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020" windowHeight="11640"/>
  </bookViews>
  <sheets>
    <sheet name="Summary Tables" sheetId="15" r:id="rId1"/>
    <sheet name="Residential" sheetId="1" r:id="rId2"/>
    <sheet name="GS&lt;50" sheetId="9" r:id="rId3"/>
    <sheet name="GS&gt;50" sheetId="10" r:id="rId4"/>
    <sheet name="LU" sheetId="11" r:id="rId5"/>
    <sheet name="USL" sheetId="12" r:id="rId6"/>
    <sheet name="Sentinel" sheetId="13" r:id="rId7"/>
    <sheet name="SL" sheetId="14" r:id="rId8"/>
    <sheet name="Sheet1" sheetId="36" r:id="rId9"/>
  </sheets>
  <externalReferences>
    <externalReference r:id="rId10"/>
    <externalReference r:id="rId11"/>
    <externalReference r:id="rId12"/>
  </externalReferences>
  <definedNames>
    <definedName name="EBNUMBER">'[1]LDC Info'!$E$16</definedName>
    <definedName name="GSL_current">'[2]PS Bill Impacts'!$AD$60:$AJ$65</definedName>
    <definedName name="GSL_kW">'[2]PS Bill Impacts'!$AD$58:$AJ$58</definedName>
    <definedName name="GSL_kWh">'[2]PS Bill Impacts'!$AB$60:$AB$65</definedName>
    <definedName name="GSL_new">'[2]PS Bill Impacts'!$AD$71:$AJ$76</definedName>
    <definedName name="LU_Current">'[2]PS Bill Impacts'!$AQ$60:$AW$65</definedName>
    <definedName name="LU_kW">'[2]PS Bill Impacts'!$AQ$58:$AW$58</definedName>
    <definedName name="LU_kWh">'[2]PS Bill Impacts'!$AO$60:$AO$65</definedName>
    <definedName name="LU_New">'[2]PS Bill Impacts'!$AQ$71:$AW$76</definedName>
    <definedName name="_xlnm.Print_Area" localSheetId="2">'GS&lt;50'!$B$1:$T$74</definedName>
    <definedName name="_xlnm.Print_Area" localSheetId="3">'GS&gt;50'!$B$1:$S$77</definedName>
    <definedName name="_xlnm.Print_Area" localSheetId="4">LU!$B$1:$S$77</definedName>
    <definedName name="_xlnm.Print_Area" localSheetId="1">Residential!$A$1:$T$74</definedName>
    <definedName name="_xlnm.Print_Area" localSheetId="6">Sentinel!$B$1:$T$77</definedName>
    <definedName name="_xlnm.Print_Area" localSheetId="7">SL!$B$1:$T$77</definedName>
    <definedName name="_xlnm.Print_Area" localSheetId="0">'Summary Tables'!$B$41:$I$62</definedName>
    <definedName name="_xlnm.Print_Area" localSheetId="5">USL!$B$1:$S$76</definedName>
    <definedName name="_xlnm.Print_Titles" localSheetId="0">'Summary Tables'!$B:$E</definedName>
    <definedName name="SENT_Current">'[2]PS Bill Impacts'!$BQ$60:$BW$63</definedName>
    <definedName name="SENT_kW">'[2]PS Bill Impacts'!$BQ$58:$BU$58</definedName>
    <definedName name="SENT_kWh">'[2]PS Bill Impacts'!$BO$60:$BO$63</definedName>
    <definedName name="SENT_New">'[2]PS Bill Impacts'!$BQ$71:$BW$74</definedName>
    <definedName name="SL_Current">'[2]PS Bill Impacts'!$CD$60:$CJ$64</definedName>
    <definedName name="SL_kW">'[2]PS Bill Impacts'!$CD$58:$CI$58</definedName>
    <definedName name="SL_kWh">'[2]PS Bill Impacts'!$CB$60:$CB$64</definedName>
    <definedName name="SL_New">'[2]PS Bill Impacts'!$CC$71:$CJ$75</definedName>
    <definedName name="Utility">[2]Inputs!$C$5</definedName>
  </definedNames>
  <calcPr calcId="145621"/>
</workbook>
</file>

<file path=xl/calcChain.xml><?xml version="1.0" encoding="utf-8"?>
<calcChain xmlns="http://schemas.openxmlformats.org/spreadsheetml/2006/main">
  <c r="E31" i="14" l="1"/>
  <c r="E31" i="12"/>
  <c r="H55" i="11" l="1"/>
  <c r="H54" i="11"/>
  <c r="H48" i="11"/>
  <c r="H58" i="10"/>
  <c r="I32" i="1"/>
  <c r="I26" i="1"/>
  <c r="H48" i="1"/>
  <c r="H45" i="1"/>
  <c r="E40" i="14" l="1"/>
  <c r="E41" i="11"/>
  <c r="R20" i="14" l="1"/>
  <c r="O20" i="14"/>
  <c r="L20" i="14"/>
  <c r="I20" i="14"/>
  <c r="R20" i="13"/>
  <c r="O20" i="13"/>
  <c r="L20" i="13"/>
  <c r="I20" i="13"/>
  <c r="R20" i="12"/>
  <c r="O20" i="12"/>
  <c r="L20" i="12"/>
  <c r="I20" i="12"/>
  <c r="R20" i="11"/>
  <c r="O20" i="11"/>
  <c r="L20" i="11"/>
  <c r="I20" i="11"/>
  <c r="R20" i="10"/>
  <c r="O20" i="10"/>
  <c r="L20" i="10"/>
  <c r="I20" i="10"/>
  <c r="R20" i="9"/>
  <c r="O20" i="9"/>
  <c r="L20" i="9"/>
  <c r="I20" i="9"/>
  <c r="I45" i="1" l="1"/>
  <c r="F59" i="14" l="1"/>
  <c r="F60" i="14"/>
  <c r="F58" i="14"/>
  <c r="F59" i="13"/>
  <c r="F60" i="13"/>
  <c r="F58" i="13"/>
  <c r="F58" i="12"/>
  <c r="F59" i="12"/>
  <c r="F57" i="12"/>
  <c r="F59" i="11"/>
  <c r="F60" i="11"/>
  <c r="F58" i="11"/>
  <c r="F59" i="10"/>
  <c r="F60" i="10"/>
  <c r="F58" i="10"/>
  <c r="A32" i="10" l="1"/>
  <c r="I32" i="10" s="1"/>
  <c r="F56" i="9" l="1"/>
  <c r="F57" i="9"/>
  <c r="F55" i="9"/>
  <c r="E38" i="1" l="1"/>
  <c r="E61" i="14" l="1"/>
  <c r="E61" i="13"/>
  <c r="E60" i="12"/>
  <c r="E61" i="11"/>
  <c r="E61" i="10"/>
  <c r="E58" i="9"/>
  <c r="O51" i="9"/>
  <c r="O51" i="1"/>
  <c r="G58" i="9" l="1"/>
  <c r="J58" i="9"/>
  <c r="A52" i="14"/>
  <c r="A51" i="14"/>
  <c r="A47" i="14"/>
  <c r="B44" i="14"/>
  <c r="A44" i="14"/>
  <c r="A40" i="14"/>
  <c r="O46" i="14"/>
  <c r="O45" i="14"/>
  <c r="O38" i="14"/>
  <c r="O37" i="14"/>
  <c r="O30" i="14"/>
  <c r="O28" i="14"/>
  <c r="O24" i="14"/>
  <c r="I46" i="14"/>
  <c r="F46" i="14"/>
  <c r="I45" i="14"/>
  <c r="F45" i="14"/>
  <c r="I38" i="14"/>
  <c r="F38" i="14"/>
  <c r="F37" i="14"/>
  <c r="I30" i="14"/>
  <c r="F30" i="14"/>
  <c r="I28" i="14"/>
  <c r="F28" i="14"/>
  <c r="I24" i="14"/>
  <c r="F24" i="14"/>
  <c r="B36" i="14"/>
  <c r="A36" i="14"/>
  <c r="A32" i="14"/>
  <c r="I32" i="14" s="1"/>
  <c r="A29" i="14"/>
  <c r="A26" i="14"/>
  <c r="I26" i="14" s="1"/>
  <c r="A25" i="14"/>
  <c r="A23" i="14"/>
  <c r="A52" i="13"/>
  <c r="A51" i="13"/>
  <c r="A47" i="13"/>
  <c r="A40" i="13"/>
  <c r="O46" i="13"/>
  <c r="O45" i="13"/>
  <c r="O44" i="13"/>
  <c r="O43" i="13"/>
  <c r="O38" i="13"/>
  <c r="O37" i="13"/>
  <c r="O30" i="13"/>
  <c r="O28" i="13"/>
  <c r="O24" i="13"/>
  <c r="I46" i="13"/>
  <c r="F46" i="13"/>
  <c r="I45" i="13"/>
  <c r="F45" i="13"/>
  <c r="I44" i="13"/>
  <c r="F44" i="13"/>
  <c r="I43" i="13"/>
  <c r="F43" i="13"/>
  <c r="I38" i="13"/>
  <c r="F38" i="13"/>
  <c r="I37" i="13"/>
  <c r="F37" i="13"/>
  <c r="I30" i="13"/>
  <c r="F30" i="13"/>
  <c r="I28" i="13"/>
  <c r="F28" i="13"/>
  <c r="I24" i="13"/>
  <c r="F24" i="13"/>
  <c r="A32" i="13"/>
  <c r="I32" i="13" s="1"/>
  <c r="A29" i="13"/>
  <c r="A26" i="13"/>
  <c r="I26" i="13" s="1"/>
  <c r="A25" i="13"/>
  <c r="A23" i="13"/>
  <c r="A51" i="12"/>
  <c r="A50" i="12"/>
  <c r="A46" i="12"/>
  <c r="A40" i="12"/>
  <c r="O45" i="12"/>
  <c r="O44" i="12"/>
  <c r="O43" i="12"/>
  <c r="O38" i="12"/>
  <c r="O37" i="12"/>
  <c r="O30" i="12"/>
  <c r="O28" i="12"/>
  <c r="O24" i="12"/>
  <c r="I45" i="12"/>
  <c r="F45" i="12"/>
  <c r="I44" i="12"/>
  <c r="F44" i="12"/>
  <c r="I43" i="12"/>
  <c r="F43" i="12"/>
  <c r="I38" i="12"/>
  <c r="F38" i="12"/>
  <c r="I37" i="12"/>
  <c r="F37" i="12"/>
  <c r="I30" i="12"/>
  <c r="F30" i="12"/>
  <c r="I28" i="12"/>
  <c r="F28" i="12"/>
  <c r="I24" i="12"/>
  <c r="F24" i="12"/>
  <c r="A32" i="12"/>
  <c r="I32" i="12" s="1"/>
  <c r="A29" i="12"/>
  <c r="A26" i="12"/>
  <c r="I26" i="12" s="1"/>
  <c r="A25" i="12"/>
  <c r="A23" i="12"/>
  <c r="A52" i="11"/>
  <c r="A51" i="11"/>
  <c r="A47" i="11"/>
  <c r="A41" i="11"/>
  <c r="O46" i="11"/>
  <c r="O45" i="11"/>
  <c r="O39" i="11"/>
  <c r="O38" i="11"/>
  <c r="O37" i="11"/>
  <c r="O30" i="11"/>
  <c r="O28" i="11"/>
  <c r="O24" i="11"/>
  <c r="I46" i="11"/>
  <c r="F46" i="11"/>
  <c r="I45" i="11"/>
  <c r="F45" i="11"/>
  <c r="I39" i="11"/>
  <c r="F39" i="11"/>
  <c r="I38" i="11"/>
  <c r="F38" i="11"/>
  <c r="I37" i="11"/>
  <c r="F37" i="11"/>
  <c r="I30" i="11"/>
  <c r="F30" i="11"/>
  <c r="I28" i="11"/>
  <c r="F28" i="11"/>
  <c r="I24" i="11"/>
  <c r="F24" i="11"/>
  <c r="A32" i="11"/>
  <c r="I32" i="11" s="1"/>
  <c r="A29" i="11"/>
  <c r="A26" i="11"/>
  <c r="I26" i="11" s="1"/>
  <c r="A25" i="11"/>
  <c r="A23" i="11"/>
  <c r="A52" i="10"/>
  <c r="A51" i="10"/>
  <c r="A47" i="10"/>
  <c r="B44" i="10"/>
  <c r="A44" i="10"/>
  <c r="A40" i="10"/>
  <c r="A37" i="10"/>
  <c r="O46" i="10"/>
  <c r="O45" i="10"/>
  <c r="O38" i="10"/>
  <c r="O30" i="10"/>
  <c r="O28" i="10"/>
  <c r="O24" i="10"/>
  <c r="I46" i="10"/>
  <c r="F46" i="10"/>
  <c r="I45" i="10"/>
  <c r="F45" i="10"/>
  <c r="I38" i="10"/>
  <c r="F38" i="10"/>
  <c r="I30" i="10"/>
  <c r="F30" i="10"/>
  <c r="I28" i="10"/>
  <c r="F28" i="10"/>
  <c r="I24" i="10"/>
  <c r="F24" i="10"/>
  <c r="A29" i="10"/>
  <c r="A26" i="10"/>
  <c r="I26" i="10" s="1"/>
  <c r="A25" i="10"/>
  <c r="A23" i="10"/>
  <c r="A49" i="9"/>
  <c r="A48" i="9"/>
  <c r="O43" i="9"/>
  <c r="O30" i="9"/>
  <c r="O28" i="9"/>
  <c r="O24" i="9"/>
  <c r="I43" i="9"/>
  <c r="F43" i="9"/>
  <c r="I30" i="9"/>
  <c r="F30" i="9"/>
  <c r="I28" i="9"/>
  <c r="F28" i="9"/>
  <c r="I24" i="9"/>
  <c r="F24" i="9"/>
  <c r="A44" i="9"/>
  <c r="A40" i="9"/>
  <c r="A38" i="9"/>
  <c r="A32" i="9"/>
  <c r="I32" i="9" s="1"/>
  <c r="A29" i="9"/>
  <c r="A26" i="9"/>
  <c r="I26" i="9" s="1"/>
  <c r="A25" i="9"/>
  <c r="A23" i="9"/>
  <c r="O43" i="1"/>
  <c r="O40" i="1"/>
  <c r="O38" i="1"/>
  <c r="O32" i="1"/>
  <c r="O31" i="1"/>
  <c r="O30" i="1"/>
  <c r="O28" i="1"/>
  <c r="O27" i="1"/>
  <c r="O26" i="1"/>
  <c r="O25" i="1"/>
  <c r="O24" i="1"/>
  <c r="F44" i="1"/>
  <c r="I43" i="1"/>
  <c r="F43" i="1"/>
  <c r="I40" i="1"/>
  <c r="I38" i="1"/>
  <c r="F32" i="1"/>
  <c r="I31" i="1"/>
  <c r="F31" i="1"/>
  <c r="I30" i="1"/>
  <c r="F30" i="1"/>
  <c r="F29" i="1"/>
  <c r="I28" i="1"/>
  <c r="F28" i="1"/>
  <c r="F27" i="1"/>
  <c r="F26" i="1"/>
  <c r="I25" i="1"/>
  <c r="F25" i="1"/>
  <c r="I24" i="1"/>
  <c r="F24" i="1"/>
  <c r="F23" i="1"/>
  <c r="E44" i="10" l="1"/>
  <c r="J45" i="14" l="1"/>
  <c r="M45" i="14"/>
  <c r="P45" i="14"/>
  <c r="J46" i="14"/>
  <c r="M46" i="14"/>
  <c r="P46" i="14"/>
  <c r="S45" i="10"/>
  <c r="L46" i="14" l="1"/>
  <c r="S46" i="14"/>
  <c r="R45" i="14"/>
  <c r="R46" i="14"/>
  <c r="L45" i="14"/>
  <c r="S45" i="14"/>
  <c r="M44" i="13" l="1"/>
  <c r="M45" i="13"/>
  <c r="M46" i="13"/>
  <c r="E43" i="1"/>
  <c r="E35" i="14"/>
  <c r="E36" i="14"/>
  <c r="E35" i="13"/>
  <c r="E35" i="12"/>
  <c r="E44" i="11"/>
  <c r="E35" i="11"/>
  <c r="P45" i="10"/>
  <c r="R45" i="10" l="1"/>
  <c r="E42" i="12"/>
  <c r="E43" i="11"/>
  <c r="I45" i="9" l="1"/>
  <c r="F45" i="9"/>
  <c r="H57" i="9"/>
  <c r="H56" i="9"/>
  <c r="H55" i="9"/>
  <c r="E57" i="9"/>
  <c r="E56" i="9"/>
  <c r="E55" i="9"/>
  <c r="O45" i="9"/>
  <c r="F45" i="1"/>
  <c r="P9" i="1" l="1"/>
  <c r="S45" i="13" l="1"/>
  <c r="P45" i="13"/>
  <c r="P44" i="13" l="1"/>
  <c r="J44" i="13"/>
  <c r="S44" i="13" s="1"/>
  <c r="R45" i="13"/>
  <c r="E58" i="1"/>
  <c r="J58" i="1" s="1"/>
  <c r="E24" i="15"/>
  <c r="E37" i="15" s="1"/>
  <c r="D24" i="15"/>
  <c r="D37" i="15" s="1"/>
  <c r="C24" i="15"/>
  <c r="C37" i="15" s="1"/>
  <c r="B24" i="15"/>
  <c r="B37" i="15" s="1"/>
  <c r="E23" i="15"/>
  <c r="E36" i="15" s="1"/>
  <c r="D23" i="15"/>
  <c r="D36" i="15" s="1"/>
  <c r="C23" i="15"/>
  <c r="C36" i="15" s="1"/>
  <c r="B23" i="15"/>
  <c r="B36" i="15" s="1"/>
  <c r="E22" i="15"/>
  <c r="E35" i="15" s="1"/>
  <c r="D22" i="15"/>
  <c r="D35" i="15" s="1"/>
  <c r="C22" i="15"/>
  <c r="C35" i="15" s="1"/>
  <c r="B22" i="15"/>
  <c r="B35" i="15" s="1"/>
  <c r="E21" i="15"/>
  <c r="E34" i="15" s="1"/>
  <c r="D21" i="15"/>
  <c r="D34" i="15" s="1"/>
  <c r="C21" i="15"/>
  <c r="C34" i="15" s="1"/>
  <c r="B21" i="15"/>
  <c r="B34" i="15" s="1"/>
  <c r="E20" i="15"/>
  <c r="E33" i="15" s="1"/>
  <c r="D20" i="15"/>
  <c r="D33" i="15" s="1"/>
  <c r="C20" i="15"/>
  <c r="C33" i="15" s="1"/>
  <c r="B20" i="15"/>
  <c r="B33" i="15" s="1"/>
  <c r="E19" i="15"/>
  <c r="E32" i="15" s="1"/>
  <c r="D19" i="15"/>
  <c r="D32" i="15" s="1"/>
  <c r="C19" i="15"/>
  <c r="C32" i="15" s="1"/>
  <c r="B19" i="15"/>
  <c r="B32" i="15" s="1"/>
  <c r="E18" i="15"/>
  <c r="E31" i="15" s="1"/>
  <c r="D18" i="15"/>
  <c r="D31" i="15" s="1"/>
  <c r="C18" i="15"/>
  <c r="C31" i="15" s="1"/>
  <c r="B18" i="15"/>
  <c r="B31" i="15" s="1"/>
  <c r="L44" i="13" l="1"/>
  <c r="R44" i="13"/>
  <c r="I62" i="14"/>
  <c r="G61" i="14"/>
  <c r="I60" i="14"/>
  <c r="I59" i="14"/>
  <c r="I58" i="14"/>
  <c r="E57" i="14"/>
  <c r="P56" i="14"/>
  <c r="J56" i="14"/>
  <c r="G56" i="14"/>
  <c r="E51" i="14"/>
  <c r="S49" i="14"/>
  <c r="P49" i="14"/>
  <c r="G49" i="14"/>
  <c r="L49" i="14" s="1"/>
  <c r="E48" i="14"/>
  <c r="E47" i="14"/>
  <c r="E43" i="14"/>
  <c r="E42" i="14"/>
  <c r="E41" i="14"/>
  <c r="G37" i="14"/>
  <c r="M37" i="14" s="1"/>
  <c r="E34" i="14"/>
  <c r="E33" i="14"/>
  <c r="E32" i="14"/>
  <c r="E30" i="14"/>
  <c r="E29" i="14"/>
  <c r="P28" i="14"/>
  <c r="J28" i="14"/>
  <c r="S28" i="14" s="1"/>
  <c r="G28" i="14"/>
  <c r="M28" i="14" s="1"/>
  <c r="P24" i="14"/>
  <c r="J24" i="14"/>
  <c r="S24" i="14" s="1"/>
  <c r="G24" i="14"/>
  <c r="M24" i="14" s="1"/>
  <c r="I62" i="13"/>
  <c r="G62" i="13"/>
  <c r="G61" i="13"/>
  <c r="I60" i="13"/>
  <c r="I59" i="13"/>
  <c r="I58" i="13"/>
  <c r="E57" i="13"/>
  <c r="P56" i="13"/>
  <c r="J56" i="13"/>
  <c r="G56" i="13"/>
  <c r="E51" i="13"/>
  <c r="S49" i="13"/>
  <c r="P49" i="13"/>
  <c r="G49" i="13"/>
  <c r="L49" i="13" s="1"/>
  <c r="E48" i="13"/>
  <c r="E47" i="13"/>
  <c r="E42" i="13"/>
  <c r="E41" i="13"/>
  <c r="E40" i="13"/>
  <c r="E34" i="13"/>
  <c r="E33" i="13"/>
  <c r="E32" i="13"/>
  <c r="E31" i="13"/>
  <c r="E30" i="13"/>
  <c r="E29" i="13"/>
  <c r="P28" i="13"/>
  <c r="J28" i="13"/>
  <c r="G28" i="13"/>
  <c r="M28" i="13" s="1"/>
  <c r="P24" i="13"/>
  <c r="J24" i="13"/>
  <c r="G24" i="13"/>
  <c r="M24" i="13" s="1"/>
  <c r="I61" i="12"/>
  <c r="G61" i="12"/>
  <c r="I59" i="12"/>
  <c r="I58" i="12"/>
  <c r="I57" i="12"/>
  <c r="E56" i="12"/>
  <c r="P55" i="12"/>
  <c r="J55" i="12"/>
  <c r="G55" i="12"/>
  <c r="E50" i="12"/>
  <c r="E51" i="12" s="1"/>
  <c r="E54" i="12" s="1"/>
  <c r="P48" i="12"/>
  <c r="J48" i="12"/>
  <c r="S48" i="12" s="1"/>
  <c r="E47" i="12"/>
  <c r="E46" i="12"/>
  <c r="E41" i="12"/>
  <c r="E40" i="12"/>
  <c r="P38" i="12"/>
  <c r="G38" i="12"/>
  <c r="M38" i="12" s="1"/>
  <c r="J37" i="12"/>
  <c r="E34" i="12"/>
  <c r="E33" i="12"/>
  <c r="E32" i="12"/>
  <c r="E30" i="12"/>
  <c r="P30" i="12" s="1"/>
  <c r="E29" i="12"/>
  <c r="P28" i="12"/>
  <c r="J28" i="12"/>
  <c r="G28" i="12"/>
  <c r="M28" i="12" s="1"/>
  <c r="P24" i="12"/>
  <c r="J24" i="12"/>
  <c r="S24" i="12" s="1"/>
  <c r="G24" i="12"/>
  <c r="M24" i="12" s="1"/>
  <c r="I62" i="11"/>
  <c r="G62" i="11"/>
  <c r="G61" i="11"/>
  <c r="I60" i="11"/>
  <c r="I59" i="11"/>
  <c r="I58" i="11"/>
  <c r="E57" i="11"/>
  <c r="J57" i="11" s="1"/>
  <c r="P56" i="11"/>
  <c r="J56" i="11"/>
  <c r="G56" i="11"/>
  <c r="E51" i="11"/>
  <c r="S49" i="11"/>
  <c r="P49" i="11"/>
  <c r="G49" i="11"/>
  <c r="L49" i="11" s="1"/>
  <c r="E48" i="11"/>
  <c r="E47" i="11"/>
  <c r="E42" i="11"/>
  <c r="G39" i="11"/>
  <c r="M39" i="11" s="1"/>
  <c r="E34" i="11"/>
  <c r="E33" i="11"/>
  <c r="E32" i="11"/>
  <c r="E31" i="11"/>
  <c r="E30" i="11"/>
  <c r="P30" i="11" s="1"/>
  <c r="E29" i="11"/>
  <c r="P28" i="11"/>
  <c r="J28" i="11"/>
  <c r="G28" i="11"/>
  <c r="M28" i="11" s="1"/>
  <c r="P24" i="11"/>
  <c r="J24" i="11"/>
  <c r="S24" i="11" s="1"/>
  <c r="G24" i="11"/>
  <c r="M24" i="11" s="1"/>
  <c r="H48" i="14" l="1"/>
  <c r="H59" i="14" s="1"/>
  <c r="H55" i="14"/>
  <c r="H54" i="14"/>
  <c r="H54" i="13"/>
  <c r="H48" i="13"/>
  <c r="H58" i="13" s="1"/>
  <c r="H55" i="13"/>
  <c r="H47" i="12"/>
  <c r="H58" i="12" s="1"/>
  <c r="H50" i="12"/>
  <c r="H51" i="12" s="1"/>
  <c r="H53" i="12" s="1"/>
  <c r="P53" i="12" s="1"/>
  <c r="E58" i="14"/>
  <c r="E60" i="14"/>
  <c r="E59" i="14"/>
  <c r="G59" i="14" s="1"/>
  <c r="H60" i="14"/>
  <c r="E52" i="14"/>
  <c r="H52" i="14" s="1"/>
  <c r="H51" i="14"/>
  <c r="J60" i="14"/>
  <c r="J58" i="14"/>
  <c r="J60" i="13"/>
  <c r="E54" i="13"/>
  <c r="J54" i="13" s="1"/>
  <c r="E60" i="13"/>
  <c r="G60" i="13" s="1"/>
  <c r="E59" i="13"/>
  <c r="E58" i="13"/>
  <c r="G58" i="13" s="1"/>
  <c r="J59" i="13"/>
  <c r="H60" i="13"/>
  <c r="H59" i="13"/>
  <c r="E59" i="12"/>
  <c r="G59" i="12" s="1"/>
  <c r="E58" i="12"/>
  <c r="E57" i="12"/>
  <c r="G57" i="12" s="1"/>
  <c r="G54" i="12"/>
  <c r="J54" i="12"/>
  <c r="J58" i="12"/>
  <c r="J30" i="12"/>
  <c r="S30" i="12" s="1"/>
  <c r="H57" i="12"/>
  <c r="H59" i="12"/>
  <c r="J59" i="12"/>
  <c r="E54" i="11"/>
  <c r="E59" i="11"/>
  <c r="G59" i="11" s="1"/>
  <c r="E58" i="11"/>
  <c r="E60" i="11"/>
  <c r="G60" i="11" s="1"/>
  <c r="J30" i="11"/>
  <c r="S30" i="11" s="1"/>
  <c r="R56" i="11"/>
  <c r="J58" i="11"/>
  <c r="J60" i="11"/>
  <c r="H60" i="11"/>
  <c r="H59" i="11"/>
  <c r="H58" i="11"/>
  <c r="E52" i="11"/>
  <c r="H52" i="11" s="1"/>
  <c r="H51" i="11"/>
  <c r="J59" i="11"/>
  <c r="O59" i="14"/>
  <c r="O61" i="11"/>
  <c r="O60" i="11"/>
  <c r="R49" i="14"/>
  <c r="O61" i="14"/>
  <c r="G48" i="14"/>
  <c r="R28" i="13"/>
  <c r="R24" i="13"/>
  <c r="J62" i="13"/>
  <c r="L62" i="13" s="1"/>
  <c r="M62" i="13" s="1"/>
  <c r="R28" i="12"/>
  <c r="L48" i="12"/>
  <c r="R48" i="12"/>
  <c r="J61" i="12"/>
  <c r="R49" i="11"/>
  <c r="R28" i="11"/>
  <c r="P37" i="14"/>
  <c r="G57" i="14"/>
  <c r="G37" i="13"/>
  <c r="M37" i="13" s="1"/>
  <c r="J38" i="13"/>
  <c r="S38" i="13" s="1"/>
  <c r="P37" i="13"/>
  <c r="G59" i="13"/>
  <c r="L28" i="14"/>
  <c r="P38" i="14"/>
  <c r="G38" i="14"/>
  <c r="M38" i="14" s="1"/>
  <c r="J38" i="14"/>
  <c r="P48" i="14"/>
  <c r="J57" i="14"/>
  <c r="P57" i="14"/>
  <c r="G60" i="14"/>
  <c r="G58" i="14"/>
  <c r="L24" i="14"/>
  <c r="G30" i="14"/>
  <c r="M30" i="14" s="1"/>
  <c r="P30" i="14"/>
  <c r="E54" i="14"/>
  <c r="J54" i="14" s="1"/>
  <c r="R24" i="14"/>
  <c r="R28" i="14"/>
  <c r="J30" i="14"/>
  <c r="R56" i="14"/>
  <c r="S56" i="14" s="1"/>
  <c r="G62" i="14"/>
  <c r="J62" i="14"/>
  <c r="L56" i="14"/>
  <c r="M56" i="14" s="1"/>
  <c r="O58" i="14"/>
  <c r="O60" i="14"/>
  <c r="O62" i="14"/>
  <c r="P62" i="14" s="1"/>
  <c r="J61" i="14"/>
  <c r="P61" i="14"/>
  <c r="S24" i="13"/>
  <c r="L24" i="13"/>
  <c r="S28" i="13"/>
  <c r="L28" i="13"/>
  <c r="J30" i="13"/>
  <c r="P30" i="13"/>
  <c r="G30" i="13"/>
  <c r="M30" i="13" s="1"/>
  <c r="P38" i="13"/>
  <c r="G38" i="13"/>
  <c r="M38" i="13" s="1"/>
  <c r="G48" i="13"/>
  <c r="G43" i="13"/>
  <c r="M43" i="13" s="1"/>
  <c r="R49" i="13"/>
  <c r="J37" i="13"/>
  <c r="J48" i="13"/>
  <c r="P48" i="13"/>
  <c r="S56" i="13"/>
  <c r="O58" i="13"/>
  <c r="L60" i="13"/>
  <c r="M60" i="13" s="1"/>
  <c r="E52" i="13"/>
  <c r="R56" i="13"/>
  <c r="J57" i="13"/>
  <c r="P57" i="13"/>
  <c r="G57" i="13"/>
  <c r="O60" i="13"/>
  <c r="O62" i="13"/>
  <c r="P62" i="13" s="1"/>
  <c r="O59" i="13"/>
  <c r="P59" i="13" s="1"/>
  <c r="O61" i="13"/>
  <c r="P61" i="13" s="1"/>
  <c r="L56" i="13"/>
  <c r="M56" i="13" s="1"/>
  <c r="J61" i="13"/>
  <c r="G47" i="12"/>
  <c r="P47" i="12"/>
  <c r="L59" i="12"/>
  <c r="M59" i="12" s="1"/>
  <c r="G60" i="12"/>
  <c r="L28" i="12"/>
  <c r="S28" i="12"/>
  <c r="P37" i="12"/>
  <c r="G37" i="12"/>
  <c r="M37" i="12" s="1"/>
  <c r="R24" i="12"/>
  <c r="S37" i="12"/>
  <c r="P43" i="12"/>
  <c r="G43" i="12"/>
  <c r="M43" i="12" s="1"/>
  <c r="L24" i="12"/>
  <c r="G30" i="12"/>
  <c r="M30" i="12" s="1"/>
  <c r="J43" i="12"/>
  <c r="J38" i="12"/>
  <c r="E53" i="12"/>
  <c r="R55" i="12"/>
  <c r="S55" i="12" s="1"/>
  <c r="J56" i="12"/>
  <c r="P56" i="12"/>
  <c r="G56" i="12"/>
  <c r="O57" i="12"/>
  <c r="H54" i="12"/>
  <c r="G58" i="12"/>
  <c r="O59" i="12"/>
  <c r="P59" i="12" s="1"/>
  <c r="O61" i="12"/>
  <c r="P61" i="12" s="1"/>
  <c r="O58" i="12"/>
  <c r="O60" i="12"/>
  <c r="P60" i="12" s="1"/>
  <c r="L61" i="12"/>
  <c r="M61" i="12" s="1"/>
  <c r="L55" i="12"/>
  <c r="M55" i="12" s="1"/>
  <c r="J60" i="12"/>
  <c r="P39" i="11"/>
  <c r="P61" i="11"/>
  <c r="G48" i="11"/>
  <c r="P48" i="11"/>
  <c r="P57" i="11"/>
  <c r="J61" i="11"/>
  <c r="L61" i="11" s="1"/>
  <c r="M61" i="11" s="1"/>
  <c r="G54" i="11"/>
  <c r="G57" i="11"/>
  <c r="L57" i="11" s="1"/>
  <c r="M57" i="11" s="1"/>
  <c r="L28" i="11"/>
  <c r="S28" i="11"/>
  <c r="J38" i="11"/>
  <c r="R24" i="11"/>
  <c r="L24" i="11"/>
  <c r="G30" i="11"/>
  <c r="M30" i="11" s="1"/>
  <c r="J48" i="11"/>
  <c r="P38" i="11"/>
  <c r="G38" i="11"/>
  <c r="M38" i="11" s="1"/>
  <c r="L56" i="11"/>
  <c r="M56" i="11" s="1"/>
  <c r="S56" i="11"/>
  <c r="J39" i="11"/>
  <c r="G58" i="11"/>
  <c r="O58" i="11"/>
  <c r="P58" i="11" s="1"/>
  <c r="O59" i="11"/>
  <c r="O62" i="11"/>
  <c r="J62" i="11"/>
  <c r="P62" i="11"/>
  <c r="G49" i="10"/>
  <c r="P49" i="10"/>
  <c r="E51" i="10"/>
  <c r="E41" i="10"/>
  <c r="E42" i="10"/>
  <c r="E43" i="10"/>
  <c r="E47" i="10"/>
  <c r="E40" i="10"/>
  <c r="E30" i="10"/>
  <c r="E31" i="10"/>
  <c r="E32" i="10"/>
  <c r="E33" i="10"/>
  <c r="E34" i="10"/>
  <c r="E35" i="10"/>
  <c r="E29" i="10"/>
  <c r="E37" i="10" s="1"/>
  <c r="I62" i="10"/>
  <c r="G62" i="10"/>
  <c r="I60" i="10"/>
  <c r="I59" i="10"/>
  <c r="I58" i="10"/>
  <c r="E57" i="10"/>
  <c r="P56" i="10"/>
  <c r="J56" i="10"/>
  <c r="G56" i="10"/>
  <c r="E48" i="10"/>
  <c r="E54" i="10" s="1"/>
  <c r="P38" i="10"/>
  <c r="P28" i="10"/>
  <c r="J28" i="10"/>
  <c r="S28" i="10" s="1"/>
  <c r="G28" i="10"/>
  <c r="M28" i="10" s="1"/>
  <c r="P24" i="10"/>
  <c r="J24" i="10"/>
  <c r="S24" i="10" s="1"/>
  <c r="G24" i="10"/>
  <c r="M24" i="10" s="1"/>
  <c r="R30" i="12" l="1"/>
  <c r="J48" i="14"/>
  <c r="H58" i="14"/>
  <c r="P58" i="14" s="1"/>
  <c r="R58" i="14" s="1"/>
  <c r="S58" i="14" s="1"/>
  <c r="P60" i="14"/>
  <c r="R60" i="14" s="1"/>
  <c r="S60" i="14" s="1"/>
  <c r="P59" i="14"/>
  <c r="R59" i="14" s="1"/>
  <c r="S59" i="14" s="1"/>
  <c r="P60" i="13"/>
  <c r="P58" i="12"/>
  <c r="J47" i="12"/>
  <c r="P57" i="12"/>
  <c r="R57" i="12" s="1"/>
  <c r="S57" i="12" s="1"/>
  <c r="P59" i="11"/>
  <c r="R59" i="11" s="1"/>
  <c r="S59" i="11" s="1"/>
  <c r="H54" i="10"/>
  <c r="P54" i="10" s="1"/>
  <c r="R54" i="10" s="1"/>
  <c r="H48" i="10"/>
  <c r="P48" i="10" s="1"/>
  <c r="H55" i="10"/>
  <c r="R30" i="11"/>
  <c r="J59" i="14"/>
  <c r="E55" i="13"/>
  <c r="P58" i="13"/>
  <c r="G54" i="13"/>
  <c r="J58" i="13"/>
  <c r="L58" i="13" s="1"/>
  <c r="M58" i="13" s="1"/>
  <c r="G53" i="12"/>
  <c r="J53" i="12"/>
  <c r="J57" i="12"/>
  <c r="P60" i="11"/>
  <c r="E55" i="11"/>
  <c r="J54" i="11"/>
  <c r="J54" i="10"/>
  <c r="E55" i="10"/>
  <c r="J55" i="10" s="1"/>
  <c r="E60" i="10"/>
  <c r="G60" i="10" s="1"/>
  <c r="E59" i="10"/>
  <c r="G59" i="10" s="1"/>
  <c r="E58" i="10"/>
  <c r="G58" i="10" s="1"/>
  <c r="H59" i="10"/>
  <c r="J59" i="10"/>
  <c r="R47" i="12"/>
  <c r="S47" i="12" s="1"/>
  <c r="R48" i="11"/>
  <c r="O58" i="10"/>
  <c r="R37" i="13"/>
  <c r="L47" i="12"/>
  <c r="M47" i="12" s="1"/>
  <c r="R61" i="11"/>
  <c r="S61" i="11" s="1"/>
  <c r="L38" i="13"/>
  <c r="P55" i="14"/>
  <c r="L58" i="14"/>
  <c r="M58" i="14" s="1"/>
  <c r="L60" i="14"/>
  <c r="M60" i="14" s="1"/>
  <c r="R38" i="14"/>
  <c r="R61" i="14"/>
  <c r="S61" i="14" s="1"/>
  <c r="R62" i="14"/>
  <c r="M62" i="14"/>
  <c r="P54" i="14"/>
  <c r="E55" i="14"/>
  <c r="G54" i="14"/>
  <c r="R30" i="14"/>
  <c r="R57" i="14"/>
  <c r="S57" i="14" s="1"/>
  <c r="S38" i="14"/>
  <c r="L38" i="14"/>
  <c r="L61" i="14"/>
  <c r="M61" i="14" s="1"/>
  <c r="L59" i="14"/>
  <c r="M59" i="14" s="1"/>
  <c r="S62" i="14"/>
  <c r="L62" i="14"/>
  <c r="L48" i="14"/>
  <c r="M48" i="14" s="1"/>
  <c r="S30" i="14"/>
  <c r="L30" i="14"/>
  <c r="L57" i="14"/>
  <c r="M57" i="14" s="1"/>
  <c r="R48" i="14"/>
  <c r="S48" i="14" s="1"/>
  <c r="L48" i="13"/>
  <c r="M48" i="13" s="1"/>
  <c r="P55" i="13"/>
  <c r="P54" i="13"/>
  <c r="S30" i="13"/>
  <c r="L30" i="13"/>
  <c r="R61" i="13"/>
  <c r="S61" i="13" s="1"/>
  <c r="R60" i="13"/>
  <c r="S60" i="13" s="1"/>
  <c r="R59" i="13"/>
  <c r="S59" i="13" s="1"/>
  <c r="L37" i="13"/>
  <c r="S37" i="13"/>
  <c r="L61" i="13"/>
  <c r="M61" i="13" s="1"/>
  <c r="L59" i="13"/>
  <c r="M59" i="13" s="1"/>
  <c r="R62" i="13"/>
  <c r="S62" i="13" s="1"/>
  <c r="R57" i="13"/>
  <c r="R48" i="13"/>
  <c r="S48" i="13" s="1"/>
  <c r="R38" i="13"/>
  <c r="L57" i="13"/>
  <c r="M57" i="13" s="1"/>
  <c r="S57" i="13"/>
  <c r="R58" i="13"/>
  <c r="S58" i="13" s="1"/>
  <c r="R30" i="13"/>
  <c r="R58" i="12"/>
  <c r="S58" i="12" s="1"/>
  <c r="R60" i="12"/>
  <c r="S60" i="12" s="1"/>
  <c r="R61" i="12"/>
  <c r="S61" i="12" s="1"/>
  <c r="R56" i="12"/>
  <c r="L57" i="12"/>
  <c r="M57" i="12" s="1"/>
  <c r="L43" i="12"/>
  <c r="L37" i="12"/>
  <c r="R37" i="12"/>
  <c r="L60" i="12"/>
  <c r="M60" i="12" s="1"/>
  <c r="P54" i="12"/>
  <c r="L56" i="12"/>
  <c r="M56" i="12" s="1"/>
  <c r="S56" i="12"/>
  <c r="L53" i="12"/>
  <c r="M53" i="12" s="1"/>
  <c r="R43" i="12"/>
  <c r="S43" i="12" s="1"/>
  <c r="R59" i="12"/>
  <c r="S59" i="12" s="1"/>
  <c r="L58" i="12"/>
  <c r="M58" i="12" s="1"/>
  <c r="R53" i="12"/>
  <c r="S53" i="12" s="1"/>
  <c r="L38" i="12"/>
  <c r="S38" i="12"/>
  <c r="R38" i="12"/>
  <c r="L30" i="12"/>
  <c r="R57" i="11"/>
  <c r="S57" i="11" s="1"/>
  <c r="R58" i="11"/>
  <c r="S58" i="11" s="1"/>
  <c r="R62" i="11"/>
  <c r="S62" i="11" s="1"/>
  <c r="R60" i="11"/>
  <c r="S60" i="11" s="1"/>
  <c r="L58" i="11"/>
  <c r="L62" i="11"/>
  <c r="M62" i="11" s="1"/>
  <c r="L48" i="11"/>
  <c r="M48" i="11" s="1"/>
  <c r="S48" i="11"/>
  <c r="L30" i="11"/>
  <c r="L59" i="11"/>
  <c r="M59" i="11" s="1"/>
  <c r="S38" i="11"/>
  <c r="L38" i="11"/>
  <c r="L39" i="11"/>
  <c r="S39" i="11"/>
  <c r="L60" i="11"/>
  <c r="M60" i="11" s="1"/>
  <c r="M58" i="11"/>
  <c r="R38" i="11"/>
  <c r="R39" i="11"/>
  <c r="S49" i="10"/>
  <c r="R49" i="10"/>
  <c r="L49" i="10"/>
  <c r="G48" i="10"/>
  <c r="P30" i="10"/>
  <c r="G38" i="10"/>
  <c r="M38" i="10" s="1"/>
  <c r="G30" i="10"/>
  <c r="M30" i="10" s="1"/>
  <c r="E52" i="10"/>
  <c r="G55" i="10" s="1"/>
  <c r="L28" i="10"/>
  <c r="J48" i="10"/>
  <c r="G61" i="10"/>
  <c r="J62" i="10"/>
  <c r="L62" i="10" s="1"/>
  <c r="M62" i="10" s="1"/>
  <c r="L24" i="10"/>
  <c r="R28" i="10"/>
  <c r="J30" i="10"/>
  <c r="R24" i="10"/>
  <c r="J38" i="10"/>
  <c r="R38" i="10" s="1"/>
  <c r="S56" i="10"/>
  <c r="R56" i="10"/>
  <c r="J57" i="10"/>
  <c r="P57" i="10"/>
  <c r="G57" i="10"/>
  <c r="O60" i="10"/>
  <c r="O62" i="10"/>
  <c r="P62" i="10" s="1"/>
  <c r="O59" i="10"/>
  <c r="P59" i="10" s="1"/>
  <c r="O61" i="10"/>
  <c r="P61" i="10" s="1"/>
  <c r="L56" i="10"/>
  <c r="M56" i="10" s="1"/>
  <c r="J61" i="10"/>
  <c r="H60" i="10" l="1"/>
  <c r="P60" i="10" s="1"/>
  <c r="R60" i="10" s="1"/>
  <c r="S60" i="10" s="1"/>
  <c r="G55" i="14"/>
  <c r="J55" i="14"/>
  <c r="R55" i="14" s="1"/>
  <c r="S55" i="14" s="1"/>
  <c r="G55" i="13"/>
  <c r="J55" i="13"/>
  <c r="G55" i="11"/>
  <c r="J55" i="11"/>
  <c r="P58" i="10"/>
  <c r="R58" i="10" s="1"/>
  <c r="S58" i="10" s="1"/>
  <c r="J60" i="10"/>
  <c r="L60" i="10" s="1"/>
  <c r="M60" i="10" s="1"/>
  <c r="J58" i="10"/>
  <c r="L58" i="10" s="1"/>
  <c r="M58" i="10" s="1"/>
  <c r="R48" i="10"/>
  <c r="S48" i="10" s="1"/>
  <c r="R30" i="10"/>
  <c r="L54" i="14"/>
  <c r="M54" i="14" s="1"/>
  <c r="R54" i="14"/>
  <c r="S54" i="14" s="1"/>
  <c r="L55" i="14"/>
  <c r="M55" i="14" s="1"/>
  <c r="R55" i="13"/>
  <c r="S55" i="13" s="1"/>
  <c r="R54" i="13"/>
  <c r="S54" i="13" s="1"/>
  <c r="L55" i="13"/>
  <c r="M55" i="13" s="1"/>
  <c r="L54" i="13"/>
  <c r="M54" i="13" s="1"/>
  <c r="R54" i="12"/>
  <c r="S54" i="12" s="1"/>
  <c r="L54" i="12"/>
  <c r="M54" i="12" s="1"/>
  <c r="P55" i="11"/>
  <c r="P54" i="11"/>
  <c r="L48" i="10"/>
  <c r="M48" i="10" s="1"/>
  <c r="G54" i="10"/>
  <c r="R59" i="10"/>
  <c r="S59" i="10" s="1"/>
  <c r="S54" i="10"/>
  <c r="R57" i="10"/>
  <c r="S57" i="10" s="1"/>
  <c r="S38" i="10"/>
  <c r="L38" i="10"/>
  <c r="L59" i="10"/>
  <c r="M59" i="10" s="1"/>
  <c r="L57" i="10"/>
  <c r="M57" i="10" s="1"/>
  <c r="R61" i="10"/>
  <c r="S61" i="10" s="1"/>
  <c r="R62" i="10"/>
  <c r="S62" i="10" s="1"/>
  <c r="P55" i="10"/>
  <c r="L61" i="10"/>
  <c r="M61" i="10" s="1"/>
  <c r="S30" i="10"/>
  <c r="L30" i="10"/>
  <c r="I59" i="9"/>
  <c r="G59" i="9"/>
  <c r="I57" i="9"/>
  <c r="G57" i="9"/>
  <c r="I56" i="9"/>
  <c r="G56" i="9"/>
  <c r="I55" i="9"/>
  <c r="E54" i="9"/>
  <c r="P54" i="9" s="1"/>
  <c r="P53" i="9"/>
  <c r="J53" i="9"/>
  <c r="G53" i="9"/>
  <c r="E48" i="9"/>
  <c r="P46" i="9"/>
  <c r="J46" i="9"/>
  <c r="G46" i="9"/>
  <c r="E45" i="9"/>
  <c r="J45" i="9" s="1"/>
  <c r="E44" i="9"/>
  <c r="J43" i="9"/>
  <c r="S43" i="9" s="1"/>
  <c r="E42" i="9"/>
  <c r="E41" i="9"/>
  <c r="E40" i="9"/>
  <c r="E35" i="9"/>
  <c r="E38" i="9" s="1"/>
  <c r="E34" i="9"/>
  <c r="E33" i="9"/>
  <c r="E32" i="9"/>
  <c r="E31" i="9"/>
  <c r="E30" i="9"/>
  <c r="P30" i="9" s="1"/>
  <c r="E29" i="9"/>
  <c r="P28" i="9"/>
  <c r="J28" i="9"/>
  <c r="S28" i="9" s="1"/>
  <c r="G28" i="9"/>
  <c r="M28" i="9" s="1"/>
  <c r="P24" i="9"/>
  <c r="J24" i="9"/>
  <c r="S24" i="9" s="1"/>
  <c r="G24" i="9"/>
  <c r="M24" i="9" s="1"/>
  <c r="E48" i="1"/>
  <c r="E45" i="1"/>
  <c r="J45" i="1" s="1"/>
  <c r="H45" i="9" l="1"/>
  <c r="P45" i="9" s="1"/>
  <c r="H48" i="9"/>
  <c r="H49" i="9" s="1"/>
  <c r="H51" i="9" s="1"/>
  <c r="R53" i="9"/>
  <c r="S53" i="9" s="1"/>
  <c r="G45" i="1"/>
  <c r="L54" i="10"/>
  <c r="M54" i="10" s="1"/>
  <c r="J56" i="9"/>
  <c r="J57" i="9"/>
  <c r="J55" i="9"/>
  <c r="J59" i="9"/>
  <c r="L59" i="9" s="1"/>
  <c r="M59" i="9" s="1"/>
  <c r="L46" i="9"/>
  <c r="O56" i="9"/>
  <c r="P56" i="9" s="1"/>
  <c r="H49" i="1"/>
  <c r="L28" i="9"/>
  <c r="G45" i="9"/>
  <c r="R54" i="11"/>
  <c r="S54" i="11" s="1"/>
  <c r="L55" i="11"/>
  <c r="M55" i="11" s="1"/>
  <c r="L54" i="11"/>
  <c r="M54" i="11" s="1"/>
  <c r="R55" i="11"/>
  <c r="S55" i="11" s="1"/>
  <c r="L55" i="10"/>
  <c r="M55" i="10" s="1"/>
  <c r="R55" i="10"/>
  <c r="S55" i="10" s="1"/>
  <c r="G54" i="9"/>
  <c r="R28" i="9"/>
  <c r="J30" i="9"/>
  <c r="R30" i="9" s="1"/>
  <c r="R46" i="9"/>
  <c r="S46" i="9" s="1"/>
  <c r="E49" i="9"/>
  <c r="R24" i="9"/>
  <c r="L24" i="9"/>
  <c r="G30" i="9"/>
  <c r="M30" i="9" s="1"/>
  <c r="G55" i="9"/>
  <c r="G43" i="9"/>
  <c r="P43" i="9"/>
  <c r="L53" i="9"/>
  <c r="M53" i="9" s="1"/>
  <c r="J54" i="9"/>
  <c r="O55" i="9"/>
  <c r="P55" i="9" s="1"/>
  <c r="O57" i="9"/>
  <c r="P57" i="9" s="1"/>
  <c r="O59" i="9"/>
  <c r="P59" i="9" s="1"/>
  <c r="O58" i="9"/>
  <c r="P58" i="9" s="1"/>
  <c r="I56" i="1"/>
  <c r="I57" i="1"/>
  <c r="I59" i="1"/>
  <c r="I55" i="1"/>
  <c r="O55" i="1" l="1"/>
  <c r="H51" i="1"/>
  <c r="H52" i="1"/>
  <c r="O59" i="1"/>
  <c r="O57" i="1"/>
  <c r="O56" i="1"/>
  <c r="H52" i="9"/>
  <c r="O58" i="1"/>
  <c r="R57" i="9"/>
  <c r="S57" i="9" s="1"/>
  <c r="L45" i="9"/>
  <c r="M45" i="9" s="1"/>
  <c r="R43" i="9"/>
  <c r="L57" i="9"/>
  <c r="M57" i="9" s="1"/>
  <c r="P51" i="9"/>
  <c r="L58" i="9"/>
  <c r="M58" i="9" s="1"/>
  <c r="L56" i="9"/>
  <c r="M56" i="9" s="1"/>
  <c r="R55" i="9"/>
  <c r="S55" i="9" s="1"/>
  <c r="M43" i="9"/>
  <c r="L43" i="9"/>
  <c r="L55" i="9"/>
  <c r="M55" i="9" s="1"/>
  <c r="E52" i="9"/>
  <c r="E51" i="9"/>
  <c r="L30" i="9"/>
  <c r="S30" i="9"/>
  <c r="R59" i="9"/>
  <c r="S59" i="9" s="1"/>
  <c r="R58" i="9"/>
  <c r="S58" i="9" s="1"/>
  <c r="R56" i="9"/>
  <c r="S56" i="9" s="1"/>
  <c r="L54" i="9"/>
  <c r="M54" i="9" s="1"/>
  <c r="R45" i="9"/>
  <c r="S45" i="9" s="1"/>
  <c r="R54" i="9"/>
  <c r="S54" i="9" s="1"/>
  <c r="G51" i="9" l="1"/>
  <c r="J51" i="9"/>
  <c r="G52" i="9"/>
  <c r="J52" i="9"/>
  <c r="P52" i="9"/>
  <c r="R52" i="9" s="1"/>
  <c r="S52" i="9" s="1"/>
  <c r="P51" i="1"/>
  <c r="P52" i="1"/>
  <c r="R51" i="9"/>
  <c r="S51" i="9" s="1"/>
  <c r="L52" i="9"/>
  <c r="M52" i="9" s="1"/>
  <c r="L51" i="9"/>
  <c r="M51" i="9" s="1"/>
  <c r="P53" i="1" l="1"/>
  <c r="P46" i="1"/>
  <c r="O45" i="1"/>
  <c r="P45" i="1" s="1"/>
  <c r="P43" i="1"/>
  <c r="P38" i="1"/>
  <c r="P28" i="1"/>
  <c r="P27" i="1"/>
  <c r="P26" i="1"/>
  <c r="P25" i="1"/>
  <c r="P24" i="1"/>
  <c r="J53" i="1"/>
  <c r="J43" i="1"/>
  <c r="J46" i="1"/>
  <c r="J24" i="1"/>
  <c r="J25" i="1"/>
  <c r="J26" i="1"/>
  <c r="J28" i="1"/>
  <c r="J38" i="1"/>
  <c r="G59" i="1"/>
  <c r="E57" i="1"/>
  <c r="G57" i="1" s="1"/>
  <c r="E56" i="1"/>
  <c r="E55" i="1"/>
  <c r="G55" i="1" s="1"/>
  <c r="E54" i="1"/>
  <c r="G54" i="1" s="1"/>
  <c r="G53" i="1"/>
  <c r="E49" i="1"/>
  <c r="G46" i="1"/>
  <c r="E44" i="1"/>
  <c r="G44" i="1" s="1"/>
  <c r="G43" i="1"/>
  <c r="M43" i="1" s="1"/>
  <c r="E42" i="1"/>
  <c r="E41" i="1"/>
  <c r="E40" i="1"/>
  <c r="G40" i="1" s="1"/>
  <c r="G38" i="1"/>
  <c r="E32" i="1"/>
  <c r="G32" i="1" s="1"/>
  <c r="E31" i="1"/>
  <c r="G31" i="1" s="1"/>
  <c r="M31" i="1" s="1"/>
  <c r="E30" i="1"/>
  <c r="G30" i="1" s="1"/>
  <c r="M30" i="1" s="1"/>
  <c r="E29" i="1"/>
  <c r="G29" i="1" s="1"/>
  <c r="G28" i="1"/>
  <c r="M28" i="1" s="1"/>
  <c r="G27" i="1"/>
  <c r="G26" i="1"/>
  <c r="G25" i="1"/>
  <c r="G24" i="1"/>
  <c r="M24" i="1" s="1"/>
  <c r="G23" i="1"/>
  <c r="R53" i="1" l="1"/>
  <c r="S53" i="1" s="1"/>
  <c r="J55" i="1"/>
  <c r="P55" i="1"/>
  <c r="M27" i="1"/>
  <c r="P30" i="1"/>
  <c r="J31" i="1"/>
  <c r="S31" i="1" s="1"/>
  <c r="J56" i="1"/>
  <c r="P54" i="1"/>
  <c r="J54" i="1"/>
  <c r="P31" i="1"/>
  <c r="P40" i="1"/>
  <c r="P56" i="1"/>
  <c r="R56" i="1" s="1"/>
  <c r="S56" i="1" s="1"/>
  <c r="J30" i="1"/>
  <c r="L30" i="1" s="1"/>
  <c r="J32" i="1"/>
  <c r="J40" i="1"/>
  <c r="J57" i="1"/>
  <c r="R57" i="1" s="1"/>
  <c r="S57" i="1" s="1"/>
  <c r="P32" i="1"/>
  <c r="P57" i="1"/>
  <c r="R45" i="1"/>
  <c r="S45" i="1" s="1"/>
  <c r="R55" i="1"/>
  <c r="S55" i="1" s="1"/>
  <c r="R54" i="1"/>
  <c r="S54" i="1"/>
  <c r="R46" i="1"/>
  <c r="S46" i="1" s="1"/>
  <c r="L26" i="1"/>
  <c r="M26" i="1" s="1"/>
  <c r="R25" i="1"/>
  <c r="S25" i="1" s="1"/>
  <c r="R43" i="1"/>
  <c r="S43" i="1"/>
  <c r="S28" i="1"/>
  <c r="R28" i="1"/>
  <c r="S24" i="1"/>
  <c r="R24" i="1"/>
  <c r="R26" i="1"/>
  <c r="S26" i="1" s="1"/>
  <c r="S38" i="1"/>
  <c r="R38" i="1"/>
  <c r="L43" i="1"/>
  <c r="L38" i="1"/>
  <c r="M38" i="1" s="1"/>
  <c r="L25" i="1"/>
  <c r="M25" i="1" s="1"/>
  <c r="L54" i="1"/>
  <c r="M54" i="1" s="1"/>
  <c r="P58" i="1"/>
  <c r="P59" i="1"/>
  <c r="J59" i="1"/>
  <c r="L53" i="1"/>
  <c r="M53" i="1" s="1"/>
  <c r="L55" i="1"/>
  <c r="M55" i="1" s="1"/>
  <c r="L24" i="1"/>
  <c r="L28" i="1"/>
  <c r="L46" i="1"/>
  <c r="L57" i="1"/>
  <c r="M57" i="1" s="1"/>
  <c r="E52" i="1"/>
  <c r="J52" i="1" s="1"/>
  <c r="R52" i="1" s="1"/>
  <c r="S52" i="1" s="1"/>
  <c r="E51" i="1"/>
  <c r="J51" i="1" s="1"/>
  <c r="R51" i="1" s="1"/>
  <c r="S51" i="1" s="1"/>
  <c r="G56" i="1"/>
  <c r="G58" i="1"/>
  <c r="L32" i="1" l="1"/>
  <c r="M32" i="1" s="1"/>
  <c r="R30" i="1"/>
  <c r="L40" i="1"/>
  <c r="M40" i="1" s="1"/>
  <c r="L31" i="1"/>
  <c r="R31" i="1"/>
  <c r="S30" i="1"/>
  <c r="R32" i="1"/>
  <c r="S32" i="1" s="1"/>
  <c r="R40" i="1"/>
  <c r="S40" i="1" s="1"/>
  <c r="R59" i="1"/>
  <c r="S59" i="1" s="1"/>
  <c r="L59" i="1"/>
  <c r="M59" i="1" s="1"/>
  <c r="R58" i="1"/>
  <c r="S58" i="1" s="1"/>
  <c r="G52" i="1"/>
  <c r="G51" i="1"/>
  <c r="L51" i="1" s="1"/>
  <c r="L45" i="1"/>
  <c r="M45" i="1" s="1"/>
  <c r="L56" i="1"/>
  <c r="M56" i="1" s="1"/>
  <c r="L58" i="1"/>
  <c r="M58" i="1" s="1"/>
  <c r="L52" i="1" l="1"/>
  <c r="M52" i="1" s="1"/>
  <c r="M51" i="1"/>
  <c r="L67" i="13" l="1"/>
  <c r="M67" i="13" s="1"/>
  <c r="R67" i="13"/>
  <c r="S67" i="13" s="1"/>
  <c r="L66" i="12"/>
  <c r="M66" i="12" s="1"/>
  <c r="R66" i="12"/>
  <c r="S66" i="12" s="1"/>
  <c r="L73" i="10"/>
  <c r="M73" i="10" s="1"/>
  <c r="R73" i="10"/>
  <c r="S73" i="10" s="1"/>
  <c r="R73" i="14"/>
  <c r="S73" i="14" s="1"/>
  <c r="L73" i="14"/>
  <c r="M73" i="14" s="1"/>
  <c r="L67" i="11"/>
  <c r="M67" i="11" s="1"/>
  <c r="R67" i="11"/>
  <c r="S67" i="11" s="1"/>
  <c r="L73" i="11"/>
  <c r="M73" i="11" s="1"/>
  <c r="R73" i="11"/>
  <c r="S73" i="11" s="1"/>
  <c r="R67" i="14"/>
  <c r="S67" i="14" s="1"/>
  <c r="L67" i="14"/>
  <c r="M67" i="14" s="1"/>
  <c r="R70" i="9"/>
  <c r="S70" i="9" s="1"/>
  <c r="R64" i="9"/>
  <c r="S64" i="9" s="1"/>
  <c r="L72" i="12" l="1"/>
  <c r="M72" i="12" s="1"/>
  <c r="R72" i="12"/>
  <c r="S72" i="12" s="1"/>
  <c r="L67" i="10"/>
  <c r="M67" i="10" s="1"/>
  <c r="R67" i="10"/>
  <c r="S67" i="10" s="1"/>
  <c r="L73" i="13"/>
  <c r="M73" i="13" s="1"/>
  <c r="R73" i="13"/>
  <c r="S73" i="13" s="1"/>
  <c r="R64" i="1"/>
  <c r="S64" i="1" s="1"/>
  <c r="R70" i="1"/>
  <c r="S70" i="1" s="1"/>
  <c r="J43" i="13" l="1"/>
  <c r="L43" i="13" s="1"/>
  <c r="P43" i="13"/>
  <c r="R43" i="13" l="1"/>
  <c r="S43" i="13" s="1"/>
  <c r="A42" i="14" l="1"/>
  <c r="A36" i="13"/>
  <c r="A33" i="11"/>
  <c r="A33" i="13"/>
  <c r="A34" i="11"/>
  <c r="A42" i="11"/>
  <c r="A36" i="11"/>
  <c r="A35" i="11"/>
  <c r="A42" i="12"/>
  <c r="A33" i="12"/>
  <c r="A34" i="13"/>
  <c r="A33" i="14"/>
  <c r="A43" i="14"/>
  <c r="A41" i="13"/>
  <c r="A35" i="13"/>
  <c r="A41" i="14"/>
  <c r="A43" i="11"/>
  <c r="A41" i="12"/>
  <c r="A42" i="13"/>
  <c r="A34" i="14"/>
  <c r="A35" i="14"/>
  <c r="A35" i="12"/>
  <c r="A34" i="12"/>
  <c r="B34" i="11"/>
  <c r="A44" i="11" l="1"/>
  <c r="B34" i="12"/>
  <c r="B42" i="9"/>
  <c r="B37" i="9"/>
  <c r="A41" i="1"/>
  <c r="A36" i="1"/>
  <c r="A33" i="9"/>
  <c r="B35" i="9"/>
  <c r="B43" i="10"/>
  <c r="A35" i="1"/>
  <c r="A42" i="10"/>
  <c r="A33" i="10"/>
  <c r="A34" i="9"/>
  <c r="A41" i="9"/>
  <c r="A36" i="9"/>
  <c r="B41" i="1"/>
  <c r="B36" i="1"/>
  <c r="B34" i="9"/>
  <c r="B33" i="1"/>
  <c r="A34" i="10"/>
  <c r="A35" i="10"/>
  <c r="B34" i="1"/>
  <c r="A33" i="1"/>
  <c r="A37" i="1"/>
  <c r="A43" i="10"/>
  <c r="A41" i="10"/>
  <c r="A37" i="9"/>
  <c r="A35" i="9"/>
  <c r="A42" i="1"/>
  <c r="A36" i="12"/>
  <c r="B37" i="1"/>
  <c r="B42" i="1"/>
  <c r="F35" i="12"/>
  <c r="G35" i="12" s="1"/>
  <c r="M35" i="12" s="1"/>
  <c r="B34" i="10"/>
  <c r="A36" i="10"/>
  <c r="B35" i="1"/>
  <c r="F33" i="12" l="1"/>
  <c r="G33" i="12" s="1"/>
  <c r="F41" i="12"/>
  <c r="G41" i="12" s="1"/>
  <c r="M41" i="12" s="1"/>
  <c r="B33" i="9"/>
  <c r="F36" i="10"/>
  <c r="G36" i="10" s="1"/>
  <c r="M36" i="10" s="1"/>
  <c r="A34" i="1"/>
  <c r="F44" i="11"/>
  <c r="G44" i="11" s="1"/>
  <c r="M44" i="11" s="1"/>
  <c r="F41" i="13"/>
  <c r="G41" i="13" s="1"/>
  <c r="M41" i="13" s="1"/>
  <c r="F31" i="11"/>
  <c r="G31" i="11" s="1"/>
  <c r="M31" i="11" s="1"/>
  <c r="O31" i="9"/>
  <c r="P31" i="9" s="1"/>
  <c r="I37" i="10"/>
  <c r="J37" i="10" s="1"/>
  <c r="O32" i="11"/>
  <c r="P32" i="11" s="1"/>
  <c r="F46" i="12"/>
  <c r="G46" i="12" s="1"/>
  <c r="O44" i="10"/>
  <c r="P44" i="10" s="1"/>
  <c r="F47" i="10"/>
  <c r="G47" i="10" s="1"/>
  <c r="O26" i="12"/>
  <c r="P26" i="12" s="1"/>
  <c r="F25" i="9"/>
  <c r="G25" i="9" s="1"/>
  <c r="F31" i="9"/>
  <c r="G31" i="9" s="1"/>
  <c r="M31" i="9" s="1"/>
  <c r="F26" i="11"/>
  <c r="G26" i="11" s="1"/>
  <c r="I25" i="10"/>
  <c r="J25" i="10" s="1"/>
  <c r="O25" i="9"/>
  <c r="P25" i="9" s="1"/>
  <c r="O52" i="10"/>
  <c r="P52" i="10" s="1"/>
  <c r="I52" i="11"/>
  <c r="J52" i="11" s="1"/>
  <c r="I25" i="11"/>
  <c r="J25" i="11" s="1"/>
  <c r="I51" i="11"/>
  <c r="J51" i="11" s="1"/>
  <c r="G40" i="10"/>
  <c r="O27" i="10"/>
  <c r="P27" i="10" s="1"/>
  <c r="I25" i="12"/>
  <c r="J25" i="12" s="1"/>
  <c r="I40" i="12"/>
  <c r="J40" i="12" s="1"/>
  <c r="F29" i="13"/>
  <c r="G29" i="13" s="1"/>
  <c r="O52" i="14"/>
  <c r="P52" i="14" s="1"/>
  <c r="F29" i="14"/>
  <c r="G29" i="14" s="1"/>
  <c r="I25" i="14"/>
  <c r="J25" i="14" s="1"/>
  <c r="F25" i="14"/>
  <c r="G25" i="14" s="1"/>
  <c r="O25" i="13"/>
  <c r="P25" i="13" s="1"/>
  <c r="I52" i="13"/>
  <c r="J52" i="13" s="1"/>
  <c r="I40" i="13"/>
  <c r="J40" i="13" s="1"/>
  <c r="F31" i="13"/>
  <c r="G31" i="13" s="1"/>
  <c r="M31" i="13" s="1"/>
  <c r="F31" i="14"/>
  <c r="G31" i="14" s="1"/>
  <c r="M31" i="14" s="1"/>
  <c r="F23" i="13"/>
  <c r="G23" i="13" s="1"/>
  <c r="O26" i="13"/>
  <c r="P26" i="13" s="1"/>
  <c r="O40" i="13"/>
  <c r="P40" i="13" s="1"/>
  <c r="J32" i="13"/>
  <c r="O27" i="14"/>
  <c r="P27" i="14" s="1"/>
  <c r="O50" i="12"/>
  <c r="P50" i="12" s="1"/>
  <c r="J26" i="14"/>
  <c r="F23" i="14"/>
  <c r="G23" i="14" s="1"/>
  <c r="F44" i="14"/>
  <c r="G44" i="14" s="1"/>
  <c r="F35" i="13"/>
  <c r="G35" i="13" s="1"/>
  <c r="M35" i="13" s="1"/>
  <c r="F43" i="14"/>
  <c r="G43" i="14" s="1"/>
  <c r="M43" i="14" s="1"/>
  <c r="O27" i="12"/>
  <c r="P27" i="12" s="1"/>
  <c r="G37" i="10"/>
  <c r="O31" i="10"/>
  <c r="P31" i="10" s="1"/>
  <c r="I49" i="1"/>
  <c r="J49" i="1" s="1"/>
  <c r="O37" i="10"/>
  <c r="P37" i="10" s="1"/>
  <c r="I38" i="9"/>
  <c r="J38" i="9" s="1"/>
  <c r="F29" i="11"/>
  <c r="G29" i="11" s="1"/>
  <c r="O52" i="11"/>
  <c r="P52" i="11" s="1"/>
  <c r="F23" i="10"/>
  <c r="G23" i="10" s="1"/>
  <c r="I49" i="9"/>
  <c r="J49" i="9" s="1"/>
  <c r="F27" i="12"/>
  <c r="G27" i="12" s="1"/>
  <c r="M27" i="12" s="1"/>
  <c r="F31" i="10"/>
  <c r="G31" i="10" s="1"/>
  <c r="M31" i="10" s="1"/>
  <c r="I52" i="10"/>
  <c r="J52" i="10" s="1"/>
  <c r="O25" i="10"/>
  <c r="P25" i="10" s="1"/>
  <c r="I44" i="10"/>
  <c r="J44" i="10" s="1"/>
  <c r="O41" i="11"/>
  <c r="P41" i="11" s="1"/>
  <c r="O32" i="12"/>
  <c r="P32" i="12" s="1"/>
  <c r="F44" i="10"/>
  <c r="G44" i="10" s="1"/>
  <c r="F23" i="12"/>
  <c r="G23" i="12" s="1"/>
  <c r="O27" i="9"/>
  <c r="P27" i="9" s="1"/>
  <c r="F23" i="11"/>
  <c r="G23" i="11" s="1"/>
  <c r="J26" i="10"/>
  <c r="G41" i="11"/>
  <c r="J26" i="11"/>
  <c r="I25" i="9"/>
  <c r="J25" i="9" s="1"/>
  <c r="O51" i="10"/>
  <c r="P51" i="10" s="1"/>
  <c r="G40" i="12"/>
  <c r="J26" i="12"/>
  <c r="I40" i="9"/>
  <c r="J40" i="9" s="1"/>
  <c r="O32" i="9"/>
  <c r="P32" i="9" s="1"/>
  <c r="F26" i="12"/>
  <c r="G26" i="12" s="1"/>
  <c r="F52" i="10"/>
  <c r="G52" i="10" s="1"/>
  <c r="F51" i="12"/>
  <c r="G51" i="12" s="1"/>
  <c r="F27" i="14"/>
  <c r="G27" i="14" s="1"/>
  <c r="M27" i="14" s="1"/>
  <c r="I52" i="14"/>
  <c r="J52" i="14" s="1"/>
  <c r="F25" i="13"/>
  <c r="G25" i="13" s="1"/>
  <c r="F26" i="14"/>
  <c r="G26" i="14" s="1"/>
  <c r="F32" i="14"/>
  <c r="G32" i="14" s="1"/>
  <c r="O32" i="13"/>
  <c r="P32" i="13" s="1"/>
  <c r="O26" i="14"/>
  <c r="P26" i="14" s="1"/>
  <c r="F31" i="12"/>
  <c r="G31" i="12" s="1"/>
  <c r="M31" i="12" s="1"/>
  <c r="I51" i="14"/>
  <c r="J51" i="14" s="1"/>
  <c r="O51" i="14"/>
  <c r="P51" i="14" s="1"/>
  <c r="F32" i="13"/>
  <c r="G32" i="13" s="1"/>
  <c r="F47" i="14"/>
  <c r="G47" i="14" s="1"/>
  <c r="I44" i="14"/>
  <c r="J44" i="14" s="1"/>
  <c r="F47" i="13"/>
  <c r="G47" i="13" s="1"/>
  <c r="F35" i="11"/>
  <c r="G35" i="11" s="1"/>
  <c r="M35" i="11" s="1"/>
  <c r="F42" i="14"/>
  <c r="G42" i="14" s="1"/>
  <c r="F27" i="11"/>
  <c r="G27" i="11" s="1"/>
  <c r="M27" i="11" s="1"/>
  <c r="F27" i="9"/>
  <c r="G27" i="9" s="1"/>
  <c r="M27" i="9" s="1"/>
  <c r="O48" i="1"/>
  <c r="P48" i="1" s="1"/>
  <c r="F47" i="11"/>
  <c r="G47" i="11" s="1"/>
  <c r="O40" i="12"/>
  <c r="P40" i="12" s="1"/>
  <c r="F26" i="9"/>
  <c r="G26" i="9" s="1"/>
  <c r="F48" i="1"/>
  <c r="G48" i="1" s="1"/>
  <c r="F29" i="9"/>
  <c r="G29" i="9" s="1"/>
  <c r="I48" i="9"/>
  <c r="J48" i="9" s="1"/>
  <c r="O26" i="10"/>
  <c r="P26" i="10" s="1"/>
  <c r="F25" i="12"/>
  <c r="G25" i="12" s="1"/>
  <c r="O49" i="1"/>
  <c r="P49" i="1" s="1"/>
  <c r="G40" i="9"/>
  <c r="J32" i="11"/>
  <c r="O25" i="11"/>
  <c r="P25" i="11" s="1"/>
  <c r="F51" i="10"/>
  <c r="G51" i="10" s="1"/>
  <c r="F32" i="11"/>
  <c r="G32" i="11" s="1"/>
  <c r="F32" i="12"/>
  <c r="G32" i="12" s="1"/>
  <c r="I48" i="1"/>
  <c r="F48" i="9"/>
  <c r="G48" i="9" s="1"/>
  <c r="F49" i="9"/>
  <c r="G49" i="9" s="1"/>
  <c r="I51" i="10"/>
  <c r="J51" i="10" s="1"/>
  <c r="O51" i="11"/>
  <c r="P51" i="11" s="1"/>
  <c r="F52" i="13"/>
  <c r="G52" i="13" s="1"/>
  <c r="F51" i="14"/>
  <c r="G51" i="14" s="1"/>
  <c r="J32" i="14"/>
  <c r="I40" i="14"/>
  <c r="J40" i="14" s="1"/>
  <c r="O52" i="13"/>
  <c r="P52" i="13" s="1"/>
  <c r="F26" i="13"/>
  <c r="G26" i="13" s="1"/>
  <c r="O25" i="14"/>
  <c r="P25" i="14" s="1"/>
  <c r="O31" i="13"/>
  <c r="P31" i="13" s="1"/>
  <c r="F50" i="12"/>
  <c r="G50" i="12" s="1"/>
  <c r="I25" i="13"/>
  <c r="J25" i="13" s="1"/>
  <c r="F27" i="13"/>
  <c r="G27" i="13" s="1"/>
  <c r="M27" i="13" s="1"/>
  <c r="O32" i="14"/>
  <c r="P32" i="14" s="1"/>
  <c r="O32" i="10"/>
  <c r="P32" i="10" s="1"/>
  <c r="J32" i="10"/>
  <c r="F42" i="11"/>
  <c r="G42" i="11" s="1"/>
  <c r="M42" i="11" s="1"/>
  <c r="F36" i="13"/>
  <c r="G36" i="13" s="1"/>
  <c r="M36" i="13" s="1"/>
  <c r="F33" i="13"/>
  <c r="G33" i="13" s="1"/>
  <c r="M33" i="13" s="1"/>
  <c r="F25" i="10"/>
  <c r="G25" i="10" s="1"/>
  <c r="O26" i="11"/>
  <c r="P26" i="11" s="1"/>
  <c r="F51" i="11"/>
  <c r="G51" i="11" s="1"/>
  <c r="G38" i="9"/>
  <c r="O25" i="12"/>
  <c r="P25" i="12" s="1"/>
  <c r="O26" i="9"/>
  <c r="P26" i="9" s="1"/>
  <c r="F49" i="1"/>
  <c r="G49" i="1" s="1"/>
  <c r="F32" i="10"/>
  <c r="G32" i="10" s="1"/>
  <c r="F29" i="12"/>
  <c r="G29" i="12" s="1"/>
  <c r="O40" i="10"/>
  <c r="P40" i="10" s="1"/>
  <c r="O40" i="9"/>
  <c r="P40" i="9" s="1"/>
  <c r="J32" i="12"/>
  <c r="J26" i="9"/>
  <c r="I40" i="10"/>
  <c r="J40" i="10" s="1"/>
  <c r="F52" i="11"/>
  <c r="G52" i="11" s="1"/>
  <c r="O49" i="9"/>
  <c r="P49" i="9" s="1"/>
  <c r="F27" i="10"/>
  <c r="G27" i="10" s="1"/>
  <c r="M27" i="10" s="1"/>
  <c r="J32" i="9"/>
  <c r="I41" i="11"/>
  <c r="J41" i="11" s="1"/>
  <c r="O48" i="9"/>
  <c r="P48" i="9" s="1"/>
  <c r="F26" i="10"/>
  <c r="G26" i="10" s="1"/>
  <c r="F23" i="9"/>
  <c r="G23" i="9" s="1"/>
  <c r="F25" i="11"/>
  <c r="G25" i="11" s="1"/>
  <c r="O27" i="11"/>
  <c r="P27" i="11" s="1"/>
  <c r="O31" i="11"/>
  <c r="P31" i="11" s="1"/>
  <c r="F32" i="9"/>
  <c r="G32" i="9" s="1"/>
  <c r="F29" i="10"/>
  <c r="G29" i="10" s="1"/>
  <c r="F44" i="9"/>
  <c r="G44" i="9" s="1"/>
  <c r="O38" i="9"/>
  <c r="P38" i="9" s="1"/>
  <c r="G40" i="14"/>
  <c r="I50" i="12"/>
  <c r="G40" i="13"/>
  <c r="O51" i="13"/>
  <c r="P51" i="13" s="1"/>
  <c r="O31" i="12"/>
  <c r="P31" i="12" s="1"/>
  <c r="F52" i="14"/>
  <c r="G52" i="14" s="1"/>
  <c r="F36" i="14"/>
  <c r="G36" i="14" s="1"/>
  <c r="M36" i="14" s="1"/>
  <c r="O44" i="14"/>
  <c r="P44" i="14" s="1"/>
  <c r="J26" i="13"/>
  <c r="I51" i="12"/>
  <c r="O40" i="14"/>
  <c r="P40" i="14" s="1"/>
  <c r="O51" i="12"/>
  <c r="P51" i="12" s="1"/>
  <c r="F51" i="13"/>
  <c r="G51" i="13" s="1"/>
  <c r="O27" i="13"/>
  <c r="P27" i="13" s="1"/>
  <c r="I51" i="13"/>
  <c r="F41" i="10"/>
  <c r="G41" i="10" s="1"/>
  <c r="M41" i="10" s="1"/>
  <c r="F35" i="10"/>
  <c r="G35" i="10" s="1"/>
  <c r="M35" i="10" s="1"/>
  <c r="F41" i="9"/>
  <c r="G41" i="9" s="1"/>
  <c r="M41" i="9" s="1"/>
  <c r="F33" i="10"/>
  <c r="G33" i="10" s="1"/>
  <c r="F42" i="10"/>
  <c r="G42" i="10" s="1"/>
  <c r="B35" i="10"/>
  <c r="F42" i="12"/>
  <c r="G42" i="12" s="1"/>
  <c r="M42" i="12" s="1"/>
  <c r="F33" i="14"/>
  <c r="G33" i="14" s="1"/>
  <c r="M33" i="14" s="1"/>
  <c r="F41" i="14"/>
  <c r="G41" i="14" s="1"/>
  <c r="M41" i="14" s="1"/>
  <c r="B36" i="9"/>
  <c r="F42" i="1"/>
  <c r="G42" i="1" s="1"/>
  <c r="M42" i="1" s="1"/>
  <c r="F37" i="9"/>
  <c r="G37" i="9" s="1"/>
  <c r="M37" i="9" s="1"/>
  <c r="F33" i="1"/>
  <c r="G33" i="1" s="1"/>
  <c r="A42" i="9"/>
  <c r="F34" i="12"/>
  <c r="G34" i="12" s="1"/>
  <c r="M34" i="12" s="1"/>
  <c r="B41" i="9"/>
  <c r="F35" i="14"/>
  <c r="G35" i="14" s="1"/>
  <c r="M35" i="14" s="1"/>
  <c r="F34" i="11"/>
  <c r="G34" i="11" s="1"/>
  <c r="M34" i="11" s="1"/>
  <c r="F36" i="11"/>
  <c r="G36" i="11" s="1"/>
  <c r="M36" i="11" s="1"/>
  <c r="F34" i="13"/>
  <c r="G34" i="13" s="1"/>
  <c r="M34" i="13" s="1"/>
  <c r="F42" i="13"/>
  <c r="G42" i="13" s="1"/>
  <c r="M42" i="13" s="1"/>
  <c r="F36" i="9"/>
  <c r="G36" i="9" s="1"/>
  <c r="M36" i="9" s="1"/>
  <c r="F34" i="9"/>
  <c r="G34" i="9" s="1"/>
  <c r="M34" i="9" s="1"/>
  <c r="F35" i="1"/>
  <c r="G35" i="1" s="1"/>
  <c r="M35" i="1" s="1"/>
  <c r="B34" i="13"/>
  <c r="B34" i="14"/>
  <c r="B44" i="11"/>
  <c r="B43" i="14"/>
  <c r="F36" i="12"/>
  <c r="G36" i="12" s="1"/>
  <c r="M36" i="12" s="1"/>
  <c r="F35" i="9"/>
  <c r="G35" i="9" s="1"/>
  <c r="M35" i="9" s="1"/>
  <c r="F43" i="10"/>
  <c r="G43" i="10" s="1"/>
  <c r="M43" i="10" s="1"/>
  <c r="F37" i="1"/>
  <c r="G37" i="1" s="1"/>
  <c r="M37" i="1" s="1"/>
  <c r="F34" i="10"/>
  <c r="G34" i="10" s="1"/>
  <c r="M34" i="10" s="1"/>
  <c r="F34" i="14"/>
  <c r="G34" i="14" s="1"/>
  <c r="M34" i="14" s="1"/>
  <c r="F33" i="11"/>
  <c r="G33" i="11" s="1"/>
  <c r="M33" i="11" s="1"/>
  <c r="F33" i="9"/>
  <c r="G33" i="9" s="1"/>
  <c r="F43" i="11"/>
  <c r="G43" i="11" s="1"/>
  <c r="F36" i="1"/>
  <c r="G36" i="1" s="1"/>
  <c r="M36" i="1" s="1"/>
  <c r="B42" i="10"/>
  <c r="F41" i="1"/>
  <c r="G41" i="1" s="1"/>
  <c r="M41" i="1" s="1"/>
  <c r="R52" i="11" l="1"/>
  <c r="S52" i="11" s="1"/>
  <c r="L26" i="9"/>
  <c r="M26" i="9" s="1"/>
  <c r="L25" i="9"/>
  <c r="M25" i="9" s="1"/>
  <c r="R48" i="9"/>
  <c r="S48" i="9" s="1"/>
  <c r="R49" i="9"/>
  <c r="S49" i="9" s="1"/>
  <c r="R52" i="13"/>
  <c r="S52" i="13" s="1"/>
  <c r="J50" i="12"/>
  <c r="L50" i="12" s="1"/>
  <c r="M50" i="12" s="1"/>
  <c r="J51" i="12"/>
  <c r="L51" i="12" s="1"/>
  <c r="M51" i="12" s="1"/>
  <c r="J48" i="1"/>
  <c r="L48" i="1" s="1"/>
  <c r="M48" i="1" s="1"/>
  <c r="J51" i="13"/>
  <c r="L51" i="13" s="1"/>
  <c r="M51" i="13" s="1"/>
  <c r="L25" i="13"/>
  <c r="M25" i="13" s="1"/>
  <c r="R49" i="1"/>
  <c r="S49" i="1" s="1"/>
  <c r="R51" i="11"/>
  <c r="S51" i="11" s="1"/>
  <c r="L51" i="10"/>
  <c r="M51" i="10" s="1"/>
  <c r="R51" i="14"/>
  <c r="S51" i="14" s="1"/>
  <c r="R32" i="10"/>
  <c r="S32" i="10" s="1"/>
  <c r="F42" i="9"/>
  <c r="G42" i="9" s="1"/>
  <c r="M42" i="9" s="1"/>
  <c r="R40" i="14"/>
  <c r="L41" i="11"/>
  <c r="M41" i="11" s="1"/>
  <c r="S41" i="11"/>
  <c r="R26" i="9"/>
  <c r="S26" i="9" s="1"/>
  <c r="L32" i="10"/>
  <c r="M32" i="10" s="1"/>
  <c r="R25" i="14"/>
  <c r="S25" i="14" s="1"/>
  <c r="R26" i="10"/>
  <c r="S26" i="10" s="1"/>
  <c r="L51" i="14"/>
  <c r="M51" i="14" s="1"/>
  <c r="L26" i="12"/>
  <c r="M26" i="12" s="1"/>
  <c r="L26" i="11"/>
  <c r="M26" i="11" s="1"/>
  <c r="L49" i="9"/>
  <c r="M49" i="9" s="1"/>
  <c r="R37" i="10"/>
  <c r="G39" i="14"/>
  <c r="G50" i="14" s="1"/>
  <c r="G39" i="13"/>
  <c r="G50" i="13" s="1"/>
  <c r="R25" i="13"/>
  <c r="S25" i="13" s="1"/>
  <c r="L25" i="14"/>
  <c r="M25" i="14" s="1"/>
  <c r="S40" i="12"/>
  <c r="L40" i="12"/>
  <c r="M40" i="12" s="1"/>
  <c r="L25" i="11"/>
  <c r="M25" i="11" s="1"/>
  <c r="R32" i="11"/>
  <c r="S32" i="11" s="1"/>
  <c r="B43" i="11"/>
  <c r="B41" i="10"/>
  <c r="B35" i="11"/>
  <c r="R44" i="14"/>
  <c r="G39" i="9"/>
  <c r="L40" i="10"/>
  <c r="M40" i="10" s="1"/>
  <c r="S40" i="10"/>
  <c r="R40" i="9"/>
  <c r="R26" i="11"/>
  <c r="S26" i="11" s="1"/>
  <c r="L32" i="11"/>
  <c r="M32" i="11" s="1"/>
  <c r="L48" i="9"/>
  <c r="M48" i="9" s="1"/>
  <c r="R32" i="9"/>
  <c r="S32" i="9" s="1"/>
  <c r="R32" i="12"/>
  <c r="R25" i="10"/>
  <c r="S25" i="10" s="1"/>
  <c r="G39" i="10"/>
  <c r="G50" i="10" s="1"/>
  <c r="L49" i="1"/>
  <c r="M49" i="1" s="1"/>
  <c r="L26" i="14"/>
  <c r="M26" i="14" s="1"/>
  <c r="L32" i="13"/>
  <c r="M32" i="13" s="1"/>
  <c r="R25" i="9"/>
  <c r="S25" i="9" s="1"/>
  <c r="L37" i="10"/>
  <c r="M37" i="10" s="1"/>
  <c r="S37" i="10"/>
  <c r="F34" i="1"/>
  <c r="G34" i="1" s="1"/>
  <c r="M34" i="1" s="1"/>
  <c r="B33" i="10"/>
  <c r="R38" i="9"/>
  <c r="L32" i="9"/>
  <c r="M32" i="9" s="1"/>
  <c r="R40" i="10"/>
  <c r="R25" i="12"/>
  <c r="S25" i="12" s="1"/>
  <c r="L40" i="14"/>
  <c r="M40" i="14" s="1"/>
  <c r="S40" i="14"/>
  <c r="R40" i="12"/>
  <c r="R26" i="14"/>
  <c r="S26" i="14" s="1"/>
  <c r="R32" i="13"/>
  <c r="S32" i="13" s="1"/>
  <c r="S40" i="9"/>
  <c r="L40" i="9"/>
  <c r="M40" i="9" s="1"/>
  <c r="R51" i="10"/>
  <c r="S51" i="10" s="1"/>
  <c r="L26" i="10"/>
  <c r="M26" i="10" s="1"/>
  <c r="R41" i="11"/>
  <c r="L52" i="10"/>
  <c r="M52" i="10" s="1"/>
  <c r="L38" i="9"/>
  <c r="M38" i="9" s="1"/>
  <c r="S38" i="9"/>
  <c r="R40" i="13"/>
  <c r="L40" i="13"/>
  <c r="M40" i="13" s="1"/>
  <c r="S40" i="13"/>
  <c r="R52" i="14"/>
  <c r="S52" i="14" s="1"/>
  <c r="L25" i="12"/>
  <c r="M25" i="12" s="1"/>
  <c r="L52" i="11"/>
  <c r="M52" i="11" s="1"/>
  <c r="L25" i="10"/>
  <c r="M25" i="10" s="1"/>
  <c r="R44" i="10"/>
  <c r="B36" i="10"/>
  <c r="L26" i="13"/>
  <c r="M26" i="13" s="1"/>
  <c r="S32" i="12"/>
  <c r="L32" i="12"/>
  <c r="M32" i="12" s="1"/>
  <c r="R32" i="14"/>
  <c r="S32" i="14" s="1"/>
  <c r="L32" i="14"/>
  <c r="M32" i="14" s="1"/>
  <c r="R25" i="11"/>
  <c r="S25" i="11" s="1"/>
  <c r="S44" i="14"/>
  <c r="L44" i="14"/>
  <c r="M44" i="14" s="1"/>
  <c r="L52" i="14"/>
  <c r="M52" i="14" s="1"/>
  <c r="G40" i="11"/>
  <c r="G50" i="11" s="1"/>
  <c r="G39" i="12"/>
  <c r="G49" i="12" s="1"/>
  <c r="S44" i="10"/>
  <c r="L44" i="10"/>
  <c r="R26" i="13"/>
  <c r="S26" i="13" s="1"/>
  <c r="L52" i="13"/>
  <c r="M52" i="13" s="1"/>
  <c r="L51" i="11"/>
  <c r="M51" i="11" s="1"/>
  <c r="R52" i="10"/>
  <c r="S52" i="10" s="1"/>
  <c r="R26" i="12"/>
  <c r="S26" i="12" s="1"/>
  <c r="R51" i="12" l="1"/>
  <c r="S51" i="12" s="1"/>
  <c r="R48" i="1"/>
  <c r="S48" i="1" s="1"/>
  <c r="R51" i="13"/>
  <c r="S51" i="13" s="1"/>
  <c r="G47" i="9"/>
  <c r="G50" i="9" s="1"/>
  <c r="R50" i="12"/>
  <c r="S50" i="12" s="1"/>
  <c r="G39" i="1"/>
  <c r="G47" i="1" s="1"/>
  <c r="G50" i="1" s="1"/>
  <c r="G52" i="12"/>
  <c r="G53" i="10"/>
  <c r="B42" i="12"/>
  <c r="G53" i="14"/>
  <c r="B36" i="11"/>
  <c r="B42" i="11"/>
  <c r="G53" i="13"/>
  <c r="G53" i="11"/>
  <c r="B33" i="11"/>
  <c r="B35" i="12"/>
  <c r="B36" i="12" l="1"/>
  <c r="B36" i="13"/>
  <c r="G64" i="14"/>
  <c r="G70" i="14"/>
  <c r="G71" i="14" s="1"/>
  <c r="G72" i="14" s="1"/>
  <c r="G74" i="14" s="1"/>
  <c r="G69" i="12"/>
  <c r="G70" i="12" s="1"/>
  <c r="G71" i="12" s="1"/>
  <c r="G73" i="12" s="1"/>
  <c r="G63" i="12"/>
  <c r="G70" i="13"/>
  <c r="G71" i="13" s="1"/>
  <c r="G72" i="13" s="1"/>
  <c r="G74" i="13" s="1"/>
  <c r="G64" i="13"/>
  <c r="G61" i="9"/>
  <c r="G67" i="9"/>
  <c r="G68" i="9" s="1"/>
  <c r="G69" i="9" s="1"/>
  <c r="B35" i="13"/>
  <c r="B35" i="14"/>
  <c r="G64" i="11"/>
  <c r="G70" i="11"/>
  <c r="G71" i="11" s="1"/>
  <c r="G72" i="11" s="1"/>
  <c r="G74" i="11" s="1"/>
  <c r="B41" i="12"/>
  <c r="B42" i="13"/>
  <c r="B42" i="14"/>
  <c r="G64" i="10"/>
  <c r="G70" i="10"/>
  <c r="G71" i="10" s="1"/>
  <c r="G72" i="10" s="1"/>
  <c r="G74" i="10" s="1"/>
  <c r="B33" i="12"/>
  <c r="G67" i="1"/>
  <c r="G68" i="1" s="1"/>
  <c r="G69" i="1" s="1"/>
  <c r="G61" i="1"/>
  <c r="G62" i="1" s="1"/>
  <c r="G63" i="1" s="1"/>
  <c r="G70" i="9" l="1"/>
  <c r="L70" i="9" s="1"/>
  <c r="M70" i="9" s="1"/>
  <c r="G64" i="1"/>
  <c r="L64" i="1" s="1"/>
  <c r="M64" i="1" s="1"/>
  <c r="B33" i="13"/>
  <c r="B33" i="14"/>
  <c r="G65" i="10"/>
  <c r="G66" i="10" s="1"/>
  <c r="G68" i="10" s="1"/>
  <c r="G65" i="11"/>
  <c r="G66" i="11" s="1"/>
  <c r="G68" i="11" s="1"/>
  <c r="G62" i="9"/>
  <c r="G63" i="9" s="1"/>
  <c r="G65" i="13"/>
  <c r="G66" i="13" s="1"/>
  <c r="G68" i="13" s="1"/>
  <c r="G70" i="1"/>
  <c r="L70" i="1" s="1"/>
  <c r="M70" i="1" s="1"/>
  <c r="B41" i="13"/>
  <c r="B41" i="14"/>
  <c r="G64" i="12"/>
  <c r="G65" i="12" s="1"/>
  <c r="G67" i="12" s="1"/>
  <c r="G65" i="14"/>
  <c r="G66" i="14" s="1"/>
  <c r="G68" i="14" s="1"/>
  <c r="G71" i="1" l="1"/>
  <c r="G65" i="1"/>
  <c r="G71" i="9"/>
  <c r="G64" i="9"/>
  <c r="L64" i="9" s="1"/>
  <c r="M64" i="9" s="1"/>
  <c r="G65" i="9" l="1"/>
  <c r="I23" i="14" l="1"/>
  <c r="J23" i="14" s="1"/>
  <c r="I23" i="1" l="1"/>
  <c r="J23" i="1" s="1"/>
  <c r="L23" i="14"/>
  <c r="M23" i="14" s="1"/>
  <c r="L23" i="1" l="1"/>
  <c r="M23" i="1" s="1"/>
  <c r="I23" i="12"/>
  <c r="J23" i="12" s="1"/>
  <c r="I23" i="13"/>
  <c r="J23" i="13" s="1"/>
  <c r="L23" i="13" l="1"/>
  <c r="M23" i="13" s="1"/>
  <c r="I23" i="10"/>
  <c r="J23" i="10" s="1"/>
  <c r="L23" i="12"/>
  <c r="M23" i="12" s="1"/>
  <c r="I29" i="14"/>
  <c r="J29" i="14" s="1"/>
  <c r="I23" i="11"/>
  <c r="J23" i="11" s="1"/>
  <c r="I29" i="1" l="1"/>
  <c r="J29" i="1" s="1"/>
  <c r="L23" i="11"/>
  <c r="M23" i="11" s="1"/>
  <c r="L29" i="14"/>
  <c r="M29" i="14" s="1"/>
  <c r="L23" i="10"/>
  <c r="M23" i="10" s="1"/>
  <c r="L29" i="1" l="1"/>
  <c r="M29" i="1" s="1"/>
  <c r="I29" i="12"/>
  <c r="J29" i="12" s="1"/>
  <c r="I29" i="13"/>
  <c r="J29" i="13" s="1"/>
  <c r="I29" i="10" l="1"/>
  <c r="J29" i="10" s="1"/>
  <c r="I23" i="9"/>
  <c r="J23" i="9" s="1"/>
  <c r="L29" i="12"/>
  <c r="M29" i="12" s="1"/>
  <c r="L29" i="13"/>
  <c r="M29" i="13" s="1"/>
  <c r="I29" i="11"/>
  <c r="J29" i="11" s="1"/>
  <c r="L29" i="11" l="1"/>
  <c r="M29" i="11" s="1"/>
  <c r="L23" i="9"/>
  <c r="M23" i="9" s="1"/>
  <c r="L29" i="10"/>
  <c r="M29" i="10" s="1"/>
  <c r="I29" i="9" l="1"/>
  <c r="J29" i="9" s="1"/>
  <c r="L29" i="9" l="1"/>
  <c r="M29" i="9" s="1"/>
  <c r="O34" i="12" l="1"/>
  <c r="P34" i="12" s="1"/>
  <c r="O35" i="12"/>
  <c r="P35" i="12" s="1"/>
  <c r="O36" i="12"/>
  <c r="P36" i="12" s="1"/>
  <c r="O34" i="11"/>
  <c r="P34" i="11" s="1"/>
  <c r="O35" i="11"/>
  <c r="P35" i="11" s="1"/>
  <c r="I37" i="1" l="1"/>
  <c r="J37" i="1" s="1"/>
  <c r="L37" i="1" s="1"/>
  <c r="O34" i="1"/>
  <c r="P34" i="1" s="1"/>
  <c r="O36" i="9"/>
  <c r="P36" i="9" s="1"/>
  <c r="O36" i="13"/>
  <c r="P36" i="13" s="1"/>
  <c r="O35" i="1"/>
  <c r="P35" i="1" s="1"/>
  <c r="O36" i="1"/>
  <c r="P36" i="1" s="1"/>
  <c r="I37" i="9"/>
  <c r="J37" i="9" s="1"/>
  <c r="L37" i="9" s="1"/>
  <c r="O34" i="9"/>
  <c r="P34" i="9" s="1"/>
  <c r="I33" i="9"/>
  <c r="J33" i="9" s="1"/>
  <c r="O34" i="13"/>
  <c r="P34" i="13" s="1"/>
  <c r="O35" i="9"/>
  <c r="P35" i="9" s="1"/>
  <c r="O35" i="13"/>
  <c r="P35" i="13" s="1"/>
  <c r="L33" i="9" l="1"/>
  <c r="M33" i="9" s="1"/>
  <c r="I33" i="12"/>
  <c r="J33" i="12" s="1"/>
  <c r="L33" i="12" l="1"/>
  <c r="M33" i="12" s="1"/>
  <c r="O43" i="11" l="1"/>
  <c r="P43" i="11" s="1"/>
  <c r="I41" i="9"/>
  <c r="J41" i="9" s="1"/>
  <c r="L41" i="9" s="1"/>
  <c r="O42" i="1"/>
  <c r="P42" i="1" s="1"/>
  <c r="I41" i="13"/>
  <c r="J41" i="13" s="1"/>
  <c r="L41" i="13" s="1"/>
  <c r="O42" i="13"/>
  <c r="P42" i="13" s="1"/>
  <c r="I33" i="1"/>
  <c r="J33" i="1" s="1"/>
  <c r="O42" i="12"/>
  <c r="P42" i="12" s="1"/>
  <c r="O42" i="9"/>
  <c r="P42" i="9" s="1"/>
  <c r="I33" i="13"/>
  <c r="J33" i="13" s="1"/>
  <c r="I41" i="1" l="1"/>
  <c r="J41" i="1" s="1"/>
  <c r="L41" i="1" s="1"/>
  <c r="L33" i="13"/>
  <c r="I41" i="12"/>
  <c r="J41" i="12" s="1"/>
  <c r="L41" i="12" s="1"/>
  <c r="L33" i="1"/>
  <c r="M33" i="1" s="1"/>
  <c r="O42" i="10" l="1"/>
  <c r="P42" i="10" s="1"/>
  <c r="I47" i="10" l="1"/>
  <c r="J47" i="10" s="1"/>
  <c r="I46" i="12"/>
  <c r="J46" i="12" s="1"/>
  <c r="I47" i="14"/>
  <c r="J47" i="14" s="1"/>
  <c r="I47" i="11"/>
  <c r="J47" i="11" s="1"/>
  <c r="I44" i="9"/>
  <c r="J44" i="9" s="1"/>
  <c r="I47" i="13"/>
  <c r="J47" i="13" s="1"/>
  <c r="L44" i="9" l="1"/>
  <c r="M44" i="9" s="1"/>
  <c r="L46" i="12"/>
  <c r="M46" i="12" s="1"/>
  <c r="L47" i="13"/>
  <c r="M47" i="13" s="1"/>
  <c r="L47" i="11"/>
  <c r="M47" i="11" s="1"/>
  <c r="L47" i="14"/>
  <c r="M47" i="14" s="1"/>
  <c r="L47" i="10"/>
  <c r="M47" i="10" s="1"/>
  <c r="I44" i="1" l="1"/>
  <c r="J44" i="1" s="1"/>
  <c r="L44" i="1" l="1"/>
  <c r="M44" i="1" s="1"/>
  <c r="I27" i="14" l="1"/>
  <c r="J27" i="14" s="1"/>
  <c r="I31" i="13"/>
  <c r="J31" i="13" s="1"/>
  <c r="I27" i="13"/>
  <c r="J27" i="13" s="1"/>
  <c r="I31" i="12"/>
  <c r="J31" i="12" s="1"/>
  <c r="I27" i="12"/>
  <c r="J27" i="12" s="1"/>
  <c r="I31" i="11"/>
  <c r="J31" i="11" s="1"/>
  <c r="I27" i="11"/>
  <c r="J27" i="11" s="1"/>
  <c r="I34" i="12"/>
  <c r="J34" i="12" s="1"/>
  <c r="O41" i="12"/>
  <c r="P41" i="12" s="1"/>
  <c r="O36" i="11" l="1"/>
  <c r="P36" i="11" s="1"/>
  <c r="O31" i="14"/>
  <c r="P31" i="14" s="1"/>
  <c r="O36" i="14"/>
  <c r="P36" i="14" s="1"/>
  <c r="I27" i="1"/>
  <c r="J27" i="1" s="1"/>
  <c r="I31" i="10"/>
  <c r="J31" i="10" s="1"/>
  <c r="L31" i="12"/>
  <c r="R31" i="12"/>
  <c r="S31" i="12" s="1"/>
  <c r="I36" i="14"/>
  <c r="J36" i="14" s="1"/>
  <c r="I31" i="14"/>
  <c r="J31" i="14" s="1"/>
  <c r="I27" i="9"/>
  <c r="J27" i="9" s="1"/>
  <c r="R27" i="11"/>
  <c r="S27" i="11" s="1"/>
  <c r="L27" i="11"/>
  <c r="R27" i="13"/>
  <c r="S27" i="13" s="1"/>
  <c r="L27" i="13"/>
  <c r="I31" i="9"/>
  <c r="J31" i="9" s="1"/>
  <c r="R31" i="11"/>
  <c r="S31" i="11" s="1"/>
  <c r="L31" i="11"/>
  <c r="R31" i="13"/>
  <c r="S31" i="13" s="1"/>
  <c r="L31" i="13"/>
  <c r="I27" i="10"/>
  <c r="J27" i="10" s="1"/>
  <c r="R27" i="12"/>
  <c r="S27" i="12" s="1"/>
  <c r="L27" i="12"/>
  <c r="L27" i="14"/>
  <c r="R27" i="14"/>
  <c r="S27" i="14" s="1"/>
  <c r="O42" i="14"/>
  <c r="P42" i="14" s="1"/>
  <c r="O41" i="10"/>
  <c r="P41" i="10" s="1"/>
  <c r="I36" i="9"/>
  <c r="J36" i="9" s="1"/>
  <c r="R41" i="12"/>
  <c r="S41" i="12" s="1"/>
  <c r="O37" i="1"/>
  <c r="P37" i="1" s="1"/>
  <c r="R37" i="1" s="1"/>
  <c r="S37" i="1" s="1"/>
  <c r="O41" i="1"/>
  <c r="P41" i="1" s="1"/>
  <c r="I36" i="1"/>
  <c r="J36" i="1" s="1"/>
  <c r="I34" i="10"/>
  <c r="J34" i="10" s="1"/>
  <c r="I34" i="1"/>
  <c r="J34" i="1" s="1"/>
  <c r="L34" i="12"/>
  <c r="R34" i="12"/>
  <c r="S34" i="12" s="1"/>
  <c r="I37" i="14"/>
  <c r="J37" i="14" s="1"/>
  <c r="I42" i="12" l="1"/>
  <c r="J42" i="12" s="1"/>
  <c r="O33" i="13"/>
  <c r="P33" i="13" s="1"/>
  <c r="R33" i="13" s="1"/>
  <c r="S33" i="13" s="1"/>
  <c r="I34" i="11"/>
  <c r="J34" i="11" s="1"/>
  <c r="L34" i="11" s="1"/>
  <c r="O33" i="11"/>
  <c r="P33" i="11" s="1"/>
  <c r="L36" i="14"/>
  <c r="R36" i="14"/>
  <c r="S36" i="14" s="1"/>
  <c r="R27" i="1"/>
  <c r="S27" i="1" s="1"/>
  <c r="L27" i="1"/>
  <c r="L27" i="9"/>
  <c r="R27" i="9"/>
  <c r="S27" i="9" s="1"/>
  <c r="L27" i="10"/>
  <c r="R27" i="10"/>
  <c r="S27" i="10" s="1"/>
  <c r="R31" i="9"/>
  <c r="S31" i="9" s="1"/>
  <c r="L31" i="9"/>
  <c r="L31" i="14"/>
  <c r="R31" i="14"/>
  <c r="S31" i="14" s="1"/>
  <c r="L31" i="10"/>
  <c r="R31" i="10"/>
  <c r="S31" i="10" s="1"/>
  <c r="O23" i="1"/>
  <c r="P23" i="1" s="1"/>
  <c r="I43" i="11"/>
  <c r="J43" i="11" s="1"/>
  <c r="I36" i="11"/>
  <c r="J36" i="11" s="1"/>
  <c r="L34" i="10"/>
  <c r="I42" i="9"/>
  <c r="J42" i="9" s="1"/>
  <c r="R41" i="1"/>
  <c r="S41" i="1" s="1"/>
  <c r="I35" i="13"/>
  <c r="J35" i="13" s="1"/>
  <c r="O37" i="9"/>
  <c r="P37" i="9" s="1"/>
  <c r="R37" i="9" s="1"/>
  <c r="S37" i="9" s="1"/>
  <c r="R37" i="14"/>
  <c r="S37" i="14" s="1"/>
  <c r="L37" i="14"/>
  <c r="L34" i="1"/>
  <c r="R34" i="1"/>
  <c r="S34" i="1" s="1"/>
  <c r="R36" i="9"/>
  <c r="S36" i="9" s="1"/>
  <c r="L36" i="9"/>
  <c r="I36" i="13"/>
  <c r="J36" i="13" s="1"/>
  <c r="I42" i="1"/>
  <c r="J42" i="1" s="1"/>
  <c r="R36" i="1"/>
  <c r="S36" i="1" s="1"/>
  <c r="L36" i="1"/>
  <c r="I34" i="13" l="1"/>
  <c r="J34" i="13" s="1"/>
  <c r="O33" i="9"/>
  <c r="P33" i="9" s="1"/>
  <c r="R33" i="9" s="1"/>
  <c r="S33" i="9" s="1"/>
  <c r="L42" i="12"/>
  <c r="R42" i="12"/>
  <c r="S42" i="12" s="1"/>
  <c r="I44" i="11"/>
  <c r="J44" i="11" s="1"/>
  <c r="I36" i="10"/>
  <c r="J36" i="10" s="1"/>
  <c r="I35" i="10"/>
  <c r="J35" i="10" s="1"/>
  <c r="R34" i="11"/>
  <c r="S34" i="11" s="1"/>
  <c r="I35" i="11"/>
  <c r="J35" i="11" s="1"/>
  <c r="O34" i="14"/>
  <c r="P34" i="14" s="1"/>
  <c r="I35" i="9"/>
  <c r="J35" i="9" s="1"/>
  <c r="I34" i="9"/>
  <c r="J34" i="9" s="1"/>
  <c r="L42" i="1"/>
  <c r="R42" i="1"/>
  <c r="S42" i="1" s="1"/>
  <c r="O33" i="14"/>
  <c r="P33" i="14" s="1"/>
  <c r="R43" i="11"/>
  <c r="S43" i="11" s="1"/>
  <c r="L43" i="11"/>
  <c r="M43" i="11" s="1"/>
  <c r="L36" i="13"/>
  <c r="R36" i="13"/>
  <c r="S36" i="13" s="1"/>
  <c r="L35" i="13"/>
  <c r="R35" i="13"/>
  <c r="S35" i="13" s="1"/>
  <c r="J39" i="13"/>
  <c r="L39" i="13" s="1"/>
  <c r="M39" i="13" s="1"/>
  <c r="I42" i="10"/>
  <c r="J42" i="10" s="1"/>
  <c r="O33" i="10"/>
  <c r="P33" i="10" s="1"/>
  <c r="R42" i="9"/>
  <c r="S42" i="9" s="1"/>
  <c r="L42" i="9"/>
  <c r="R23" i="1"/>
  <c r="S23" i="1" s="1"/>
  <c r="O41" i="9"/>
  <c r="P41" i="9" s="1"/>
  <c r="I42" i="13"/>
  <c r="J42" i="13" s="1"/>
  <c r="R36" i="11"/>
  <c r="S36" i="11" s="1"/>
  <c r="L36" i="11"/>
  <c r="I43" i="10" l="1"/>
  <c r="J43" i="10" s="1"/>
  <c r="L43" i="10" s="1"/>
  <c r="O33" i="1"/>
  <c r="P33" i="1" s="1"/>
  <c r="R33" i="1" s="1"/>
  <c r="S33" i="1" s="1"/>
  <c r="O35" i="10"/>
  <c r="P35" i="10" s="1"/>
  <c r="O34" i="10"/>
  <c r="P34" i="10" s="1"/>
  <c r="R34" i="10" s="1"/>
  <c r="S34" i="10" s="1"/>
  <c r="I41" i="10"/>
  <c r="J41" i="10" s="1"/>
  <c r="I34" i="14"/>
  <c r="J34" i="14" s="1"/>
  <c r="L34" i="14" s="1"/>
  <c r="O41" i="13"/>
  <c r="P41" i="13" s="1"/>
  <c r="R41" i="13" s="1"/>
  <c r="S41" i="13" s="1"/>
  <c r="I35" i="12"/>
  <c r="J35" i="12" s="1"/>
  <c r="L44" i="11"/>
  <c r="S44" i="11"/>
  <c r="I35" i="1"/>
  <c r="J35" i="1" s="1"/>
  <c r="O33" i="12"/>
  <c r="P33" i="12" s="1"/>
  <c r="R33" i="12" s="1"/>
  <c r="S33" i="12" s="1"/>
  <c r="L34" i="13"/>
  <c r="R34" i="13"/>
  <c r="S34" i="13" s="1"/>
  <c r="O36" i="10"/>
  <c r="P36" i="10" s="1"/>
  <c r="I35" i="14"/>
  <c r="J35" i="14" s="1"/>
  <c r="L35" i="14" s="1"/>
  <c r="R36" i="10"/>
  <c r="S36" i="10" s="1"/>
  <c r="L36" i="10"/>
  <c r="I33" i="10"/>
  <c r="J33" i="10" s="1"/>
  <c r="L33" i="10" s="1"/>
  <c r="M33" i="10" s="1"/>
  <c r="I33" i="11"/>
  <c r="J33" i="11" s="1"/>
  <c r="I42" i="11"/>
  <c r="J42" i="11" s="1"/>
  <c r="L42" i="11" s="1"/>
  <c r="O42" i="11"/>
  <c r="P42" i="11" s="1"/>
  <c r="L35" i="10"/>
  <c r="R35" i="10"/>
  <c r="S35" i="10" s="1"/>
  <c r="O43" i="10"/>
  <c r="P43" i="10" s="1"/>
  <c r="R43" i="10" s="1"/>
  <c r="S43" i="10" s="1"/>
  <c r="L35" i="11"/>
  <c r="R35" i="11"/>
  <c r="S35" i="11" s="1"/>
  <c r="I42" i="14"/>
  <c r="J42" i="14" s="1"/>
  <c r="O41" i="14"/>
  <c r="P41" i="14" s="1"/>
  <c r="I41" i="14"/>
  <c r="J41" i="14" s="1"/>
  <c r="L41" i="14" s="1"/>
  <c r="I33" i="14"/>
  <c r="J33" i="14" s="1"/>
  <c r="R33" i="14" s="1"/>
  <c r="S33" i="14" s="1"/>
  <c r="I43" i="14"/>
  <c r="J43" i="14" s="1"/>
  <c r="O43" i="14"/>
  <c r="P43" i="14" s="1"/>
  <c r="O35" i="14"/>
  <c r="P35" i="14" s="1"/>
  <c r="R35" i="14" s="1"/>
  <c r="S35" i="14" s="1"/>
  <c r="R41" i="9"/>
  <c r="S41" i="9" s="1"/>
  <c r="R42" i="13"/>
  <c r="S42" i="13" s="1"/>
  <c r="J50" i="13"/>
  <c r="L42" i="13"/>
  <c r="R42" i="10"/>
  <c r="S42" i="10" s="1"/>
  <c r="L42" i="10"/>
  <c r="M42" i="10" s="1"/>
  <c r="L34" i="9"/>
  <c r="J39" i="9"/>
  <c r="R34" i="9"/>
  <c r="S34" i="9" s="1"/>
  <c r="O44" i="11"/>
  <c r="P44" i="11" s="1"/>
  <c r="I36" i="12"/>
  <c r="J36" i="12" s="1"/>
  <c r="L35" i="9"/>
  <c r="R35" i="9"/>
  <c r="S35" i="9" s="1"/>
  <c r="R35" i="1" l="1"/>
  <c r="S35" i="1" s="1"/>
  <c r="J39" i="1"/>
  <c r="L35" i="1"/>
  <c r="L41" i="10"/>
  <c r="R41" i="10"/>
  <c r="S41" i="10" s="1"/>
  <c r="R42" i="11"/>
  <c r="S42" i="11" s="1"/>
  <c r="L35" i="12"/>
  <c r="R35" i="12"/>
  <c r="S35" i="12" s="1"/>
  <c r="R34" i="14"/>
  <c r="S34" i="14" s="1"/>
  <c r="J39" i="10"/>
  <c r="L39" i="10" s="1"/>
  <c r="M39" i="10" s="1"/>
  <c r="R33" i="10"/>
  <c r="S33" i="10" s="1"/>
  <c r="L33" i="11"/>
  <c r="R33" i="11"/>
  <c r="S33" i="11" s="1"/>
  <c r="J40" i="11"/>
  <c r="L42" i="14"/>
  <c r="M42" i="14" s="1"/>
  <c r="R42" i="14"/>
  <c r="S42" i="14" s="1"/>
  <c r="R41" i="14"/>
  <c r="S41" i="14" s="1"/>
  <c r="L33" i="14"/>
  <c r="J39" i="14"/>
  <c r="L39" i="14" s="1"/>
  <c r="M39" i="14" s="1"/>
  <c r="R43" i="14"/>
  <c r="S43" i="14" s="1"/>
  <c r="L43" i="14"/>
  <c r="L39" i="9"/>
  <c r="M39" i="9" s="1"/>
  <c r="J47" i="9"/>
  <c r="O29" i="1"/>
  <c r="P29" i="1" s="1"/>
  <c r="R36" i="12"/>
  <c r="S36" i="12" s="1"/>
  <c r="L36" i="12"/>
  <c r="J39" i="12"/>
  <c r="L50" i="13"/>
  <c r="J53" i="13"/>
  <c r="R44" i="11"/>
  <c r="L39" i="1" l="1"/>
  <c r="M39" i="1" s="1"/>
  <c r="J47" i="1"/>
  <c r="J50" i="10"/>
  <c r="J53" i="10" s="1"/>
  <c r="L53" i="10" s="1"/>
  <c r="L40" i="11"/>
  <c r="M40" i="11" s="1"/>
  <c r="J50" i="11"/>
  <c r="O47" i="13"/>
  <c r="P47" i="13" s="1"/>
  <c r="R47" i="13" s="1"/>
  <c r="S47" i="13" s="1"/>
  <c r="O47" i="11"/>
  <c r="P47" i="11" s="1"/>
  <c r="R47" i="11" s="1"/>
  <c r="S47" i="11" s="1"/>
  <c r="J50" i="14"/>
  <c r="L50" i="14" s="1"/>
  <c r="O47" i="10"/>
  <c r="P47" i="10" s="1"/>
  <c r="M50" i="13"/>
  <c r="I11" i="15" s="1"/>
  <c r="G48" i="15" s="1"/>
  <c r="G11" i="15"/>
  <c r="L39" i="12"/>
  <c r="M39" i="12" s="1"/>
  <c r="J49" i="12"/>
  <c r="R29" i="1"/>
  <c r="S29" i="1" s="1"/>
  <c r="P39" i="1"/>
  <c r="R39" i="1" s="1"/>
  <c r="S39" i="1" s="1"/>
  <c r="J50" i="9"/>
  <c r="L47" i="9"/>
  <c r="L53" i="13"/>
  <c r="J64" i="13"/>
  <c r="J70" i="13"/>
  <c r="J50" i="1" l="1"/>
  <c r="L47" i="1"/>
  <c r="L50" i="10"/>
  <c r="G8" i="15" s="1"/>
  <c r="J64" i="10"/>
  <c r="J70" i="10"/>
  <c r="L70" i="10" s="1"/>
  <c r="M70" i="10" s="1"/>
  <c r="O47" i="14"/>
  <c r="P47" i="14" s="1"/>
  <c r="R47" i="14" s="1"/>
  <c r="S47" i="14" s="1"/>
  <c r="J53" i="11"/>
  <c r="L50" i="11"/>
  <c r="O46" i="12"/>
  <c r="P46" i="12" s="1"/>
  <c r="R46" i="12" s="1"/>
  <c r="S46" i="12" s="1"/>
  <c r="O44" i="9"/>
  <c r="P44" i="9" s="1"/>
  <c r="R44" i="9" s="1"/>
  <c r="S44" i="9" s="1"/>
  <c r="J53" i="14"/>
  <c r="J64" i="14" s="1"/>
  <c r="M50" i="14"/>
  <c r="I12" i="15" s="1"/>
  <c r="G49" i="15" s="1"/>
  <c r="G12" i="15"/>
  <c r="L49" i="12"/>
  <c r="J52" i="12"/>
  <c r="R47" i="10"/>
  <c r="S47" i="10" s="1"/>
  <c r="L70" i="13"/>
  <c r="M70" i="13" s="1"/>
  <c r="J71" i="13"/>
  <c r="L71" i="13" s="1"/>
  <c r="M71" i="13" s="1"/>
  <c r="M53" i="10"/>
  <c r="I20" i="15" s="1"/>
  <c r="G20" i="15"/>
  <c r="J65" i="13"/>
  <c r="L65" i="13" s="1"/>
  <c r="M65" i="13" s="1"/>
  <c r="L64" i="13"/>
  <c r="M64" i="13" s="1"/>
  <c r="M47" i="9"/>
  <c r="I7" i="15" s="1"/>
  <c r="G7" i="15"/>
  <c r="L64" i="10"/>
  <c r="M64" i="10" s="1"/>
  <c r="J65" i="10"/>
  <c r="L65" i="10" s="1"/>
  <c r="M65" i="10" s="1"/>
  <c r="G23" i="15"/>
  <c r="M53" i="13"/>
  <c r="J61" i="9"/>
  <c r="J67" i="9"/>
  <c r="L50" i="9"/>
  <c r="M50" i="10" l="1"/>
  <c r="I8" i="15" s="1"/>
  <c r="G6" i="15"/>
  <c r="M47" i="1"/>
  <c r="I6" i="15" s="1"/>
  <c r="L50" i="1"/>
  <c r="J67" i="1"/>
  <c r="J61" i="1"/>
  <c r="J71" i="10"/>
  <c r="L71" i="10" s="1"/>
  <c r="M71" i="10" s="1"/>
  <c r="G9" i="15"/>
  <c r="M50" i="11"/>
  <c r="I9" i="15" s="1"/>
  <c r="G46" i="15" s="1"/>
  <c r="J64" i="11"/>
  <c r="J70" i="11"/>
  <c r="L53" i="11"/>
  <c r="J70" i="14"/>
  <c r="L70" i="14" s="1"/>
  <c r="M70" i="14" s="1"/>
  <c r="L53" i="14"/>
  <c r="M53" i="14" s="1"/>
  <c r="J65" i="14"/>
  <c r="L65" i="14" s="1"/>
  <c r="M65" i="14" s="1"/>
  <c r="L64" i="14"/>
  <c r="M64" i="14" s="1"/>
  <c r="J72" i="13"/>
  <c r="J74" i="13" s="1"/>
  <c r="L74" i="13" s="1"/>
  <c r="M74" i="13" s="1"/>
  <c r="J66" i="10"/>
  <c r="L66" i="10" s="1"/>
  <c r="M66" i="10" s="1"/>
  <c r="J68" i="9"/>
  <c r="L68" i="9" s="1"/>
  <c r="M68" i="9" s="1"/>
  <c r="L67" i="9"/>
  <c r="M67" i="9" s="1"/>
  <c r="G10" i="15"/>
  <c r="M49" i="12"/>
  <c r="I10" i="15" s="1"/>
  <c r="G47" i="15" s="1"/>
  <c r="L61" i="9"/>
  <c r="M61" i="9" s="1"/>
  <c r="J62" i="9"/>
  <c r="L62" i="9" s="1"/>
  <c r="M62" i="9" s="1"/>
  <c r="G44" i="15"/>
  <c r="J66" i="13"/>
  <c r="J72" i="10"/>
  <c r="G19" i="15"/>
  <c r="M50" i="9"/>
  <c r="I19" i="15" s="1"/>
  <c r="I23" i="15"/>
  <c r="I24" i="15"/>
  <c r="L52" i="12"/>
  <c r="J69" i="12"/>
  <c r="J63" i="12"/>
  <c r="G45" i="15" l="1"/>
  <c r="G18" i="15"/>
  <c r="M50" i="1"/>
  <c r="I18" i="15" s="1"/>
  <c r="G43" i="15"/>
  <c r="L61" i="1"/>
  <c r="M61" i="1" s="1"/>
  <c r="J62" i="1"/>
  <c r="L62" i="1" s="1"/>
  <c r="M62" i="1" s="1"/>
  <c r="J68" i="1"/>
  <c r="L68" i="1" s="1"/>
  <c r="M68" i="1" s="1"/>
  <c r="L67" i="1"/>
  <c r="M67" i="1" s="1"/>
  <c r="J65" i="11"/>
  <c r="L64" i="11"/>
  <c r="M64" i="11" s="1"/>
  <c r="M53" i="11"/>
  <c r="I21" i="15" s="1"/>
  <c r="G21" i="15"/>
  <c r="L70" i="11"/>
  <c r="M70" i="11" s="1"/>
  <c r="J71" i="11"/>
  <c r="L72" i="13"/>
  <c r="M72" i="13" s="1"/>
  <c r="J71" i="14"/>
  <c r="L71" i="14" s="1"/>
  <c r="M71" i="14" s="1"/>
  <c r="G24" i="15"/>
  <c r="J66" i="14"/>
  <c r="J68" i="10"/>
  <c r="L68" i="10" s="1"/>
  <c r="J63" i="9"/>
  <c r="J65" i="9" s="1"/>
  <c r="G50" i="15"/>
  <c r="G22" i="15"/>
  <c r="M52" i="12"/>
  <c r="I22" i="15" s="1"/>
  <c r="L66" i="13"/>
  <c r="M66" i="13" s="1"/>
  <c r="J68" i="13"/>
  <c r="J69" i="9"/>
  <c r="J74" i="10"/>
  <c r="L74" i="10" s="1"/>
  <c r="M74" i="10" s="1"/>
  <c r="L72" i="10"/>
  <c r="M72" i="10" s="1"/>
  <c r="O44" i="1"/>
  <c r="P44" i="1" s="1"/>
  <c r="J64" i="12"/>
  <c r="L64" i="12" s="1"/>
  <c r="M64" i="12" s="1"/>
  <c r="L63" i="12"/>
  <c r="M63" i="12" s="1"/>
  <c r="L69" i="12"/>
  <c r="M69" i="12" s="1"/>
  <c r="J70" i="12"/>
  <c r="L70" i="12" s="1"/>
  <c r="M70" i="12" s="1"/>
  <c r="J63" i="1" l="1"/>
  <c r="J69" i="1"/>
  <c r="J71" i="1" s="1"/>
  <c r="L71" i="1" s="1"/>
  <c r="M71" i="1" s="1"/>
  <c r="L69" i="1"/>
  <c r="M69" i="1" s="1"/>
  <c r="J65" i="1"/>
  <c r="L65" i="1" s="1"/>
  <c r="L63" i="1"/>
  <c r="M63" i="1" s="1"/>
  <c r="L71" i="11"/>
  <c r="M71" i="11" s="1"/>
  <c r="J72" i="11"/>
  <c r="L65" i="11"/>
  <c r="M65" i="11" s="1"/>
  <c r="J66" i="11"/>
  <c r="J72" i="14"/>
  <c r="J74" i="14" s="1"/>
  <c r="L74" i="14" s="1"/>
  <c r="M74" i="14" s="1"/>
  <c r="J68" i="14"/>
  <c r="L68" i="14" s="1"/>
  <c r="L66" i="14"/>
  <c r="M66" i="14" s="1"/>
  <c r="L63" i="9"/>
  <c r="M63" i="9" s="1"/>
  <c r="J71" i="12"/>
  <c r="G33" i="15"/>
  <c r="M68" i="10"/>
  <c r="I33" i="15" s="1"/>
  <c r="M65" i="1"/>
  <c r="I31" i="15" s="1"/>
  <c r="G31" i="15"/>
  <c r="L69" i="9"/>
  <c r="M69" i="9" s="1"/>
  <c r="J71" i="9"/>
  <c r="L71" i="9" s="1"/>
  <c r="M71" i="9" s="1"/>
  <c r="L65" i="9"/>
  <c r="R44" i="1"/>
  <c r="S44" i="1" s="1"/>
  <c r="P47" i="1"/>
  <c r="L68" i="13"/>
  <c r="J65" i="12"/>
  <c r="L66" i="11" l="1"/>
  <c r="M66" i="11" s="1"/>
  <c r="J68" i="11"/>
  <c r="L68" i="11" s="1"/>
  <c r="L72" i="11"/>
  <c r="M72" i="11" s="1"/>
  <c r="J74" i="11"/>
  <c r="L74" i="11" s="1"/>
  <c r="M74" i="11" s="1"/>
  <c r="L72" i="14"/>
  <c r="M72" i="14" s="1"/>
  <c r="G37" i="15"/>
  <c r="M68" i="14"/>
  <c r="I37" i="15" s="1"/>
  <c r="G61" i="15" s="1"/>
  <c r="M68" i="13"/>
  <c r="I36" i="15" s="1"/>
  <c r="G60" i="15" s="1"/>
  <c r="G36" i="15"/>
  <c r="G57" i="15"/>
  <c r="R47" i="1"/>
  <c r="K6" i="15" s="1"/>
  <c r="P50" i="1"/>
  <c r="M65" i="9"/>
  <c r="I32" i="15" s="1"/>
  <c r="G32" i="15"/>
  <c r="L71" i="12"/>
  <c r="M71" i="12" s="1"/>
  <c r="J73" i="12"/>
  <c r="L73" i="12" s="1"/>
  <c r="M73" i="12" s="1"/>
  <c r="J67" i="12"/>
  <c r="L65" i="12"/>
  <c r="M65" i="12" s="1"/>
  <c r="G55" i="15"/>
  <c r="M68" i="11" l="1"/>
  <c r="I34" i="15" s="1"/>
  <c r="G58" i="15" s="1"/>
  <c r="G34" i="15"/>
  <c r="G56" i="15"/>
  <c r="P67" i="1"/>
  <c r="P61" i="1"/>
  <c r="R50" i="1"/>
  <c r="K18" i="15" s="1"/>
  <c r="L67" i="12"/>
  <c r="S47" i="1"/>
  <c r="L6" i="15" s="1"/>
  <c r="R67" i="1" l="1"/>
  <c r="S67" i="1" s="1"/>
  <c r="P68" i="1"/>
  <c r="R68" i="1" s="1"/>
  <c r="S68" i="1" s="1"/>
  <c r="I43" i="15"/>
  <c r="S50" i="1"/>
  <c r="G35" i="15"/>
  <c r="M67" i="12"/>
  <c r="I35" i="15" s="1"/>
  <c r="G59" i="15" s="1"/>
  <c r="G62" i="15" s="1"/>
  <c r="P62" i="1"/>
  <c r="R62" i="1" s="1"/>
  <c r="S62" i="1" s="1"/>
  <c r="R61" i="1"/>
  <c r="S61" i="1" s="1"/>
  <c r="L18" i="15" l="1"/>
  <c r="P63" i="1"/>
  <c r="P65" i="1" s="1"/>
  <c r="R65" i="1" s="1"/>
  <c r="K31" i="15" s="1"/>
  <c r="P69" i="1"/>
  <c r="R63" i="1" l="1"/>
  <c r="S63" i="1" s="1"/>
  <c r="S65" i="1"/>
  <c r="L31" i="15" s="1"/>
  <c r="P71" i="1"/>
  <c r="R71" i="1" s="1"/>
  <c r="S71" i="1" s="1"/>
  <c r="R69" i="1"/>
  <c r="S69" i="1" s="1"/>
  <c r="I55" i="15" l="1"/>
  <c r="O23" i="13" l="1"/>
  <c r="P23" i="13" s="1"/>
  <c r="O23" i="9"/>
  <c r="P23" i="9" s="1"/>
  <c r="O23" i="14"/>
  <c r="P23" i="14" s="1"/>
  <c r="O23" i="10"/>
  <c r="P23" i="10" s="1"/>
  <c r="O23" i="12"/>
  <c r="P23" i="12" s="1"/>
  <c r="O23" i="11"/>
  <c r="P23" i="11" s="1"/>
  <c r="R23" i="10" l="1"/>
  <c r="S23" i="10" s="1"/>
  <c r="R23" i="14"/>
  <c r="S23" i="14" s="1"/>
  <c r="R23" i="13"/>
  <c r="S23" i="13" s="1"/>
  <c r="R23" i="9"/>
  <c r="S23" i="9" s="1"/>
  <c r="R23" i="11"/>
  <c r="S23" i="11" s="1"/>
  <c r="R23" i="12"/>
  <c r="S23" i="12" s="1"/>
  <c r="O29" i="9" l="1"/>
  <c r="P29" i="9" s="1"/>
  <c r="O29" i="10"/>
  <c r="P29" i="10" s="1"/>
  <c r="O29" i="13"/>
  <c r="P29" i="13" s="1"/>
  <c r="O29" i="14"/>
  <c r="P29" i="14" s="1"/>
  <c r="O29" i="12"/>
  <c r="P29" i="12" s="1"/>
  <c r="O29" i="11"/>
  <c r="P29" i="11" s="1"/>
  <c r="R29" i="12" l="1"/>
  <c r="S29" i="12" s="1"/>
  <c r="P39" i="12"/>
  <c r="R29" i="13"/>
  <c r="S29" i="13" s="1"/>
  <c r="P39" i="13"/>
  <c r="R29" i="10"/>
  <c r="S29" i="10" s="1"/>
  <c r="P39" i="10"/>
  <c r="R29" i="11"/>
  <c r="S29" i="11" s="1"/>
  <c r="P40" i="11"/>
  <c r="R29" i="14"/>
  <c r="S29" i="14" s="1"/>
  <c r="P39" i="14"/>
  <c r="R29" i="9"/>
  <c r="S29" i="9" s="1"/>
  <c r="P39" i="9"/>
  <c r="R39" i="12" l="1"/>
  <c r="S39" i="12" s="1"/>
  <c r="P49" i="12"/>
  <c r="R40" i="11"/>
  <c r="S40" i="11" s="1"/>
  <c r="P50" i="11"/>
  <c r="P47" i="9"/>
  <c r="R39" i="9"/>
  <c r="S39" i="9" s="1"/>
  <c r="P50" i="10"/>
  <c r="R39" i="10"/>
  <c r="S39" i="10" s="1"/>
  <c r="R39" i="13"/>
  <c r="S39" i="13" s="1"/>
  <c r="P50" i="13"/>
  <c r="P50" i="14"/>
  <c r="R39" i="14"/>
  <c r="S39" i="14" s="1"/>
  <c r="P53" i="10" l="1"/>
  <c r="R50" i="10"/>
  <c r="K8" i="15" s="1"/>
  <c r="P50" i="9"/>
  <c r="R47" i="9"/>
  <c r="K7" i="15" s="1"/>
  <c r="P53" i="14"/>
  <c r="R50" i="14"/>
  <c r="K12" i="15" s="1"/>
  <c r="P53" i="13"/>
  <c r="R50" i="13"/>
  <c r="K11" i="15" s="1"/>
  <c r="R49" i="12"/>
  <c r="K10" i="15" s="1"/>
  <c r="P52" i="12"/>
  <c r="P53" i="11"/>
  <c r="R50" i="11"/>
  <c r="K9" i="15" s="1"/>
  <c r="P69" i="12" l="1"/>
  <c r="R52" i="12"/>
  <c r="K22" i="15" s="1"/>
  <c r="P63" i="12"/>
  <c r="S50" i="13"/>
  <c r="S47" i="9"/>
  <c r="L7" i="15" s="1"/>
  <c r="S50" i="11"/>
  <c r="S49" i="12"/>
  <c r="P70" i="13"/>
  <c r="R53" i="13"/>
  <c r="K23" i="15" s="1"/>
  <c r="P64" i="13"/>
  <c r="R50" i="9"/>
  <c r="K19" i="15" s="1"/>
  <c r="P61" i="9"/>
  <c r="P67" i="9"/>
  <c r="R53" i="11"/>
  <c r="K21" i="15" s="1"/>
  <c r="P70" i="11"/>
  <c r="P64" i="11"/>
  <c r="S50" i="14"/>
  <c r="S50" i="10"/>
  <c r="L8" i="15" s="1"/>
  <c r="P64" i="14"/>
  <c r="R53" i="14"/>
  <c r="K24" i="15" s="1"/>
  <c r="P70" i="14"/>
  <c r="P64" i="10"/>
  <c r="R53" i="10"/>
  <c r="K20" i="15" s="1"/>
  <c r="P70" i="10"/>
  <c r="L10" i="15" l="1"/>
  <c r="I47" i="15" s="1"/>
  <c r="I46" i="15"/>
  <c r="L9" i="15"/>
  <c r="L12" i="15"/>
  <c r="I49" i="15" s="1"/>
  <c r="I48" i="15"/>
  <c r="L11" i="15"/>
  <c r="R70" i="14"/>
  <c r="S70" i="14" s="1"/>
  <c r="P71" i="14"/>
  <c r="R71" i="14" s="1"/>
  <c r="S71" i="14" s="1"/>
  <c r="S53" i="14"/>
  <c r="L24" i="15" s="1"/>
  <c r="R70" i="11"/>
  <c r="S70" i="11" s="1"/>
  <c r="P71" i="11"/>
  <c r="R71" i="11" s="1"/>
  <c r="S71" i="11" s="1"/>
  <c r="S50" i="9"/>
  <c r="R64" i="13"/>
  <c r="S64" i="13" s="1"/>
  <c r="P65" i="13"/>
  <c r="R65" i="13" s="1"/>
  <c r="S65" i="13" s="1"/>
  <c r="I44" i="15"/>
  <c r="R70" i="10"/>
  <c r="S70" i="10" s="1"/>
  <c r="P71" i="10"/>
  <c r="R71" i="10" s="1"/>
  <c r="S71" i="10" s="1"/>
  <c r="R64" i="14"/>
  <c r="S64" i="14" s="1"/>
  <c r="P65" i="14"/>
  <c r="R65" i="14" s="1"/>
  <c r="S65" i="14" s="1"/>
  <c r="I45" i="15"/>
  <c r="S53" i="11"/>
  <c r="L21" i="15" s="1"/>
  <c r="S53" i="13"/>
  <c r="L23" i="15" s="1"/>
  <c r="P64" i="12"/>
  <c r="R64" i="12" s="1"/>
  <c r="S64" i="12" s="1"/>
  <c r="R63" i="12"/>
  <c r="S63" i="12" s="1"/>
  <c r="P68" i="9"/>
  <c r="R68" i="9" s="1"/>
  <c r="S68" i="9" s="1"/>
  <c r="R67" i="9"/>
  <c r="S67" i="9" s="1"/>
  <c r="P71" i="13"/>
  <c r="R71" i="13" s="1"/>
  <c r="S71" i="13" s="1"/>
  <c r="R70" i="13"/>
  <c r="S70" i="13" s="1"/>
  <c r="S52" i="12"/>
  <c r="L22" i="15" s="1"/>
  <c r="S53" i="10"/>
  <c r="P65" i="10"/>
  <c r="R65" i="10" s="1"/>
  <c r="S65" i="10" s="1"/>
  <c r="R64" i="10"/>
  <c r="S64" i="10" s="1"/>
  <c r="R64" i="11"/>
  <c r="S64" i="11" s="1"/>
  <c r="P65" i="11"/>
  <c r="R65" i="11" s="1"/>
  <c r="S65" i="11" s="1"/>
  <c r="R61" i="9"/>
  <c r="S61" i="9" s="1"/>
  <c r="P62" i="9"/>
  <c r="R62" i="9" s="1"/>
  <c r="S62" i="9" s="1"/>
  <c r="P70" i="12"/>
  <c r="R70" i="12" s="1"/>
  <c r="S70" i="12" s="1"/>
  <c r="R69" i="12"/>
  <c r="S69" i="12" s="1"/>
  <c r="L20" i="15" l="1"/>
  <c r="L19" i="15"/>
  <c r="I50" i="15"/>
  <c r="P66" i="13"/>
  <c r="P68" i="13" s="1"/>
  <c r="R68" i="13" s="1"/>
  <c r="K36" i="15" s="1"/>
  <c r="P69" i="9"/>
  <c r="R69" i="9" s="1"/>
  <c r="S69" i="9" s="1"/>
  <c r="P66" i="14"/>
  <c r="R66" i="14" s="1"/>
  <c r="S66" i="14" s="1"/>
  <c r="P65" i="12"/>
  <c r="P67" i="12" s="1"/>
  <c r="R67" i="12" s="1"/>
  <c r="K35" i="15" s="1"/>
  <c r="P71" i="12"/>
  <c r="R71" i="12" s="1"/>
  <c r="S71" i="12" s="1"/>
  <c r="P72" i="13"/>
  <c r="P74" i="13" s="1"/>
  <c r="R74" i="13" s="1"/>
  <c r="S74" i="13" s="1"/>
  <c r="P72" i="14"/>
  <c r="R72" i="14" s="1"/>
  <c r="S72" i="14" s="1"/>
  <c r="P66" i="11"/>
  <c r="P66" i="10"/>
  <c r="P72" i="11"/>
  <c r="P63" i="9"/>
  <c r="P74" i="14"/>
  <c r="R74" i="14" s="1"/>
  <c r="S74" i="14" s="1"/>
  <c r="P72" i="10"/>
  <c r="R65" i="12" l="1"/>
  <c r="S65" i="12" s="1"/>
  <c r="R66" i="13"/>
  <c r="S66" i="13" s="1"/>
  <c r="P73" i="12"/>
  <c r="R73" i="12" s="1"/>
  <c r="S73" i="12" s="1"/>
  <c r="R72" i="13"/>
  <c r="S72" i="13" s="1"/>
  <c r="P68" i="14"/>
  <c r="R68" i="14" s="1"/>
  <c r="K37" i="15" s="1"/>
  <c r="P71" i="9"/>
  <c r="R71" i="9" s="1"/>
  <c r="S71" i="9" s="1"/>
  <c r="S68" i="13"/>
  <c r="P74" i="10"/>
  <c r="R74" i="10" s="1"/>
  <c r="S74" i="10" s="1"/>
  <c r="R72" i="10"/>
  <c r="S72" i="10" s="1"/>
  <c r="P65" i="9"/>
  <c r="R65" i="9" s="1"/>
  <c r="K32" i="15" s="1"/>
  <c r="R63" i="9"/>
  <c r="S63" i="9" s="1"/>
  <c r="P68" i="10"/>
  <c r="R68" i="10" s="1"/>
  <c r="K33" i="15" s="1"/>
  <c r="R66" i="10"/>
  <c r="S66" i="10" s="1"/>
  <c r="S67" i="12"/>
  <c r="P68" i="11"/>
  <c r="R68" i="11" s="1"/>
  <c r="K34" i="15" s="1"/>
  <c r="R66" i="11"/>
  <c r="S66" i="11" s="1"/>
  <c r="R72" i="11"/>
  <c r="S72" i="11" s="1"/>
  <c r="P74" i="11"/>
  <c r="R74" i="11" s="1"/>
  <c r="S74" i="11" s="1"/>
  <c r="L35" i="15" l="1"/>
  <c r="I59" i="15" s="1"/>
  <c r="I60" i="15"/>
  <c r="L36" i="15"/>
  <c r="S68" i="14"/>
  <c r="S68" i="11"/>
  <c r="S68" i="10"/>
  <c r="L33" i="15" s="1"/>
  <c r="S65" i="9"/>
  <c r="L32" i="15" s="1"/>
  <c r="L34" i="15" l="1"/>
  <c r="I58" i="15" s="1"/>
  <c r="I61" i="15"/>
  <c r="L37" i="15"/>
  <c r="I56" i="15"/>
  <c r="I57" i="15"/>
  <c r="I62" i="15" l="1"/>
</calcChain>
</file>

<file path=xl/comments1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2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1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3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4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4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9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4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5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1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6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1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4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comments7.xml><?xml version="1.0" encoding="utf-8"?>
<comments xmlns="http://schemas.openxmlformats.org/spreadsheetml/2006/main">
  <authors>
    <author>Marc Abramovitz</author>
  </authors>
  <commentList>
    <comment ref="B25" authorId="0">
      <text>
        <r>
          <rPr>
            <b/>
            <sz val="10"/>
            <color indexed="81"/>
            <rFont val="Arial"/>
            <family val="2"/>
          </rPr>
          <t>Insert specific service charge rate adders/riders as required</t>
        </r>
      </text>
    </comment>
    <comment ref="B26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7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28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1" authorId="0">
      <text>
        <r>
          <rPr>
            <b/>
            <sz val="10"/>
            <color indexed="81"/>
            <rFont val="Arial"/>
            <family val="2"/>
          </rPr>
          <t>Insert specific service charge rate adders/riders</t>
        </r>
      </text>
    </comment>
    <comment ref="B32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3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4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5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6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7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38" authorId="0">
      <text>
        <r>
          <rPr>
            <b/>
            <sz val="10"/>
            <color indexed="81"/>
            <rFont val="Arial"/>
            <family val="2"/>
          </rPr>
          <t>Insert specific volumetric rate riders/adders as required (excluding DVA riders)</t>
        </r>
      </text>
    </comment>
    <comment ref="B41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2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3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  <comment ref="B44" authorId="0">
      <text>
        <r>
          <rPr>
            <b/>
            <sz val="8"/>
            <color indexed="81"/>
            <rFont val="Tahoma"/>
            <family val="2"/>
          </rPr>
          <t>Insert each specific Deferral/Variance Account Disposition Rate Rider(s) as required</t>
        </r>
      </text>
    </comment>
  </commentList>
</comments>
</file>

<file path=xl/sharedStrings.xml><?xml version="1.0" encoding="utf-8"?>
<sst xmlns="http://schemas.openxmlformats.org/spreadsheetml/2006/main" count="865" uniqueCount="153">
  <si>
    <t>Appendix 2-W</t>
  </si>
  <si>
    <t>Customer Class:</t>
  </si>
  <si>
    <t>TOU / non-TOU:</t>
  </si>
  <si>
    <t>TOU</t>
  </si>
  <si>
    <t>Consumption</t>
  </si>
  <si>
    <t>Charge Unit</t>
  </si>
  <si>
    <t>Rate</t>
  </si>
  <si>
    <t>Volume</t>
  </si>
  <si>
    <t>Charge</t>
  </si>
  <si>
    <t>$ Change</t>
  </si>
  <si>
    <t>% Change</t>
  </si>
  <si>
    <t>($)</t>
  </si>
  <si>
    <t>Monthly Service Charge</t>
  </si>
  <si>
    <t>Smart Meter Rate Adder</t>
  </si>
  <si>
    <t>Distribution Volumetric Rate</t>
  </si>
  <si>
    <t>Smart Meter Disposition Rider</t>
  </si>
  <si>
    <t>LRAM &amp; SSM Rate Rider</t>
  </si>
  <si>
    <t>Sub-Total A (excluding pass through)</t>
  </si>
  <si>
    <t>Low Voltage Service Charge</t>
  </si>
  <si>
    <t>Line Losses on Cost of Power</t>
  </si>
  <si>
    <t>Smart Meter Entity Charge</t>
  </si>
  <si>
    <t>Sub-Total B - Distribution (includes Sub-Total A)</t>
  </si>
  <si>
    <t>RTSR - Network</t>
  </si>
  <si>
    <t>RTSR - Line and Transformation Connection</t>
  </si>
  <si>
    <t>Sub-Total C - Delivery (including Sub-Total B)</t>
  </si>
  <si>
    <t>Wholesale Market Service Charge (WMSC)</t>
  </si>
  <si>
    <t>Rural and Remote Rate Protection (RRRP)</t>
  </si>
  <si>
    <t>Standard Supply Service Charge</t>
  </si>
  <si>
    <t>Debt Retirement Charge (DRC)</t>
  </si>
  <si>
    <t>TOU - Off Peak</t>
  </si>
  <si>
    <t>TOU - Mid Peak</t>
  </si>
  <si>
    <t>TOU - On Peak</t>
  </si>
  <si>
    <t>Total Bill on TOU (before Taxes)</t>
  </si>
  <si>
    <t>HST</t>
  </si>
  <si>
    <r>
      <t xml:space="preserve">Total Bill </t>
    </r>
    <r>
      <rPr>
        <sz val="10"/>
        <rFont val="Arial"/>
        <family val="2"/>
      </rPr>
      <t>(including HST)</t>
    </r>
  </si>
  <si>
    <r>
      <t xml:space="preserve">Ontario Clean Energy Benefit </t>
    </r>
    <r>
      <rPr>
        <b/>
        <i/>
        <vertAlign val="superscript"/>
        <sz val="10"/>
        <rFont val="Arial"/>
        <family val="2"/>
      </rPr>
      <t>1</t>
    </r>
  </si>
  <si>
    <t>Total Bill on TOU (including OCEB)</t>
  </si>
  <si>
    <t>Total Bill on RPP (before Taxes)</t>
  </si>
  <si>
    <t>Total Bill on RPP (including OCEB)</t>
  </si>
  <si>
    <t>Loss Factor (%)</t>
  </si>
  <si>
    <r>
      <t>1</t>
    </r>
    <r>
      <rPr>
        <sz val="10"/>
        <rFont val="Arial"/>
        <family val="2"/>
      </rPr>
      <t xml:space="preserve"> Applicable to eligible customers only.  Refer to the </t>
    </r>
    <r>
      <rPr>
        <i/>
        <sz val="10"/>
        <rFont val="Arial"/>
        <family val="2"/>
      </rPr>
      <t>Ontario Clean Energy Benefit Act, 2010.</t>
    </r>
  </si>
  <si>
    <t xml:space="preserve">Note that the "Charge $" columns provide breakdowns of the amounts that each bill component contributes to the total monthly bill at the referenced </t>
  </si>
  <si>
    <t>consumption level at existing and proposed rates.</t>
  </si>
  <si>
    <t>Applicants must provide bill impacts for residential at 800 kWh and GS&lt;50kW at 2000 kWh. In addition, their filing must cover the range that is relevant</t>
  </si>
  <si>
    <t>to their service territory, class by class. A general guideline of consumption levels follows:</t>
  </si>
  <si>
    <t>Residential (kWh) - 100, 250, 500, 800, 1000, 1500, 2000</t>
  </si>
  <si>
    <t>GS&lt;50kW (kWh) - 1000, 2000, 5000, 10000, 15000</t>
  </si>
  <si>
    <t>GS&gt;50kW (kW) - 60, 100, 500, 1000</t>
  </si>
  <si>
    <t>Large User - range appropriate for utility</t>
  </si>
  <si>
    <t>Lighting Classes and USL - 150 kWh and 1 kW, range appropriate for utility.</t>
  </si>
  <si>
    <t>Note that cells with the highlighted color shown to the left indicate quantities that are loss adjusted.</t>
  </si>
  <si>
    <t>2015 Current 
Board-Approved</t>
  </si>
  <si>
    <t>May 1 - Oct 31</t>
  </si>
  <si>
    <t>Nov 1 - Apr 30</t>
  </si>
  <si>
    <t>Bill Impacts - Residential</t>
  </si>
  <si>
    <t>RESIDENTIAL</t>
  </si>
  <si>
    <t>Load</t>
  </si>
  <si>
    <t>Monthly</t>
  </si>
  <si>
    <t>per kWh</t>
  </si>
  <si>
    <t>per kW</t>
  </si>
  <si>
    <t>USL</t>
  </si>
  <si>
    <t>Sentinel</t>
  </si>
  <si>
    <t>S/L</t>
  </si>
  <si>
    <t>kWh</t>
  </si>
  <si>
    <t>kW</t>
  </si>
  <si>
    <t>$</t>
  </si>
  <si>
    <t>%</t>
  </si>
  <si>
    <t>Residential</t>
  </si>
  <si>
    <t>Large Use</t>
  </si>
  <si>
    <t>Unmetered Scattered Load</t>
  </si>
  <si>
    <t>Street Lighting</t>
  </si>
  <si>
    <t xml:space="preserve">Recovery of CGAAP/CWIP Differential </t>
  </si>
  <si>
    <t xml:space="preserve">ICM Rate Rider  (2014) </t>
  </si>
  <si>
    <t>GS&lt;50</t>
  </si>
  <si>
    <t>GS &gt; 50</t>
  </si>
  <si>
    <t>Bill Impacts - GS &gt; 50</t>
  </si>
  <si>
    <t>Bill Impacts - Large User</t>
  </si>
  <si>
    <t>Large User</t>
  </si>
  <si>
    <t>Bill Impacts - Unmetered Scattered Load</t>
  </si>
  <si>
    <t>Bill Impacts - Sentinel Lighting</t>
  </si>
  <si>
    <t>Bill Impacts - Street Lighting</t>
  </si>
  <si>
    <t>Fix_R</t>
  </si>
  <si>
    <t>PPE_R</t>
  </si>
  <si>
    <t>ICMF_R</t>
  </si>
  <si>
    <t>Var_R</t>
  </si>
  <si>
    <t>ICMV_R</t>
  </si>
  <si>
    <t>LRVA_R</t>
  </si>
  <si>
    <t>RAL14_R</t>
  </si>
  <si>
    <t>LV_R</t>
  </si>
  <si>
    <t>ID</t>
  </si>
  <si>
    <t>TN_R</t>
  </si>
  <si>
    <t>TC_R</t>
  </si>
  <si>
    <t xml:space="preserve">Summary of Bill Impacts </t>
  </si>
  <si>
    <t>A</t>
  </si>
  <si>
    <t xml:space="preserve">Distribution Charge </t>
  </si>
  <si>
    <t>TEST YEAR 1 - 2016</t>
  </si>
  <si>
    <t>TEST YEAR 2 - 2017</t>
  </si>
  <si>
    <t>Customer Class</t>
  </si>
  <si>
    <t>Billing Determinant</t>
  </si>
  <si>
    <t>Consumption per customer</t>
  </si>
  <si>
    <t>Load per customer</t>
  </si>
  <si>
    <t>Monthly Distribution Charge Impact</t>
  </si>
  <si>
    <t>kwh</t>
  </si>
  <si>
    <t>GS&lt;50 kW</t>
  </si>
  <si>
    <t>GS&gt;50 kW</t>
  </si>
  <si>
    <t>Sentinel Lights</t>
  </si>
  <si>
    <t>B</t>
  </si>
  <si>
    <t>Delivery Charge</t>
  </si>
  <si>
    <t>Monthly Delivery Charge Impact</t>
  </si>
  <si>
    <t>C</t>
  </si>
  <si>
    <t>Total Bill</t>
  </si>
  <si>
    <t>Total Monthly Bill Impact</t>
  </si>
  <si>
    <r>
      <t>2</t>
    </r>
    <r>
      <rPr>
        <sz val="10"/>
        <rFont val="Arial"/>
        <family val="2"/>
      </rPr>
      <t xml:space="preserve"> Applicable to eligible customers only.  Refer to the </t>
    </r>
    <r>
      <rPr>
        <i/>
        <sz val="10"/>
        <rFont val="Arial"/>
        <family val="2"/>
      </rPr>
      <t>Ontario Clean Energy Benefit Act, 2010.</t>
    </r>
  </si>
  <si>
    <t>Residential (kWh) - 100, 250, 500, 800, 1000, 1500, 2001</t>
  </si>
  <si>
    <t>GS&lt;50kW (kWh) - 1000, 2000, 5000, 10000, 15001</t>
  </si>
  <si>
    <t>GS&gt;50kW (kW) - 60, 100, 500, 1001</t>
  </si>
  <si>
    <t>Average</t>
  </si>
  <si>
    <t>Distribution Component</t>
  </si>
  <si>
    <t>Billing</t>
  </si>
  <si>
    <t>Determinant</t>
  </si>
  <si>
    <t>(kWh)</t>
  </si>
  <si>
    <t>Load
per Customer</t>
  </si>
  <si>
    <t>(kW)</t>
  </si>
  <si>
    <t>Bill Impacts - GS&lt;50</t>
  </si>
  <si>
    <t>Consumption
per Customer</t>
  </si>
  <si>
    <t>NOTES:</t>
  </si>
  <si>
    <t>TOU &amp; RPP price effective May 1, 2015</t>
  </si>
  <si>
    <t>OCEB included for 2015, but not for 2016</t>
  </si>
  <si>
    <t>DRC included for 2015, but removed for 2016 for Residental</t>
  </si>
  <si>
    <t>OESP Charge</t>
  </si>
  <si>
    <t>FR_R</t>
  </si>
  <si>
    <t>Forgone Revenue Rate Rider (2016)</t>
  </si>
  <si>
    <t>FR_GS</t>
  </si>
  <si>
    <t>Forgone Revenue Rate Rider -  Fixed Component (2016)</t>
  </si>
  <si>
    <t>FRV_GS</t>
  </si>
  <si>
    <t>Forgone Revenue Rate Rider -  Variable Component (2016)</t>
  </si>
  <si>
    <t>FR_GSL</t>
  </si>
  <si>
    <t>FRV_GSL</t>
  </si>
  <si>
    <t>Forgone Revenue Rate Rider - Variable Component (2016)</t>
  </si>
  <si>
    <t>FR_LU</t>
  </si>
  <si>
    <t>FRV_LU</t>
  </si>
  <si>
    <t>FR_USL</t>
  </si>
  <si>
    <t>FRV_USL</t>
  </si>
  <si>
    <t>FR_SE</t>
  </si>
  <si>
    <t>FRV_SE</t>
  </si>
  <si>
    <t>FR_SL</t>
  </si>
  <si>
    <t>FRV_SL</t>
  </si>
  <si>
    <t xml:space="preserve">2017 TEST YEAR </t>
  </si>
  <si>
    <t xml:space="preserve">Impact
2016  vs. 
2015 </t>
  </si>
  <si>
    <t>DRO Model</t>
  </si>
  <si>
    <t xml:space="preserve">Impact
2017 TEST vs. 
2016 </t>
  </si>
  <si>
    <t>Smart Grid True-up (2016)</t>
  </si>
  <si>
    <t>SG16_SL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</si>
</sst>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_-;\-* #,##0_-;_-* &quot;-&quot;??_-;_-@_-"/>
    <numFmt numFmtId="166" formatCode="_-&quot;$&quot;* #,##0.0000_-;\-&quot;$&quot;* #,##0.0000_-;_-&quot;$&quot;* &quot;-&quot;??_-;_-@_-"/>
    <numFmt numFmtId="167" formatCode="0.0%"/>
    <numFmt numFmtId="168" formatCode="_(* #,##0_);_(* \(#,##0\);_(* &quot;-&quot;??_);_(@_)"/>
    <numFmt numFmtId="169" formatCode="0.0%;\(0.0%\)"/>
    <numFmt numFmtId="170" formatCode="_(* #,##0.0_);_(* \(#,##0.0\);_(* &quot;-&quot;??_);_(@_)"/>
    <numFmt numFmtId="171" formatCode="0.0"/>
    <numFmt numFmtId="172" formatCode="_-&quot;$&quot;* #,##0.000_-;\-&quot;$&quot;* #,##0.000_-;_-&quot;$&quot;* &quot;-&quot;??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indexed="12"/>
      <name val="Algerian"/>
      <family val="5"/>
    </font>
    <font>
      <b/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10"/>
      <name val="Arial"/>
      <family val="2"/>
    </font>
    <font>
      <b/>
      <i/>
      <vertAlign val="superscript"/>
      <sz val="10"/>
      <name val="Arial"/>
      <family val="2"/>
    </font>
    <font>
      <sz val="10"/>
      <color rgb="FFFF000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b/>
      <sz val="10"/>
      <color indexed="81"/>
      <name val="Arial"/>
      <family val="2"/>
    </font>
    <font>
      <b/>
      <sz val="8"/>
      <color indexed="81"/>
      <name val="Tahoma"/>
      <family val="2"/>
    </font>
    <font>
      <u/>
      <sz val="10"/>
      <color indexed="12"/>
      <name val="Arial"/>
      <family val="2"/>
    </font>
    <font>
      <b/>
      <sz val="10"/>
      <color theme="0"/>
      <name val="Arial"/>
      <family val="2"/>
    </font>
    <font>
      <b/>
      <sz val="16"/>
      <name val="Arial Narrow"/>
      <family val="2"/>
    </font>
    <font>
      <sz val="11"/>
      <color rgb="FF7030A0"/>
      <name val="Calibri"/>
      <family val="2"/>
      <scheme val="minor"/>
    </font>
    <font>
      <b/>
      <sz val="11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i/>
      <sz val="11"/>
      <name val="Arial Narrow"/>
      <family val="2"/>
    </font>
    <font>
      <i/>
      <sz val="11"/>
      <color indexed="8"/>
      <name val="Arial Narrow"/>
      <family val="2"/>
    </font>
    <font>
      <u/>
      <sz val="11"/>
      <color indexed="12"/>
      <name val="Arial Narrow"/>
      <family val="2"/>
    </font>
    <font>
      <b/>
      <i/>
      <sz val="11"/>
      <name val="Arial Narrow"/>
      <family val="2"/>
    </font>
    <font>
      <sz val="11"/>
      <color indexed="8"/>
      <name val="Arial Narrow"/>
      <family val="2"/>
    </font>
    <font>
      <b/>
      <sz val="11"/>
      <color theme="1"/>
      <name val="Arial Narrow"/>
      <family val="2"/>
    </font>
    <font>
      <b/>
      <sz val="11"/>
      <color rgb="FFFF0000"/>
      <name val="Arial Narrow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384">
    <xf numFmtId="0" fontId="0" fillId="0" borderId="0" xfId="0"/>
    <xf numFmtId="0" fontId="0" fillId="2" borderId="0" xfId="0" applyFill="1" applyBorder="1" applyProtection="1"/>
    <xf numFmtId="0" fontId="0" fillId="0" borderId="0" xfId="0" applyProtection="1"/>
    <xf numFmtId="0" fontId="4" fillId="0" borderId="0" xfId="0" applyFont="1" applyAlignment="1" applyProtection="1">
      <alignment horizontal="right"/>
    </xf>
    <xf numFmtId="0" fontId="8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/>
    </xf>
    <xf numFmtId="0" fontId="9" fillId="4" borderId="0" xfId="0" applyFont="1" applyFill="1" applyAlignment="1" applyProtection="1">
      <alignment horizontal="center"/>
    </xf>
    <xf numFmtId="0" fontId="8" fillId="0" borderId="0" xfId="0" applyFont="1" applyProtection="1"/>
    <xf numFmtId="0" fontId="4" fillId="0" borderId="0" xfId="0" applyFont="1" applyProtection="1"/>
    <xf numFmtId="165" fontId="4" fillId="3" borderId="2" xfId="1" applyNumberFormat="1" applyFont="1" applyFill="1" applyBorder="1" applyProtection="1">
      <protection locked="0"/>
    </xf>
    <xf numFmtId="0" fontId="4" fillId="0" borderId="0" xfId="0" applyFont="1" applyAlignment="1" applyProtection="1"/>
    <xf numFmtId="0" fontId="4" fillId="0" borderId="6" xfId="0" applyFont="1" applyBorder="1" applyAlignment="1" applyProtection="1">
      <alignment horizontal="center"/>
    </xf>
    <xf numFmtId="0" fontId="4" fillId="0" borderId="7" xfId="0" applyFont="1" applyBorder="1" applyAlignment="1" applyProtection="1">
      <alignment horizontal="center"/>
    </xf>
    <xf numFmtId="0" fontId="4" fillId="0" borderId="9" xfId="0" quotePrefix="1" applyFont="1" applyBorder="1" applyAlignment="1" applyProtection="1">
      <alignment horizontal="center"/>
    </xf>
    <xf numFmtId="0" fontId="4" fillId="0" borderId="10" xfId="0" quotePrefix="1" applyFont="1" applyBorder="1" applyAlignment="1" applyProtection="1">
      <alignment horizontal="center"/>
    </xf>
    <xf numFmtId="0" fontId="0" fillId="0" borderId="0" xfId="0" applyAlignment="1" applyProtection="1">
      <alignment vertical="top"/>
    </xf>
    <xf numFmtId="166" fontId="0" fillId="3" borderId="8" xfId="2" applyNumberFormat="1" applyFont="1" applyFill="1" applyBorder="1" applyAlignment="1" applyProtection="1">
      <alignment vertical="top"/>
      <protection locked="0"/>
    </xf>
    <xf numFmtId="0" fontId="0" fillId="0" borderId="8" xfId="0" applyFill="1" applyBorder="1" applyAlignment="1" applyProtection="1">
      <alignment vertical="center"/>
    </xf>
    <xf numFmtId="44" fontId="0" fillId="0" borderId="7" xfId="2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166" fontId="0" fillId="3" borderId="8" xfId="2" applyNumberFormat="1" applyFont="1" applyFill="1" applyBorder="1" applyAlignment="1" applyProtection="1">
      <alignment vertical="center"/>
      <protection locked="0"/>
    </xf>
    <xf numFmtId="0" fontId="0" fillId="0" borderId="7" xfId="0" applyFill="1" applyBorder="1" applyAlignment="1" applyProtection="1">
      <alignment vertical="center"/>
    </xf>
    <xf numFmtId="0" fontId="0" fillId="3" borderId="0" xfId="0" applyFill="1" applyAlignment="1" applyProtection="1">
      <alignment vertical="top"/>
    </xf>
    <xf numFmtId="0" fontId="0" fillId="3" borderId="0" xfId="0" applyFill="1" applyAlignment="1" applyProtection="1">
      <alignment vertical="top"/>
      <protection locked="0"/>
    </xf>
    <xf numFmtId="0" fontId="4" fillId="5" borderId="3" xfId="0" applyFont="1" applyFill="1" applyBorder="1" applyAlignment="1" applyProtection="1">
      <alignment vertical="top"/>
      <protection locked="0"/>
    </xf>
    <xf numFmtId="0" fontId="0" fillId="5" borderId="4" xfId="0" applyFill="1" applyBorder="1" applyAlignment="1" applyProtection="1">
      <alignment vertical="top"/>
    </xf>
    <xf numFmtId="166" fontId="0" fillId="5" borderId="2" xfId="2" applyNumberFormat="1" applyFont="1" applyFill="1" applyBorder="1" applyAlignment="1" applyProtection="1">
      <alignment vertical="top"/>
      <protection locked="0"/>
    </xf>
    <xf numFmtId="0" fontId="0" fillId="5" borderId="2" xfId="0" applyFill="1" applyBorder="1" applyAlignment="1" applyProtection="1">
      <alignment vertical="center"/>
      <protection locked="0"/>
    </xf>
    <xf numFmtId="44" fontId="0" fillId="5" borderId="5" xfId="2" applyFont="1" applyFill="1" applyBorder="1" applyAlignment="1" applyProtection="1">
      <alignment vertical="center"/>
    </xf>
    <xf numFmtId="0" fontId="0" fillId="0" borderId="0" xfId="0" applyFill="1" applyProtection="1"/>
    <xf numFmtId="0" fontId="8" fillId="3" borderId="0" xfId="0" applyFont="1" applyFill="1" applyAlignment="1" applyProtection="1">
      <alignment vertical="top" wrapText="1"/>
    </xf>
    <xf numFmtId="0" fontId="8" fillId="0" borderId="0" xfId="0" applyFont="1" applyAlignment="1" applyProtection="1">
      <alignment vertical="top"/>
    </xf>
    <xf numFmtId="166" fontId="0" fillId="6" borderId="8" xfId="2" applyNumberFormat="1" applyFont="1" applyFill="1" applyBorder="1" applyAlignment="1" applyProtection="1">
      <alignment vertical="top"/>
      <protection locked="0"/>
    </xf>
    <xf numFmtId="0" fontId="4" fillId="5" borderId="3" xfId="0" applyFont="1" applyFill="1" applyBorder="1" applyAlignment="1" applyProtection="1">
      <alignment vertical="top" wrapText="1"/>
    </xf>
    <xf numFmtId="0" fontId="0" fillId="5" borderId="4" xfId="0" applyFill="1" applyBorder="1" applyProtection="1"/>
    <xf numFmtId="0" fontId="0" fillId="5" borderId="2" xfId="0" applyFill="1" applyBorder="1" applyProtection="1"/>
    <xf numFmtId="0" fontId="0" fillId="5" borderId="2" xfId="0" applyFill="1" applyBorder="1" applyAlignment="1" applyProtection="1">
      <alignment vertical="center"/>
    </xf>
    <xf numFmtId="164" fontId="4" fillId="5" borderId="5" xfId="0" applyNumberFormat="1" applyFont="1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1" fontId="0" fillId="7" borderId="8" xfId="0" applyNumberFormat="1" applyFill="1" applyBorder="1" applyAlignment="1" applyProtection="1">
      <alignment vertical="center"/>
    </xf>
    <xf numFmtId="0" fontId="0" fillId="0" borderId="0" xfId="0" applyAlignment="1" applyProtection="1">
      <alignment vertical="center" wrapText="1"/>
    </xf>
    <xf numFmtId="0" fontId="0" fillId="5" borderId="2" xfId="0" applyFill="1" applyBorder="1" applyAlignment="1" applyProtection="1">
      <alignment vertical="top"/>
    </xf>
    <xf numFmtId="0" fontId="0" fillId="0" borderId="0" xfId="0" applyAlignment="1" applyProtection="1">
      <alignment vertical="top" wrapText="1"/>
    </xf>
    <xf numFmtId="166" fontId="1" fillId="3" borderId="8" xfId="2" applyNumberFormat="1" applyFill="1" applyBorder="1" applyAlignment="1" applyProtection="1">
      <alignment vertical="top"/>
      <protection locked="0"/>
    </xf>
    <xf numFmtId="44" fontId="1" fillId="0" borderId="7" xfId="2" applyBorder="1" applyAlignment="1" applyProtection="1">
      <alignment vertical="center"/>
    </xf>
    <xf numFmtId="1" fontId="0" fillId="0" borderId="8" xfId="0" applyNumberFormat="1" applyFill="1" applyBorder="1" applyAlignment="1" applyProtection="1">
      <alignment vertical="center"/>
    </xf>
    <xf numFmtId="166" fontId="1" fillId="0" borderId="8" xfId="2" applyNumberFormat="1" applyFill="1" applyBorder="1" applyAlignment="1" applyProtection="1">
      <alignment vertical="top"/>
      <protection locked="0"/>
    </xf>
    <xf numFmtId="164" fontId="0" fillId="0" borderId="0" xfId="0" applyNumberFormat="1" applyProtection="1"/>
    <xf numFmtId="0" fontId="8" fillId="0" borderId="0" xfId="4" applyFont="1" applyAlignment="1" applyProtection="1">
      <alignment vertical="top"/>
    </xf>
    <xf numFmtId="0" fontId="8" fillId="0" borderId="0" xfId="4" applyAlignment="1" applyProtection="1">
      <alignment vertical="top"/>
    </xf>
    <xf numFmtId="1" fontId="8" fillId="6" borderId="8" xfId="4" applyNumberFormat="1" applyFill="1" applyBorder="1" applyAlignment="1" applyProtection="1">
      <alignment vertical="center"/>
    </xf>
    <xf numFmtId="0" fontId="8" fillId="0" borderId="0" xfId="4" applyProtection="1"/>
    <xf numFmtId="0" fontId="8" fillId="8" borderId="11" xfId="0" applyFont="1" applyFill="1" applyBorder="1" applyProtection="1"/>
    <xf numFmtId="0" fontId="0" fillId="8" borderId="12" xfId="0" applyFill="1" applyBorder="1" applyAlignment="1" applyProtection="1">
      <alignment vertical="top"/>
    </xf>
    <xf numFmtId="0" fontId="0" fillId="8" borderId="14" xfId="0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top"/>
    </xf>
    <xf numFmtId="9" fontId="0" fillId="0" borderId="8" xfId="0" applyNumberFormat="1" applyFill="1" applyBorder="1" applyAlignment="1" applyProtection="1">
      <alignment vertical="top"/>
    </xf>
    <xf numFmtId="0" fontId="4" fillId="0" borderId="8" xfId="0" applyFont="1" applyFill="1" applyBorder="1" applyAlignment="1" applyProtection="1">
      <alignment vertical="center"/>
    </xf>
    <xf numFmtId="164" fontId="4" fillId="0" borderId="8" xfId="0" applyNumberFormat="1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horizontal="left" vertical="top" indent="1"/>
    </xf>
    <xf numFmtId="9" fontId="0" fillId="0" borderId="8" xfId="0" applyNumberFormat="1" applyFill="1" applyBorder="1" applyAlignment="1" applyProtection="1">
      <alignment vertical="top"/>
      <protection locked="0"/>
    </xf>
    <xf numFmtId="0" fontId="8" fillId="0" borderId="8" xfId="0" applyFont="1" applyFill="1" applyBorder="1" applyAlignment="1" applyProtection="1">
      <alignment vertical="center"/>
    </xf>
    <xf numFmtId="164" fontId="8" fillId="0" borderId="8" xfId="0" applyNumberFormat="1" applyFont="1" applyFill="1" applyBorder="1" applyAlignment="1" applyProtection="1">
      <alignment vertical="center"/>
    </xf>
    <xf numFmtId="0" fontId="4" fillId="0" borderId="0" xfId="0" applyFont="1" applyAlignment="1" applyProtection="1">
      <alignment horizontal="left" vertical="top" wrapText="1" indent="1"/>
    </xf>
    <xf numFmtId="0" fontId="0" fillId="0" borderId="8" xfId="0" applyFill="1" applyBorder="1" applyAlignment="1" applyProtection="1">
      <alignment vertical="top"/>
    </xf>
    <xf numFmtId="164" fontId="12" fillId="0" borderId="8" xfId="0" applyNumberFormat="1" applyFont="1" applyFill="1" applyBorder="1" applyAlignment="1" applyProtection="1">
      <alignment vertical="center"/>
    </xf>
    <xf numFmtId="0" fontId="0" fillId="9" borderId="9" xfId="0" applyFill="1" applyBorder="1" applyAlignment="1" applyProtection="1">
      <alignment vertical="top"/>
    </xf>
    <xf numFmtId="164" fontId="4" fillId="9" borderId="9" xfId="0" applyNumberFormat="1" applyFont="1" applyFill="1" applyBorder="1" applyAlignment="1" applyProtection="1">
      <alignment vertical="center"/>
    </xf>
    <xf numFmtId="0" fontId="8" fillId="8" borderId="11" xfId="4" applyFont="1" applyFill="1" applyBorder="1" applyProtection="1"/>
    <xf numFmtId="0" fontId="8" fillId="8" borderId="12" xfId="4" applyFill="1" applyBorder="1" applyAlignment="1" applyProtection="1">
      <alignment vertical="top"/>
    </xf>
    <xf numFmtId="0" fontId="8" fillId="8" borderId="12" xfId="4" applyFill="1" applyBorder="1" applyAlignment="1" applyProtection="1">
      <alignment vertical="top"/>
      <protection locked="0"/>
    </xf>
    <xf numFmtId="0" fontId="8" fillId="8" borderId="13" xfId="4" applyFill="1" applyBorder="1" applyAlignment="1" applyProtection="1">
      <alignment vertical="center"/>
      <protection locked="0"/>
    </xf>
    <xf numFmtId="0" fontId="4" fillId="0" borderId="0" xfId="4" applyFont="1" applyFill="1" applyAlignment="1" applyProtection="1">
      <alignment vertical="top"/>
    </xf>
    <xf numFmtId="9" fontId="8" fillId="0" borderId="8" xfId="4" applyNumberFormat="1" applyFill="1" applyBorder="1" applyAlignment="1" applyProtection="1">
      <alignment vertical="top"/>
    </xf>
    <xf numFmtId="0" fontId="4" fillId="0" borderId="8" xfId="4" applyFont="1" applyFill="1" applyBorder="1" applyAlignment="1" applyProtection="1">
      <alignment vertical="center"/>
    </xf>
    <xf numFmtId="164" fontId="4" fillId="0" borderId="8" xfId="4" applyNumberFormat="1" applyFont="1" applyFill="1" applyBorder="1" applyAlignment="1" applyProtection="1">
      <alignment vertical="center"/>
    </xf>
    <xf numFmtId="0" fontId="8" fillId="0" borderId="0" xfId="4" applyFont="1" applyFill="1" applyAlignment="1" applyProtection="1">
      <alignment horizontal="left" vertical="top" indent="1"/>
    </xf>
    <xf numFmtId="9" fontId="8" fillId="0" borderId="8" xfId="4" applyNumberFormat="1" applyFill="1" applyBorder="1" applyAlignment="1" applyProtection="1">
      <alignment vertical="top"/>
      <protection locked="0"/>
    </xf>
    <xf numFmtId="0" fontId="8" fillId="0" borderId="8" xfId="4" applyFont="1" applyFill="1" applyBorder="1" applyAlignment="1" applyProtection="1">
      <alignment vertical="center"/>
    </xf>
    <xf numFmtId="164" fontId="8" fillId="0" borderId="8" xfId="4" applyNumberFormat="1" applyFont="1" applyFill="1" applyBorder="1" applyAlignment="1" applyProtection="1">
      <alignment vertical="center"/>
    </xf>
    <xf numFmtId="0" fontId="4" fillId="0" borderId="0" xfId="4" applyFont="1" applyAlignment="1" applyProtection="1">
      <alignment horizontal="left" vertical="top" wrapText="1" indent="1"/>
    </xf>
    <xf numFmtId="0" fontId="8" fillId="0" borderId="8" xfId="4" applyFill="1" applyBorder="1" applyAlignment="1" applyProtection="1">
      <alignment vertical="top"/>
    </xf>
    <xf numFmtId="164" fontId="12" fillId="0" borderId="8" xfId="4" applyNumberFormat="1" applyFont="1" applyFill="1" applyBorder="1" applyAlignment="1" applyProtection="1">
      <alignment vertical="center"/>
    </xf>
    <xf numFmtId="0" fontId="8" fillId="9" borderId="8" xfId="4" applyFill="1" applyBorder="1" applyAlignment="1" applyProtection="1">
      <alignment vertical="top"/>
    </xf>
    <xf numFmtId="164" fontId="4" fillId="9" borderId="8" xfId="4" applyNumberFormat="1" applyFont="1" applyFill="1" applyBorder="1" applyAlignment="1" applyProtection="1">
      <alignment vertical="center"/>
    </xf>
    <xf numFmtId="166" fontId="1" fillId="8" borderId="14" xfId="2" applyNumberFormat="1" applyFill="1" applyBorder="1" applyAlignment="1" applyProtection="1">
      <alignment vertical="top"/>
      <protection locked="0"/>
    </xf>
    <xf numFmtId="44" fontId="1" fillId="8" borderId="13" xfId="2" applyFill="1" applyBorder="1" applyAlignment="1" applyProtection="1">
      <alignment vertical="center"/>
    </xf>
    <xf numFmtId="10" fontId="1" fillId="3" borderId="2" xfId="3" applyNumberFormat="1" applyFill="1" applyBorder="1" applyProtection="1">
      <protection locked="0"/>
    </xf>
    <xf numFmtId="0" fontId="13" fillId="0" borderId="0" xfId="0" applyFont="1" applyProtection="1"/>
    <xf numFmtId="0" fontId="0" fillId="7" borderId="0" xfId="0" applyFill="1" applyProtection="1"/>
    <xf numFmtId="43" fontId="0" fillId="7" borderId="8" xfId="0" applyNumberFormat="1" applyFill="1" applyBorder="1" applyAlignment="1" applyProtection="1">
      <alignment vertical="center"/>
    </xf>
    <xf numFmtId="44" fontId="1" fillId="8" borderId="14" xfId="2" applyFill="1" applyBorder="1" applyAlignment="1" applyProtection="1">
      <alignment vertical="center"/>
    </xf>
    <xf numFmtId="0" fontId="3" fillId="0" borderId="0" xfId="0" applyFont="1" applyFill="1" applyAlignment="1" applyProtection="1">
      <alignment vertical="top" wrapText="1"/>
    </xf>
    <xf numFmtId="0" fontId="0" fillId="0" borderId="0" xfId="0" applyFill="1" applyBorder="1" applyProtection="1"/>
    <xf numFmtId="0" fontId="6" fillId="0" borderId="0" xfId="0" applyFont="1" applyFill="1" applyBorder="1" applyAlignment="1" applyProtection="1"/>
    <xf numFmtId="0" fontId="0" fillId="0" borderId="0" xfId="0" applyFill="1"/>
    <xf numFmtId="0" fontId="0" fillId="0" borderId="0" xfId="0" applyFill="1" applyBorder="1" applyAlignment="1" applyProtection="1">
      <alignment horizontal="left" indent="1"/>
    </xf>
    <xf numFmtId="0" fontId="7" fillId="0" borderId="0" xfId="0" applyFont="1" applyFill="1" applyBorder="1" applyAlignment="1" applyProtection="1"/>
    <xf numFmtId="0" fontId="8" fillId="0" borderId="0" xfId="4" applyFill="1" applyProtection="1"/>
    <xf numFmtId="0" fontId="0" fillId="4" borderId="8" xfId="0" applyFill="1" applyBorder="1" applyAlignment="1" applyProtection="1">
      <alignment vertical="top"/>
      <protection locked="0"/>
    </xf>
    <xf numFmtId="0" fontId="0" fillId="5" borderId="2" xfId="0" applyFill="1" applyBorder="1" applyAlignment="1" applyProtection="1">
      <alignment vertical="top"/>
      <protection locked="0"/>
    </xf>
    <xf numFmtId="0" fontId="0" fillId="4" borderId="8" xfId="0" applyFill="1" applyBorder="1" applyAlignment="1" applyProtection="1">
      <alignment vertical="center"/>
      <protection locked="0"/>
    </xf>
    <xf numFmtId="0" fontId="8" fillId="4" borderId="8" xfId="4" applyFill="1" applyBorder="1" applyAlignment="1" applyProtection="1">
      <alignment vertical="top"/>
      <protection locked="0"/>
    </xf>
    <xf numFmtId="0" fontId="0" fillId="8" borderId="14" xfId="0" applyFill="1" applyBorder="1" applyAlignment="1" applyProtection="1">
      <alignment vertical="top"/>
      <protection locked="0"/>
    </xf>
    <xf numFmtId="9" fontId="0" fillId="0" borderId="15" xfId="0" applyNumberFormat="1" applyFill="1" applyBorder="1" applyAlignment="1" applyProtection="1">
      <alignment vertical="center"/>
    </xf>
    <xf numFmtId="0" fontId="0" fillId="9" borderId="10" xfId="0" applyFill="1" applyBorder="1" applyAlignment="1" applyProtection="1">
      <alignment vertical="center"/>
    </xf>
    <xf numFmtId="9" fontId="8" fillId="0" borderId="7" xfId="4" applyNumberFormat="1" applyFill="1" applyBorder="1" applyAlignment="1" applyProtection="1">
      <alignment vertical="center"/>
    </xf>
    <xf numFmtId="0" fontId="8" fillId="0" borderId="7" xfId="4" applyFill="1" applyBorder="1" applyAlignment="1" applyProtection="1">
      <alignment vertical="center"/>
    </xf>
    <xf numFmtId="0" fontId="8" fillId="9" borderId="7" xfId="4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8" fillId="0" borderId="8" xfId="4" applyFill="1" applyBorder="1" applyAlignment="1" applyProtection="1">
      <alignment vertical="center"/>
    </xf>
    <xf numFmtId="44" fontId="0" fillId="0" borderId="0" xfId="0" applyNumberFormat="1" applyFill="1" applyProtection="1"/>
    <xf numFmtId="0" fontId="2" fillId="0" borderId="0" xfId="0" applyFont="1" applyProtection="1"/>
    <xf numFmtId="0" fontId="2" fillId="0" borderId="0" xfId="0" applyFont="1" applyFill="1" applyBorder="1" applyProtection="1"/>
    <xf numFmtId="164" fontId="0" fillId="3" borderId="8" xfId="2" applyNumberFormat="1" applyFont="1" applyFill="1" applyBorder="1" applyAlignment="1" applyProtection="1">
      <alignment vertical="top"/>
      <protection locked="0"/>
    </xf>
    <xf numFmtId="167" fontId="5" fillId="0" borderId="0" xfId="3" applyNumberFormat="1" applyFont="1" applyFill="1" applyAlignment="1">
      <alignment horizontal="right" vertical="top"/>
    </xf>
    <xf numFmtId="167" fontId="5" fillId="0" borderId="1" xfId="3" applyNumberFormat="1" applyFont="1" applyFill="1" applyBorder="1" applyAlignment="1">
      <alignment horizontal="right" vertical="top"/>
    </xf>
    <xf numFmtId="167" fontId="0" fillId="0" borderId="0" xfId="3" applyNumberFormat="1" applyFont="1" applyFill="1"/>
    <xf numFmtId="167" fontId="0" fillId="0" borderId="0" xfId="3" applyNumberFormat="1" applyFont="1"/>
    <xf numFmtId="167" fontId="7" fillId="0" borderId="0" xfId="3" applyNumberFormat="1" applyFont="1" applyAlignment="1" applyProtection="1">
      <alignment horizontal="center"/>
    </xf>
    <xf numFmtId="167" fontId="0" fillId="0" borderId="0" xfId="3" applyNumberFormat="1" applyFont="1" applyProtection="1"/>
    <xf numFmtId="167" fontId="4" fillId="0" borderId="7" xfId="3" applyNumberFormat="1" applyFont="1" applyBorder="1" applyAlignment="1" applyProtection="1">
      <alignment horizontal="center"/>
    </xf>
    <xf numFmtId="167" fontId="4" fillId="0" borderId="10" xfId="3" quotePrefix="1" applyNumberFormat="1" applyFont="1" applyBorder="1" applyAlignment="1" applyProtection="1">
      <alignment horizontal="center"/>
    </xf>
    <xf numFmtId="167" fontId="0" fillId="0" borderId="7" xfId="3" applyNumberFormat="1" applyFont="1" applyBorder="1" applyAlignment="1" applyProtection="1">
      <alignment vertical="center"/>
    </xf>
    <xf numFmtId="167" fontId="0" fillId="5" borderId="5" xfId="3" applyNumberFormat="1" applyFont="1" applyFill="1" applyBorder="1" applyAlignment="1" applyProtection="1">
      <alignment vertical="center"/>
    </xf>
    <xf numFmtId="167" fontId="4" fillId="5" borderId="5" xfId="3" applyNumberFormat="1" applyFont="1" applyFill="1" applyBorder="1" applyAlignment="1" applyProtection="1">
      <alignment vertical="center"/>
    </xf>
    <xf numFmtId="167" fontId="1" fillId="0" borderId="7" xfId="3" applyNumberFormat="1" applyBorder="1" applyAlignment="1" applyProtection="1">
      <alignment vertical="center"/>
    </xf>
    <xf numFmtId="167" fontId="1" fillId="8" borderId="13" xfId="3" applyNumberFormat="1" applyFill="1" applyBorder="1" applyAlignment="1" applyProtection="1">
      <alignment vertical="center"/>
    </xf>
    <xf numFmtId="167" fontId="4" fillId="0" borderId="8" xfId="3" applyNumberFormat="1" applyFont="1" applyFill="1" applyBorder="1" applyAlignment="1" applyProtection="1">
      <alignment vertical="center"/>
    </xf>
    <xf numFmtId="167" fontId="8" fillId="0" borderId="8" xfId="3" applyNumberFormat="1" applyFont="1" applyFill="1" applyBorder="1" applyAlignment="1" applyProtection="1">
      <alignment vertical="center"/>
    </xf>
    <xf numFmtId="167" fontId="12" fillId="0" borderId="8" xfId="3" applyNumberFormat="1" applyFont="1" applyFill="1" applyBorder="1" applyAlignment="1" applyProtection="1">
      <alignment vertical="center"/>
    </xf>
    <xf numFmtId="167" fontId="4" fillId="9" borderId="9" xfId="3" applyNumberFormat="1" applyFont="1" applyFill="1" applyBorder="1" applyAlignment="1" applyProtection="1">
      <alignment vertical="center"/>
    </xf>
    <xf numFmtId="167" fontId="4" fillId="9" borderId="8" xfId="3" applyNumberFormat="1" applyFont="1" applyFill="1" applyBorder="1" applyAlignment="1" applyProtection="1">
      <alignment vertical="center"/>
    </xf>
    <xf numFmtId="167" fontId="1" fillId="8" borderId="14" xfId="3" applyNumberFormat="1" applyFill="1" applyBorder="1" applyAlignment="1" applyProtection="1">
      <alignment vertical="center"/>
    </xf>
    <xf numFmtId="164" fontId="1" fillId="3" borderId="8" xfId="2" applyNumberFormat="1" applyFill="1" applyBorder="1" applyAlignment="1" applyProtection="1">
      <alignment vertical="top"/>
      <protection locked="0"/>
    </xf>
    <xf numFmtId="165" fontId="0" fillId="0" borderId="8" xfId="0" applyNumberFormat="1" applyFill="1" applyBorder="1" applyAlignment="1" applyProtection="1">
      <alignment vertical="center"/>
    </xf>
    <xf numFmtId="168" fontId="0" fillId="7" borderId="8" xfId="1" applyNumberFormat="1" applyFont="1" applyFill="1" applyBorder="1" applyAlignment="1" applyProtection="1">
      <alignment vertical="center"/>
    </xf>
    <xf numFmtId="168" fontId="0" fillId="0" borderId="8" xfId="1" applyNumberFormat="1" applyFont="1" applyFill="1" applyBorder="1" applyAlignment="1" applyProtection="1">
      <alignment vertical="center"/>
    </xf>
    <xf numFmtId="168" fontId="8" fillId="6" borderId="8" xfId="1" applyNumberFormat="1" applyFont="1" applyFill="1" applyBorder="1" applyAlignment="1" applyProtection="1">
      <alignment vertical="center"/>
    </xf>
    <xf numFmtId="0" fontId="20" fillId="0" borderId="0" xfId="0" applyFont="1" applyProtection="1"/>
    <xf numFmtId="0" fontId="20" fillId="0" borderId="0" xfId="0" applyFont="1" applyFill="1" applyProtection="1"/>
    <xf numFmtId="0" fontId="3" fillId="0" borderId="0" xfId="0" applyFont="1" applyFill="1" applyAlignment="1" applyProtection="1">
      <alignment horizontal="center" vertical="top" wrapText="1"/>
    </xf>
    <xf numFmtId="0" fontId="6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0" fillId="0" borderId="8" xfId="0" applyFill="1" applyBorder="1" applyAlignment="1" applyProtection="1">
      <alignment horizontal="center" vertical="center"/>
    </xf>
    <xf numFmtId="0" fontId="0" fillId="5" borderId="2" xfId="0" applyFill="1" applyBorder="1" applyAlignment="1" applyProtection="1">
      <alignment horizontal="center" vertical="center"/>
      <protection locked="0"/>
    </xf>
    <xf numFmtId="0" fontId="0" fillId="5" borderId="2" xfId="0" applyFill="1" applyBorder="1" applyAlignment="1" applyProtection="1">
      <alignment horizontal="center" vertical="center"/>
    </xf>
    <xf numFmtId="1" fontId="0" fillId="0" borderId="8" xfId="0" applyNumberFormat="1" applyFill="1" applyBorder="1" applyAlignment="1" applyProtection="1">
      <alignment horizontal="center" vertical="center"/>
    </xf>
    <xf numFmtId="1" fontId="8" fillId="6" borderId="8" xfId="0" applyNumberFormat="1" applyFont="1" applyFill="1" applyBorder="1" applyAlignment="1" applyProtection="1">
      <alignment horizontal="center" vertical="center"/>
    </xf>
    <xf numFmtId="1" fontId="8" fillId="6" borderId="8" xfId="4" applyNumberFormat="1" applyFill="1" applyBorder="1" applyAlignment="1" applyProtection="1">
      <alignment horizontal="center" vertical="center"/>
    </xf>
    <xf numFmtId="0" fontId="0" fillId="8" borderId="14" xfId="0" applyFill="1" applyBorder="1" applyAlignment="1" applyProtection="1">
      <alignment horizontal="center" vertical="center"/>
      <protection locked="0"/>
    </xf>
    <xf numFmtId="9" fontId="0" fillId="0" borderId="15" xfId="0" applyNumberFormat="1" applyFill="1" applyBorder="1" applyAlignment="1" applyProtection="1">
      <alignment horizontal="center" vertical="center"/>
    </xf>
    <xf numFmtId="0" fontId="0" fillId="0" borderId="7" xfId="0" applyFill="1" applyBorder="1" applyAlignment="1" applyProtection="1">
      <alignment horizontal="center" vertical="center"/>
    </xf>
    <xf numFmtId="0" fontId="0" fillId="9" borderId="10" xfId="0" applyFill="1" applyBorder="1" applyAlignment="1" applyProtection="1">
      <alignment horizontal="center" vertical="center"/>
    </xf>
    <xf numFmtId="0" fontId="8" fillId="8" borderId="13" xfId="4" applyFill="1" applyBorder="1" applyAlignment="1" applyProtection="1">
      <alignment horizontal="center" vertical="center"/>
      <protection locked="0"/>
    </xf>
    <xf numFmtId="9" fontId="8" fillId="0" borderId="7" xfId="4" applyNumberFormat="1" applyFill="1" applyBorder="1" applyAlignment="1" applyProtection="1">
      <alignment horizontal="center" vertical="center"/>
    </xf>
    <xf numFmtId="0" fontId="8" fillId="0" borderId="7" xfId="4" applyFill="1" applyBorder="1" applyAlignment="1" applyProtection="1">
      <alignment horizontal="center" vertical="center"/>
    </xf>
    <xf numFmtId="0" fontId="8" fillId="9" borderId="7" xfId="4" applyFill="1" applyBorder="1" applyAlignment="1" applyProtection="1">
      <alignment horizontal="center" vertical="center"/>
    </xf>
    <xf numFmtId="44" fontId="4" fillId="0" borderId="0" xfId="0" applyNumberFormat="1" applyFont="1" applyFill="1"/>
    <xf numFmtId="44" fontId="0" fillId="0" borderId="0" xfId="0" applyNumberFormat="1"/>
    <xf numFmtId="44" fontId="7" fillId="0" borderId="0" xfId="0" applyNumberFormat="1" applyFont="1" applyAlignment="1" applyProtection="1">
      <alignment horizontal="center"/>
    </xf>
    <xf numFmtId="44" fontId="0" fillId="0" borderId="0" xfId="0" applyNumberFormat="1" applyProtection="1"/>
    <xf numFmtId="44" fontId="4" fillId="0" borderId="6" xfId="0" applyNumberFormat="1" applyFont="1" applyBorder="1" applyAlignment="1" applyProtection="1">
      <alignment horizontal="center"/>
    </xf>
    <xf numFmtId="44" fontId="4" fillId="0" borderId="9" xfId="0" quotePrefix="1" applyNumberFormat="1" applyFont="1" applyBorder="1" applyAlignment="1" applyProtection="1">
      <alignment horizontal="center"/>
    </xf>
    <xf numFmtId="44" fontId="0" fillId="3" borderId="8" xfId="2" applyNumberFormat="1" applyFont="1" applyFill="1" applyBorder="1" applyAlignment="1" applyProtection="1">
      <alignment vertical="top"/>
      <protection locked="0"/>
    </xf>
    <xf numFmtId="44" fontId="0" fillId="5" borderId="2" xfId="2" applyNumberFormat="1" applyFont="1" applyFill="1" applyBorder="1" applyAlignment="1" applyProtection="1">
      <alignment vertical="top"/>
      <protection locked="0"/>
    </xf>
    <xf numFmtId="44" fontId="0" fillId="6" borderId="8" xfId="2" applyNumberFormat="1" applyFont="1" applyFill="1" applyBorder="1" applyAlignment="1" applyProtection="1">
      <alignment vertical="top"/>
      <protection locked="0"/>
    </xf>
    <xf numFmtId="44" fontId="0" fillId="5" borderId="2" xfId="0" applyNumberFormat="1" applyFill="1" applyBorder="1" applyProtection="1"/>
    <xf numFmtId="44" fontId="0" fillId="3" borderId="8" xfId="2" applyNumberFormat="1" applyFont="1" applyFill="1" applyBorder="1" applyAlignment="1" applyProtection="1">
      <alignment vertical="center"/>
      <protection locked="0"/>
    </xf>
    <xf numFmtId="44" fontId="0" fillId="5" borderId="2" xfId="0" applyNumberFormat="1" applyFill="1" applyBorder="1" applyAlignment="1" applyProtection="1">
      <alignment vertical="top"/>
    </xf>
    <xf numFmtId="44" fontId="1" fillId="3" borderId="8" xfId="2" applyNumberFormat="1" applyFill="1" applyBorder="1" applyAlignment="1" applyProtection="1">
      <alignment vertical="top"/>
      <protection locked="0"/>
    </xf>
    <xf numFmtId="44" fontId="1" fillId="0" borderId="8" xfId="2" applyNumberFormat="1" applyFill="1" applyBorder="1" applyAlignment="1" applyProtection="1">
      <alignment vertical="top"/>
      <protection locked="0"/>
    </xf>
    <xf numFmtId="44" fontId="1" fillId="8" borderId="14" xfId="2" applyNumberFormat="1" applyFill="1" applyBorder="1" applyAlignment="1" applyProtection="1">
      <alignment vertical="top"/>
      <protection locked="0"/>
    </xf>
    <xf numFmtId="44" fontId="8" fillId="0" borderId="8" xfId="0" applyNumberFormat="1" applyFont="1" applyFill="1" applyBorder="1" applyAlignment="1" applyProtection="1">
      <alignment vertical="center"/>
    </xf>
    <xf numFmtId="44" fontId="12" fillId="0" borderId="8" xfId="0" applyNumberFormat="1" applyFont="1" applyFill="1" applyBorder="1" applyAlignment="1" applyProtection="1">
      <alignment vertical="center"/>
    </xf>
    <xf numFmtId="44" fontId="8" fillId="9" borderId="9" xfId="0" applyNumberFormat="1" applyFont="1" applyFill="1" applyBorder="1" applyAlignment="1" applyProtection="1">
      <alignment vertical="center"/>
    </xf>
    <xf numFmtId="44" fontId="1" fillId="8" borderId="13" xfId="2" applyNumberFormat="1" applyFont="1" applyFill="1" applyBorder="1" applyAlignment="1" applyProtection="1">
      <alignment vertical="center"/>
    </xf>
    <xf numFmtId="44" fontId="8" fillId="0" borderId="8" xfId="4" applyNumberFormat="1" applyFont="1" applyFill="1" applyBorder="1" applyAlignment="1" applyProtection="1">
      <alignment vertical="center"/>
    </xf>
    <xf numFmtId="44" fontId="12" fillId="0" borderId="8" xfId="4" applyNumberFormat="1" applyFont="1" applyFill="1" applyBorder="1" applyAlignment="1" applyProtection="1">
      <alignment vertical="center"/>
    </xf>
    <xf numFmtId="44" fontId="8" fillId="9" borderId="8" xfId="4" applyNumberFormat="1" applyFont="1" applyFill="1" applyBorder="1" applyAlignment="1" applyProtection="1">
      <alignment vertical="center"/>
    </xf>
    <xf numFmtId="168" fontId="3" fillId="0" borderId="0" xfId="1" applyNumberFormat="1" applyFont="1" applyFill="1" applyAlignment="1" applyProtection="1">
      <alignment vertical="top" wrapText="1"/>
    </xf>
    <xf numFmtId="168" fontId="6" fillId="0" borderId="0" xfId="1" applyNumberFormat="1" applyFont="1" applyFill="1" applyBorder="1" applyAlignment="1" applyProtection="1"/>
    <xf numFmtId="168" fontId="7" fillId="0" borderId="0" xfId="1" applyNumberFormat="1" applyFont="1" applyFill="1" applyBorder="1" applyAlignment="1" applyProtection="1"/>
    <xf numFmtId="168" fontId="0" fillId="0" borderId="0" xfId="1" applyNumberFormat="1" applyFont="1" applyFill="1" applyBorder="1" applyAlignment="1" applyProtection="1"/>
    <xf numFmtId="168" fontId="0" fillId="0" borderId="0" xfId="1" applyNumberFormat="1" applyFont="1" applyAlignment="1" applyProtection="1"/>
    <xf numFmtId="168" fontId="7" fillId="0" borderId="0" xfId="1" applyNumberFormat="1" applyFont="1" applyAlignment="1" applyProtection="1"/>
    <xf numFmtId="168" fontId="4" fillId="0" borderId="0" xfId="1" applyNumberFormat="1" applyFont="1" applyAlignment="1" applyProtection="1"/>
    <xf numFmtId="168" fontId="4" fillId="0" borderId="6" xfId="1" applyNumberFormat="1" applyFont="1" applyBorder="1" applyAlignment="1" applyProtection="1"/>
    <xf numFmtId="168" fontId="4" fillId="0" borderId="9" xfId="1" quotePrefix="1" applyNumberFormat="1" applyFont="1" applyBorder="1" applyAlignment="1" applyProtection="1"/>
    <xf numFmtId="168" fontId="0" fillId="5" borderId="2" xfId="1" applyNumberFormat="1" applyFont="1" applyFill="1" applyBorder="1" applyAlignment="1" applyProtection="1">
      <alignment vertical="center"/>
      <protection locked="0"/>
    </xf>
    <xf numFmtId="168" fontId="0" fillId="8" borderId="14" xfId="1" applyNumberFormat="1" applyFont="1" applyFill="1" applyBorder="1" applyAlignment="1" applyProtection="1">
      <alignment vertical="center"/>
      <protection locked="0"/>
    </xf>
    <xf numFmtId="168" fontId="0" fillId="0" borderId="15" xfId="1" applyNumberFormat="1" applyFont="1" applyFill="1" applyBorder="1" applyAlignment="1" applyProtection="1">
      <alignment vertical="center"/>
    </xf>
    <xf numFmtId="168" fontId="0" fillId="0" borderId="7" xfId="1" applyNumberFormat="1" applyFont="1" applyFill="1" applyBorder="1" applyAlignment="1" applyProtection="1">
      <alignment vertical="center"/>
    </xf>
    <xf numFmtId="168" fontId="0" fillId="9" borderId="10" xfId="1" applyNumberFormat="1" applyFont="1" applyFill="1" applyBorder="1" applyAlignment="1" applyProtection="1">
      <alignment vertical="center"/>
    </xf>
    <xf numFmtId="168" fontId="8" fillId="8" borderId="13" xfId="1" applyNumberFormat="1" applyFont="1" applyFill="1" applyBorder="1" applyAlignment="1" applyProtection="1">
      <alignment vertical="center"/>
      <protection locked="0"/>
    </xf>
    <xf numFmtId="168" fontId="8" fillId="0" borderId="7" xfId="1" applyNumberFormat="1" applyFont="1" applyFill="1" applyBorder="1" applyAlignment="1" applyProtection="1">
      <alignment vertical="center"/>
    </xf>
    <xf numFmtId="168" fontId="8" fillId="9" borderId="7" xfId="1" applyNumberFormat="1" applyFont="1" applyFill="1" applyBorder="1" applyAlignment="1" applyProtection="1">
      <alignment vertical="center"/>
    </xf>
    <xf numFmtId="165" fontId="18" fillId="0" borderId="2" xfId="1" applyNumberFormat="1" applyFont="1" applyFill="1" applyBorder="1" applyProtection="1">
      <protection locked="0"/>
    </xf>
    <xf numFmtId="0" fontId="21" fillId="0" borderId="0" xfId="0" applyFont="1"/>
    <xf numFmtId="0" fontId="22" fillId="0" borderId="0" xfId="0" applyFont="1"/>
    <xf numFmtId="0" fontId="23" fillId="2" borderId="29" xfId="0" applyFont="1" applyFill="1" applyBorder="1" applyAlignment="1">
      <alignment vertical="center" wrapText="1"/>
    </xf>
    <xf numFmtId="0" fontId="24" fillId="2" borderId="16" xfId="0" applyFont="1" applyFill="1" applyBorder="1" applyAlignment="1">
      <alignment horizontal="center" vertical="center" wrapText="1"/>
    </xf>
    <xf numFmtId="168" fontId="24" fillId="2" borderId="16" xfId="1" applyNumberFormat="1" applyFont="1" applyFill="1" applyBorder="1" applyAlignment="1">
      <alignment horizontal="center" vertical="center" wrapText="1"/>
    </xf>
    <xf numFmtId="44" fontId="22" fillId="2" borderId="16" xfId="2" applyFont="1" applyFill="1" applyBorder="1"/>
    <xf numFmtId="169" fontId="22" fillId="2" borderId="17" xfId="3" applyNumberFormat="1" applyFont="1" applyFill="1" applyBorder="1"/>
    <xf numFmtId="0" fontId="23" fillId="2" borderId="30" xfId="0" applyFont="1" applyFill="1" applyBorder="1" applyAlignment="1">
      <alignment vertical="center" wrapText="1"/>
    </xf>
    <xf numFmtId="0" fontId="24" fillId="2" borderId="0" xfId="0" applyFont="1" applyFill="1" applyBorder="1" applyAlignment="1">
      <alignment horizontal="center" vertical="center" wrapText="1"/>
    </xf>
    <xf numFmtId="168" fontId="24" fillId="2" borderId="0" xfId="1" applyNumberFormat="1" applyFont="1" applyFill="1" applyBorder="1" applyAlignment="1">
      <alignment horizontal="center" vertical="center" wrapText="1"/>
    </xf>
    <xf numFmtId="44" fontId="22" fillId="2" borderId="0" xfId="2" applyFont="1" applyFill="1" applyBorder="1"/>
    <xf numFmtId="169" fontId="22" fillId="2" borderId="18" xfId="3" applyNumberFormat="1" applyFont="1" applyFill="1" applyBorder="1"/>
    <xf numFmtId="168" fontId="25" fillId="2" borderId="0" xfId="1" applyNumberFormat="1" applyFont="1" applyFill="1" applyBorder="1" applyAlignment="1">
      <alignment horizontal="center" vertical="center" wrapText="1"/>
    </xf>
    <xf numFmtId="0" fontId="23" fillId="2" borderId="31" xfId="0" applyFont="1" applyFill="1" applyBorder="1" applyAlignment="1">
      <alignment vertical="center" wrapText="1"/>
    </xf>
    <xf numFmtId="0" fontId="24" fillId="2" borderId="19" xfId="0" applyFont="1" applyFill="1" applyBorder="1" applyAlignment="1">
      <alignment horizontal="center" vertical="center" wrapText="1"/>
    </xf>
    <xf numFmtId="168" fontId="24" fillId="2" borderId="19" xfId="1" applyNumberFormat="1" applyFont="1" applyFill="1" applyBorder="1" applyAlignment="1">
      <alignment horizontal="center" vertical="center" wrapText="1"/>
    </xf>
    <xf numFmtId="44" fontId="22" fillId="2" borderId="19" xfId="2" applyFont="1" applyFill="1" applyBorder="1"/>
    <xf numFmtId="169" fontId="22" fillId="2" borderId="20" xfId="3" applyNumberFormat="1" applyFont="1" applyFill="1" applyBorder="1"/>
    <xf numFmtId="0" fontId="22" fillId="0" borderId="0" xfId="0" applyFont="1" applyAlignment="1">
      <alignment horizontal="right"/>
    </xf>
    <xf numFmtId="0" fontId="26" fillId="0" borderId="0" xfId="5" applyFont="1" applyAlignment="1" applyProtection="1">
      <alignment horizontal="right"/>
    </xf>
    <xf numFmtId="0" fontId="21" fillId="0" borderId="0" xfId="0" applyFont="1" applyAlignment="1">
      <alignment horizontal="right"/>
    </xf>
    <xf numFmtId="0" fontId="21" fillId="11" borderId="24" xfId="0" applyFont="1" applyFill="1" applyBorder="1" applyAlignment="1">
      <alignment horizontal="center" vertical="center" wrapText="1"/>
    </xf>
    <xf numFmtId="0" fontId="21" fillId="11" borderId="27" xfId="0" applyFont="1" applyFill="1" applyBorder="1" applyAlignment="1">
      <alignment horizontal="center" vertical="center" wrapText="1"/>
    </xf>
    <xf numFmtId="0" fontId="21" fillId="11" borderId="28" xfId="0" applyFont="1" applyFill="1" applyBorder="1" applyAlignment="1">
      <alignment horizontal="center" vertical="center" wrapText="1"/>
    </xf>
    <xf numFmtId="168" fontId="23" fillId="2" borderId="16" xfId="1" applyNumberFormat="1" applyFont="1" applyFill="1" applyBorder="1" applyAlignment="1">
      <alignment horizontal="center" vertical="center" wrapText="1"/>
    </xf>
    <xf numFmtId="44" fontId="23" fillId="2" borderId="16" xfId="2" applyFont="1" applyFill="1" applyBorder="1"/>
    <xf numFmtId="169" fontId="23" fillId="2" borderId="17" xfId="3" applyNumberFormat="1" applyFont="1" applyFill="1" applyBorder="1"/>
    <xf numFmtId="168" fontId="23" fillId="2" borderId="0" xfId="1" applyNumberFormat="1" applyFont="1" applyFill="1" applyBorder="1" applyAlignment="1">
      <alignment horizontal="center" vertical="center" wrapText="1"/>
    </xf>
    <xf numFmtId="44" fontId="23" fillId="2" borderId="0" xfId="2" applyFont="1" applyFill="1" applyBorder="1"/>
    <xf numFmtId="169" fontId="23" fillId="2" borderId="18" xfId="3" applyNumberFormat="1" applyFont="1" applyFill="1" applyBorder="1"/>
    <xf numFmtId="0" fontId="28" fillId="2" borderId="30" xfId="0" applyFont="1" applyFill="1" applyBorder="1" applyAlignment="1">
      <alignment vertical="center" wrapText="1"/>
    </xf>
    <xf numFmtId="0" fontId="25" fillId="2" borderId="0" xfId="0" applyFont="1" applyFill="1" applyBorder="1" applyAlignment="1">
      <alignment horizontal="center" vertical="center" wrapText="1"/>
    </xf>
    <xf numFmtId="168" fontId="28" fillId="2" borderId="0" xfId="1" applyNumberFormat="1" applyFont="1" applyFill="1" applyBorder="1" applyAlignment="1">
      <alignment horizontal="center" vertical="center" wrapText="1"/>
    </xf>
    <xf numFmtId="0" fontId="28" fillId="2" borderId="31" xfId="0" applyFont="1" applyFill="1" applyBorder="1" applyAlignment="1">
      <alignment vertical="center" wrapText="1"/>
    </xf>
    <xf numFmtId="168" fontId="23" fillId="2" borderId="19" xfId="1" applyNumberFormat="1" applyFont="1" applyFill="1" applyBorder="1" applyAlignment="1">
      <alignment horizontal="center" vertical="center" wrapText="1"/>
    </xf>
    <xf numFmtId="44" fontId="23" fillId="2" borderId="19" xfId="2" applyFont="1" applyFill="1" applyBorder="1"/>
    <xf numFmtId="169" fontId="23" fillId="2" borderId="20" xfId="3" applyNumberFormat="1" applyFont="1" applyFill="1" applyBorder="1"/>
    <xf numFmtId="0" fontId="0" fillId="0" borderId="0" xfId="0" applyFill="1" applyBorder="1" applyAlignment="1" applyProtection="1">
      <alignment vertical="center"/>
    </xf>
    <xf numFmtId="168" fontId="0" fillId="7" borderId="8" xfId="0" applyNumberFormat="1" applyFill="1" applyBorder="1" applyAlignment="1" applyProtection="1">
      <alignment vertical="center"/>
    </xf>
    <xf numFmtId="44" fontId="0" fillId="5" borderId="2" xfId="1" applyNumberFormat="1" applyFont="1" applyFill="1" applyBorder="1" applyProtection="1"/>
    <xf numFmtId="44" fontId="0" fillId="3" borderId="8" xfId="1" applyNumberFormat="1" applyFont="1" applyFill="1" applyBorder="1" applyAlignment="1" applyProtection="1">
      <alignment vertical="center"/>
      <protection locked="0"/>
    </xf>
    <xf numFmtId="44" fontId="0" fillId="5" borderId="2" xfId="1" applyNumberFormat="1" applyFont="1" applyFill="1" applyBorder="1" applyAlignment="1" applyProtection="1">
      <alignment vertical="top"/>
    </xf>
    <xf numFmtId="44" fontId="4" fillId="0" borderId="8" xfId="0" applyNumberFormat="1" applyFont="1" applyFill="1" applyBorder="1" applyAlignment="1" applyProtection="1">
      <alignment vertical="center"/>
    </xf>
    <xf numFmtId="44" fontId="4" fillId="9" borderId="9" xfId="0" applyNumberFormat="1" applyFont="1" applyFill="1" applyBorder="1" applyAlignment="1" applyProtection="1">
      <alignment vertical="center"/>
    </xf>
    <xf numFmtId="44" fontId="1" fillId="8" borderId="13" xfId="2" applyNumberFormat="1" applyFill="1" applyBorder="1" applyAlignment="1" applyProtection="1">
      <alignment vertical="center"/>
    </xf>
    <xf numFmtId="44" fontId="4" fillId="0" borderId="8" xfId="4" applyNumberFormat="1" applyFont="1" applyFill="1" applyBorder="1" applyAlignment="1" applyProtection="1">
      <alignment vertical="center"/>
    </xf>
    <xf numFmtId="44" fontId="4" fillId="9" borderId="8" xfId="4" applyNumberFormat="1" applyFont="1" applyFill="1" applyBorder="1" applyAlignment="1" applyProtection="1">
      <alignment vertical="center"/>
    </xf>
    <xf numFmtId="0" fontId="21" fillId="13" borderId="11" xfId="0" applyFont="1" applyFill="1" applyBorder="1" applyAlignment="1">
      <alignment horizontal="center" vertical="center" wrapText="1"/>
    </xf>
    <xf numFmtId="169" fontId="23" fillId="2" borderId="16" xfId="3" applyNumberFormat="1" applyFont="1" applyFill="1" applyBorder="1" applyAlignment="1">
      <alignment horizontal="center"/>
    </xf>
    <xf numFmtId="169" fontId="23" fillId="2" borderId="17" xfId="3" applyNumberFormat="1" applyFont="1" applyFill="1" applyBorder="1" applyAlignment="1">
      <alignment horizontal="center"/>
    </xf>
    <xf numFmtId="169" fontId="23" fillId="2" borderId="0" xfId="3" applyNumberFormat="1" applyFont="1" applyFill="1" applyBorder="1" applyAlignment="1">
      <alignment horizontal="center"/>
    </xf>
    <xf numFmtId="169" fontId="23" fillId="2" borderId="18" xfId="3" applyNumberFormat="1" applyFont="1" applyFill="1" applyBorder="1" applyAlignment="1">
      <alignment horizontal="center"/>
    </xf>
    <xf numFmtId="169" fontId="21" fillId="13" borderId="12" xfId="3" applyNumberFormat="1" applyFont="1" applyFill="1" applyBorder="1" applyAlignment="1">
      <alignment horizontal="center"/>
    </xf>
    <xf numFmtId="169" fontId="21" fillId="13" borderId="21" xfId="3" applyNumberFormat="1" applyFont="1" applyFill="1" applyBorder="1" applyAlignment="1">
      <alignment horizontal="center"/>
    </xf>
    <xf numFmtId="0" fontId="23" fillId="2" borderId="24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1" fillId="13" borderId="14" xfId="0" applyFont="1" applyFill="1" applyBorder="1" applyAlignment="1">
      <alignment horizontal="center" vertical="center" wrapText="1"/>
    </xf>
    <xf numFmtId="0" fontId="21" fillId="13" borderId="24" xfId="0" applyFont="1" applyFill="1" applyBorder="1" applyAlignment="1">
      <alignment horizontal="center" vertical="center" wrapText="1"/>
    </xf>
    <xf numFmtId="0" fontId="21" fillId="13" borderId="37" xfId="0" applyFont="1" applyFill="1" applyBorder="1" applyAlignment="1">
      <alignment horizontal="center" vertical="center" wrapText="1"/>
    </xf>
    <xf numFmtId="3" fontId="23" fillId="2" borderId="24" xfId="0" applyNumberFormat="1" applyFont="1" applyFill="1" applyBorder="1" applyAlignment="1">
      <alignment vertical="center" wrapText="1"/>
    </xf>
    <xf numFmtId="3" fontId="23" fillId="2" borderId="8" xfId="0" applyNumberFormat="1" applyFont="1" applyFill="1" applyBorder="1" applyAlignment="1">
      <alignment vertical="center" wrapText="1"/>
    </xf>
    <xf numFmtId="169" fontId="23" fillId="2" borderId="38" xfId="3" applyNumberFormat="1" applyFont="1" applyFill="1" applyBorder="1" applyAlignment="1">
      <alignment horizontal="center"/>
    </xf>
    <xf numFmtId="169" fontId="23" fillId="2" borderId="39" xfId="3" applyNumberFormat="1" applyFont="1" applyFill="1" applyBorder="1" applyAlignment="1">
      <alignment horizontal="center"/>
    </xf>
    <xf numFmtId="0" fontId="22" fillId="0" borderId="0" xfId="0" applyFont="1" applyBorder="1"/>
    <xf numFmtId="0" fontId="30" fillId="0" borderId="0" xfId="0" applyFont="1"/>
    <xf numFmtId="164" fontId="0" fillId="6" borderId="8" xfId="2" applyNumberFormat="1" applyFont="1" applyFill="1" applyBorder="1" applyAlignment="1" applyProtection="1">
      <alignment vertical="top"/>
      <protection locked="0"/>
    </xf>
    <xf numFmtId="0" fontId="31" fillId="0" borderId="0" xfId="0" applyFont="1" applyProtection="1"/>
    <xf numFmtId="169" fontId="21" fillId="13" borderId="40" xfId="3" applyNumberFormat="1" applyFont="1" applyFill="1" applyBorder="1" applyAlignment="1">
      <alignment horizontal="center"/>
    </xf>
    <xf numFmtId="4" fontId="0" fillId="0" borderId="0" xfId="0" applyNumberFormat="1" applyFill="1" applyAlignment="1" applyProtection="1">
      <alignment vertical="center"/>
    </xf>
    <xf numFmtId="3" fontId="4" fillId="0" borderId="0" xfId="0" applyNumberFormat="1" applyFont="1" applyFill="1" applyAlignment="1" applyProtection="1">
      <alignment vertical="center"/>
    </xf>
    <xf numFmtId="3" fontId="0" fillId="0" borderId="8" xfId="0" applyNumberFormat="1" applyFill="1" applyBorder="1" applyAlignment="1" applyProtection="1">
      <alignment vertical="center"/>
    </xf>
    <xf numFmtId="170" fontId="0" fillId="7" borderId="8" xfId="1" applyNumberFormat="1" applyFont="1" applyFill="1" applyBorder="1" applyAlignment="1" applyProtection="1">
      <alignment vertical="center"/>
    </xf>
    <xf numFmtId="171" fontId="0" fillId="7" borderId="8" xfId="0" applyNumberFormat="1" applyFill="1" applyBorder="1" applyAlignment="1" applyProtection="1">
      <alignment vertical="center"/>
    </xf>
    <xf numFmtId="43" fontId="0" fillId="0" borderId="8" xfId="1" applyNumberFormat="1" applyFont="1" applyFill="1" applyBorder="1" applyAlignment="1" applyProtection="1">
      <alignment vertical="center"/>
    </xf>
    <xf numFmtId="168" fontId="0" fillId="0" borderId="2" xfId="1" applyNumberFormat="1" applyFont="1" applyFill="1" applyBorder="1" applyAlignment="1" applyProtection="1">
      <alignment vertical="center"/>
    </xf>
    <xf numFmtId="4" fontId="0" fillId="0" borderId="8" xfId="0" applyNumberFormat="1" applyFill="1" applyBorder="1" applyAlignment="1" applyProtection="1">
      <alignment vertical="center"/>
    </xf>
    <xf numFmtId="3" fontId="0" fillId="0" borderId="8" xfId="1" applyNumberFormat="1" applyFont="1" applyFill="1" applyBorder="1" applyAlignment="1" applyProtection="1">
      <alignment vertical="center"/>
    </xf>
    <xf numFmtId="0" fontId="32" fillId="0" borderId="0" xfId="0" applyFont="1" applyProtection="1"/>
    <xf numFmtId="0" fontId="32" fillId="3" borderId="0" xfId="0" applyFont="1" applyFill="1" applyAlignment="1" applyProtection="1">
      <alignment vertical="top"/>
    </xf>
    <xf numFmtId="0" fontId="32" fillId="0" borderId="0" xfId="0" applyFont="1" applyAlignment="1" applyProtection="1">
      <alignment vertical="top"/>
    </xf>
    <xf numFmtId="0" fontId="32" fillId="4" borderId="8" xfId="0" applyFont="1" applyFill="1" applyBorder="1" applyAlignment="1" applyProtection="1">
      <alignment vertical="top"/>
      <protection locked="0"/>
    </xf>
    <xf numFmtId="0" fontId="32" fillId="0" borderId="8" xfId="0" applyFont="1" applyFill="1" applyBorder="1" applyAlignment="1" applyProtection="1">
      <alignment horizontal="center" vertical="center"/>
    </xf>
    <xf numFmtId="164" fontId="32" fillId="3" borderId="8" xfId="2" applyNumberFormat="1" applyFont="1" applyFill="1" applyBorder="1" applyAlignment="1" applyProtection="1">
      <alignment vertical="top"/>
      <protection locked="0"/>
    </xf>
    <xf numFmtId="44" fontId="32" fillId="0" borderId="7" xfId="2" applyFont="1" applyBorder="1" applyAlignment="1" applyProtection="1">
      <alignment vertical="center"/>
    </xf>
    <xf numFmtId="0" fontId="32" fillId="0" borderId="0" xfId="0" applyFont="1" applyFill="1" applyAlignment="1" applyProtection="1">
      <alignment vertical="center"/>
    </xf>
    <xf numFmtId="44" fontId="32" fillId="3" borderId="8" xfId="2" applyNumberFormat="1" applyFont="1" applyFill="1" applyBorder="1" applyAlignment="1" applyProtection="1">
      <alignment vertical="top"/>
      <protection locked="0"/>
    </xf>
    <xf numFmtId="167" fontId="32" fillId="0" borderId="7" xfId="3" applyNumberFormat="1" applyFont="1" applyBorder="1" applyAlignment="1" applyProtection="1">
      <alignment vertical="center"/>
    </xf>
    <xf numFmtId="0" fontId="32" fillId="3" borderId="0" xfId="0" applyFont="1" applyFill="1" applyAlignment="1" applyProtection="1">
      <alignment vertical="top"/>
      <protection locked="0"/>
    </xf>
    <xf numFmtId="166" fontId="32" fillId="3" borderId="8" xfId="2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Alignment="1" applyProtection="1">
      <alignment vertical="top" wrapText="1"/>
    </xf>
    <xf numFmtId="0" fontId="33" fillId="0" borderId="0" xfId="0" applyFont="1" applyProtection="1"/>
    <xf numFmtId="0" fontId="31" fillId="3" borderId="0" xfId="0" applyFont="1" applyFill="1" applyAlignment="1" applyProtection="1">
      <alignment vertical="top"/>
      <protection locked="0"/>
    </xf>
    <xf numFmtId="0" fontId="31" fillId="0" borderId="0" xfId="0" applyFont="1" applyAlignment="1" applyProtection="1">
      <alignment vertical="top"/>
    </xf>
    <xf numFmtId="0" fontId="31" fillId="4" borderId="8" xfId="0" applyFont="1" applyFill="1" applyBorder="1" applyAlignment="1" applyProtection="1">
      <alignment vertical="top"/>
      <protection locked="0"/>
    </xf>
    <xf numFmtId="168" fontId="31" fillId="0" borderId="8" xfId="1" applyNumberFormat="1" applyFont="1" applyFill="1" applyBorder="1" applyAlignment="1" applyProtection="1">
      <alignment vertical="center"/>
    </xf>
    <xf numFmtId="166" fontId="31" fillId="3" borderId="8" xfId="2" applyNumberFormat="1" applyFont="1" applyFill="1" applyBorder="1" applyAlignment="1" applyProtection="1">
      <alignment vertical="top"/>
      <protection locked="0"/>
    </xf>
    <xf numFmtId="44" fontId="31" fillId="0" borderId="7" xfId="2" applyFont="1" applyBorder="1" applyAlignment="1" applyProtection="1">
      <alignment vertical="center"/>
    </xf>
    <xf numFmtId="0" fontId="31" fillId="0" borderId="0" xfId="0" applyFont="1" applyFill="1" applyAlignment="1" applyProtection="1">
      <alignment vertical="center"/>
    </xf>
    <xf numFmtId="44" fontId="31" fillId="3" borderId="8" xfId="2" applyNumberFormat="1" applyFont="1" applyFill="1" applyBorder="1" applyAlignment="1" applyProtection="1">
      <alignment vertical="top"/>
      <protection locked="0"/>
    </xf>
    <xf numFmtId="167" fontId="31" fillId="0" borderId="7" xfId="3" applyNumberFormat="1" applyFont="1" applyBorder="1" applyAlignment="1" applyProtection="1">
      <alignment vertical="center"/>
    </xf>
    <xf numFmtId="0" fontId="31" fillId="3" borderId="0" xfId="0" applyFont="1" applyFill="1" applyAlignment="1" applyProtection="1">
      <alignment vertical="top"/>
    </xf>
    <xf numFmtId="164" fontId="31" fillId="3" borderId="8" xfId="2" applyNumberFormat="1" applyFont="1" applyFill="1" applyBorder="1" applyAlignment="1" applyProtection="1">
      <alignment vertical="top"/>
      <protection locked="0"/>
    </xf>
    <xf numFmtId="0" fontId="31" fillId="0" borderId="8" xfId="0" applyFont="1" applyFill="1" applyBorder="1" applyAlignment="1" applyProtection="1">
      <alignment vertical="center"/>
    </xf>
    <xf numFmtId="165" fontId="31" fillId="0" borderId="8" xfId="0" applyNumberFormat="1" applyFont="1" applyFill="1" applyBorder="1" applyAlignment="1" applyProtection="1">
      <alignment vertical="center"/>
    </xf>
    <xf numFmtId="0" fontId="31" fillId="0" borderId="7" xfId="0" applyFont="1" applyFill="1" applyBorder="1" applyAlignment="1" applyProtection="1">
      <alignment vertical="center"/>
    </xf>
    <xf numFmtId="172" fontId="1" fillId="3" borderId="8" xfId="2" applyNumberFormat="1" applyFill="1" applyBorder="1" applyAlignment="1" applyProtection="1">
      <alignment vertical="top"/>
      <protection locked="0"/>
    </xf>
    <xf numFmtId="0" fontId="0" fillId="4" borderId="8" xfId="0" applyFont="1" applyFill="1" applyBorder="1" applyAlignment="1" applyProtection="1">
      <alignment vertical="top"/>
      <protection locked="0"/>
    </xf>
    <xf numFmtId="0" fontId="34" fillId="4" borderId="8" xfId="0" applyFont="1" applyFill="1" applyBorder="1" applyAlignment="1" applyProtection="1">
      <alignment vertical="top"/>
      <protection locked="0"/>
    </xf>
    <xf numFmtId="0" fontId="34" fillId="0" borderId="8" xfId="0" applyFont="1" applyFill="1" applyBorder="1" applyAlignment="1" applyProtection="1">
      <alignment horizontal="center" vertical="center"/>
    </xf>
    <xf numFmtId="168" fontId="1" fillId="0" borderId="8" xfId="1" applyNumberFormat="1" applyFont="1" applyFill="1" applyBorder="1" applyAlignment="1" applyProtection="1">
      <alignment vertical="center"/>
    </xf>
    <xf numFmtId="165" fontId="0" fillId="0" borderId="8" xfId="0" applyNumberFormat="1" applyFont="1" applyFill="1" applyBorder="1" applyAlignment="1" applyProtection="1">
      <alignment vertical="center"/>
    </xf>
    <xf numFmtId="0" fontId="0" fillId="0" borderId="8" xfId="0" applyFont="1" applyFill="1" applyBorder="1" applyAlignment="1" applyProtection="1">
      <alignment vertical="center"/>
    </xf>
    <xf numFmtId="43" fontId="0" fillId="0" borderId="8" xfId="0" applyNumberFormat="1" applyFill="1" applyBorder="1" applyAlignment="1" applyProtection="1">
      <alignment horizontal="center" vertical="center"/>
    </xf>
    <xf numFmtId="43" fontId="0" fillId="0" borderId="8" xfId="0" applyNumberFormat="1" applyFill="1" applyBorder="1" applyAlignment="1" applyProtection="1">
      <alignment vertical="center"/>
    </xf>
    <xf numFmtId="168" fontId="0" fillId="0" borderId="8" xfId="0" applyNumberFormat="1" applyFill="1" applyBorder="1" applyAlignment="1" applyProtection="1">
      <alignment vertical="center"/>
    </xf>
    <xf numFmtId="1" fontId="8" fillId="0" borderId="8" xfId="4" applyNumberFormat="1" applyFill="1" applyBorder="1" applyAlignment="1" applyProtection="1">
      <alignment vertical="center"/>
    </xf>
    <xf numFmtId="170" fontId="0" fillId="0" borderId="8" xfId="1" applyNumberFormat="1" applyFont="1" applyFill="1" applyBorder="1" applyAlignment="1" applyProtection="1">
      <alignment vertical="center"/>
    </xf>
    <xf numFmtId="168" fontId="8" fillId="0" borderId="8" xfId="1" applyNumberFormat="1" applyFont="1" applyFill="1" applyBorder="1" applyAlignment="1" applyProtection="1">
      <alignment vertical="center"/>
    </xf>
    <xf numFmtId="0" fontId="21" fillId="11" borderId="26" xfId="0" applyFont="1" applyFill="1" applyBorder="1" applyAlignment="1">
      <alignment horizontal="center" vertical="center" wrapText="1"/>
    </xf>
    <xf numFmtId="0" fontId="21" fillId="11" borderId="38" xfId="0" applyFont="1" applyFill="1" applyBorder="1" applyAlignment="1">
      <alignment horizontal="center" vertical="center" wrapText="1"/>
    </xf>
    <xf numFmtId="0" fontId="21" fillId="11" borderId="41" xfId="0" applyFont="1" applyFill="1" applyBorder="1" applyAlignment="1">
      <alignment horizontal="center" vertical="center" wrapText="1"/>
    </xf>
    <xf numFmtId="0" fontId="21" fillId="13" borderId="41" xfId="0" applyFont="1" applyFill="1" applyBorder="1" applyAlignment="1">
      <alignment horizontal="center" vertical="center" wrapText="1"/>
    </xf>
    <xf numFmtId="0" fontId="21" fillId="13" borderId="43" xfId="0" applyFont="1" applyFill="1" applyBorder="1" applyAlignment="1">
      <alignment horizontal="center" vertical="center" wrapText="1"/>
    </xf>
    <xf numFmtId="0" fontId="21" fillId="13" borderId="44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44" fontId="23" fillId="2" borderId="29" xfId="2" applyFont="1" applyFill="1" applyBorder="1" applyAlignment="1">
      <alignment horizontal="center"/>
    </xf>
    <xf numFmtId="44" fontId="23" fillId="2" borderId="30" xfId="2" applyFont="1" applyFill="1" applyBorder="1" applyAlignment="1">
      <alignment horizontal="center"/>
    </xf>
    <xf numFmtId="44" fontId="23" fillId="2" borderId="31" xfId="2" applyFont="1" applyFill="1" applyBorder="1" applyAlignment="1">
      <alignment horizontal="center"/>
    </xf>
    <xf numFmtId="44" fontId="22" fillId="2" borderId="29" xfId="2" applyFont="1" applyFill="1" applyBorder="1" applyAlignment="1">
      <alignment horizontal="center"/>
    </xf>
    <xf numFmtId="44" fontId="22" fillId="2" borderId="30" xfId="2" applyFont="1" applyFill="1" applyBorder="1" applyAlignment="1">
      <alignment horizontal="center"/>
    </xf>
    <xf numFmtId="44" fontId="22" fillId="2" borderId="31" xfId="2" applyFont="1" applyFill="1" applyBorder="1" applyAlignment="1">
      <alignment horizontal="center"/>
    </xf>
    <xf numFmtId="0" fontId="22" fillId="0" borderId="0" xfId="0" applyFont="1" applyBorder="1" applyAlignment="1">
      <alignment horizontal="center"/>
    </xf>
    <xf numFmtId="167" fontId="22" fillId="0" borderId="0" xfId="3" applyNumberFormat="1" applyFont="1" applyBorder="1" applyAlignment="1">
      <alignment horizontal="center"/>
    </xf>
    <xf numFmtId="167" fontId="22" fillId="0" borderId="0" xfId="0" applyNumberFormat="1" applyFont="1" applyAlignment="1">
      <alignment horizontal="center"/>
    </xf>
    <xf numFmtId="0" fontId="29" fillId="14" borderId="0" xfId="0" applyFont="1" applyFill="1" applyBorder="1" applyAlignment="1">
      <alignment horizontal="center"/>
    </xf>
    <xf numFmtId="169" fontId="23" fillId="14" borderId="0" xfId="3" applyNumberFormat="1" applyFont="1" applyFill="1" applyBorder="1" applyAlignment="1">
      <alignment horizontal="center"/>
    </xf>
    <xf numFmtId="0" fontId="0" fillId="0" borderId="39" xfId="0" applyFill="1" applyBorder="1" applyAlignment="1" applyProtection="1">
      <alignment vertical="center"/>
    </xf>
    <xf numFmtId="0" fontId="8" fillId="0" borderId="39" xfId="4" applyFill="1" applyBorder="1" applyAlignment="1" applyProtection="1">
      <alignment vertical="center"/>
    </xf>
    <xf numFmtId="0" fontId="4" fillId="0" borderId="39" xfId="0" applyFont="1" applyFill="1" applyBorder="1" applyAlignment="1" applyProtection="1">
      <alignment vertical="center"/>
    </xf>
    <xf numFmtId="0" fontId="8" fillId="0" borderId="39" xfId="0" applyFont="1" applyFill="1" applyBorder="1" applyAlignment="1" applyProtection="1">
      <alignment vertical="center"/>
    </xf>
    <xf numFmtId="0" fontId="8" fillId="0" borderId="0" xfId="4" applyFill="1" applyBorder="1" applyProtection="1"/>
    <xf numFmtId="0" fontId="31" fillId="0" borderId="0" xfId="0" applyFont="1" applyBorder="1" applyProtection="1"/>
    <xf numFmtId="0" fontId="0" fillId="0" borderId="0" xfId="0" applyBorder="1" applyProtection="1"/>
    <xf numFmtId="0" fontId="4" fillId="0" borderId="39" xfId="4" applyFont="1" applyFill="1" applyBorder="1" applyAlignment="1" applyProtection="1">
      <alignment vertical="center"/>
    </xf>
    <xf numFmtId="0" fontId="8" fillId="0" borderId="39" xfId="4" applyFont="1" applyFill="1" applyBorder="1" applyAlignment="1" applyProtection="1">
      <alignment vertical="center"/>
    </xf>
    <xf numFmtId="169" fontId="21" fillId="14" borderId="0" xfId="3" applyNumberFormat="1" applyFont="1" applyFill="1" applyBorder="1" applyAlignment="1">
      <alignment horizontal="center"/>
    </xf>
    <xf numFmtId="0" fontId="21" fillId="11" borderId="35" xfId="0" applyFont="1" applyFill="1" applyBorder="1" applyAlignment="1">
      <alignment horizontal="center" vertical="center" wrapText="1"/>
    </xf>
    <xf numFmtId="0" fontId="21" fillId="11" borderId="34" xfId="0" applyFont="1" applyFill="1" applyBorder="1" applyAlignment="1">
      <alignment horizontal="center" vertical="center" wrapText="1"/>
    </xf>
    <xf numFmtId="0" fontId="23" fillId="12" borderId="11" xfId="0" applyFont="1" applyFill="1" applyBorder="1" applyAlignment="1">
      <alignment horizontal="center"/>
    </xf>
    <xf numFmtId="0" fontId="23" fillId="12" borderId="21" xfId="0" applyFont="1" applyFill="1" applyBorder="1" applyAlignment="1">
      <alignment horizontal="center"/>
    </xf>
    <xf numFmtId="0" fontId="23" fillId="0" borderId="19" xfId="0" applyFont="1" applyBorder="1" applyAlignment="1">
      <alignment horizontal="center"/>
    </xf>
    <xf numFmtId="0" fontId="21" fillId="11" borderId="32" xfId="0" applyFont="1" applyFill="1" applyBorder="1" applyAlignment="1">
      <alignment horizontal="center" vertical="center" wrapText="1"/>
    </xf>
    <xf numFmtId="0" fontId="21" fillId="11" borderId="36" xfId="0" applyFont="1" applyFill="1" applyBorder="1" applyAlignment="1">
      <alignment horizontal="center" vertical="center" wrapText="1"/>
    </xf>
    <xf numFmtId="0" fontId="27" fillId="11" borderId="24" xfId="0" applyFont="1" applyFill="1" applyBorder="1" applyAlignment="1">
      <alignment horizontal="center" vertical="center" wrapText="1"/>
    </xf>
    <xf numFmtId="0" fontId="27" fillId="11" borderId="37" xfId="0" applyFont="1" applyFill="1" applyBorder="1" applyAlignment="1">
      <alignment horizontal="center" vertical="center" wrapText="1"/>
    </xf>
    <xf numFmtId="0" fontId="21" fillId="11" borderId="33" xfId="0" applyFont="1" applyFill="1" applyBorder="1" applyAlignment="1">
      <alignment horizontal="center" vertical="center" wrapText="1"/>
    </xf>
    <xf numFmtId="0" fontId="21" fillId="11" borderId="42" xfId="0" applyFont="1" applyFill="1" applyBorder="1" applyAlignment="1">
      <alignment horizontal="center" vertical="center" wrapText="1"/>
    </xf>
    <xf numFmtId="0" fontId="23" fillId="12" borderId="12" xfId="0" applyFont="1" applyFill="1" applyBorder="1" applyAlignment="1">
      <alignment horizontal="center"/>
    </xf>
    <xf numFmtId="0" fontId="21" fillId="11" borderId="22" xfId="0" applyFont="1" applyFill="1" applyBorder="1" applyAlignment="1">
      <alignment horizontal="center" vertical="center" wrapText="1"/>
    </xf>
    <xf numFmtId="0" fontId="21" fillId="11" borderId="26" xfId="0" applyFont="1" applyFill="1" applyBorder="1" applyAlignment="1">
      <alignment horizontal="center" vertical="center" wrapText="1"/>
    </xf>
    <xf numFmtId="0" fontId="27" fillId="11" borderId="23" xfId="0" applyFont="1" applyFill="1" applyBorder="1" applyAlignment="1">
      <alignment horizontal="center" vertical="center" wrapText="1"/>
    </xf>
    <xf numFmtId="0" fontId="27" fillId="11" borderId="27" xfId="0" applyFont="1" applyFill="1" applyBorder="1" applyAlignment="1">
      <alignment horizontal="center" vertical="center" wrapText="1"/>
    </xf>
    <xf numFmtId="0" fontId="21" fillId="11" borderId="23" xfId="0" applyFont="1" applyFill="1" applyBorder="1" applyAlignment="1">
      <alignment horizontal="center" vertical="center" wrapText="1"/>
    </xf>
    <xf numFmtId="0" fontId="21" fillId="11" borderId="25" xfId="0" applyFont="1" applyFill="1" applyBorder="1" applyAlignment="1">
      <alignment horizontal="center" vertical="center" wrapText="1"/>
    </xf>
    <xf numFmtId="0" fontId="21" fillId="13" borderId="29" xfId="0" applyFont="1" applyFill="1" applyBorder="1" applyAlignment="1">
      <alignment horizontal="center" vertical="center" wrapText="1"/>
    </xf>
    <xf numFmtId="0" fontId="21" fillId="13" borderId="31" xfId="0" applyFont="1" applyFill="1" applyBorder="1" applyAlignment="1">
      <alignment horizontal="center" vertical="center" wrapText="1"/>
    </xf>
    <xf numFmtId="0" fontId="29" fillId="13" borderId="38" xfId="0" applyFont="1" applyFill="1" applyBorder="1" applyAlignment="1">
      <alignment horizontal="center"/>
    </xf>
    <xf numFmtId="0" fontId="29" fillId="13" borderId="16" xfId="0" applyFont="1" applyFill="1" applyBorder="1" applyAlignment="1">
      <alignment horizontal="center"/>
    </xf>
    <xf numFmtId="0" fontId="29" fillId="13" borderId="17" xfId="0" applyFont="1" applyFill="1" applyBorder="1" applyAlignment="1">
      <alignment horizontal="center"/>
    </xf>
    <xf numFmtId="167" fontId="22" fillId="14" borderId="0" xfId="3" applyNumberFormat="1" applyFont="1" applyFill="1" applyBorder="1" applyAlignment="1">
      <alignment horizontal="center"/>
    </xf>
    <xf numFmtId="0" fontId="4" fillId="9" borderId="0" xfId="4" applyFont="1" applyFill="1" applyAlignment="1" applyProtection="1">
      <alignment horizontal="left" vertical="top" wrapText="1"/>
    </xf>
    <xf numFmtId="0" fontId="4" fillId="10" borderId="3" xfId="0" applyFont="1" applyFill="1" applyBorder="1" applyAlignment="1" applyProtection="1">
      <alignment horizontal="center" wrapText="1"/>
    </xf>
    <xf numFmtId="0" fontId="4" fillId="10" borderId="5" xfId="0" applyFont="1" applyFill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 wrapText="1"/>
    </xf>
    <xf numFmtId="0" fontId="4" fillId="0" borderId="5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 wrapText="1"/>
    </xf>
    <xf numFmtId="0" fontId="0" fillId="0" borderId="9" xfId="0" applyBorder="1" applyAlignment="1">
      <alignment horizontal="center" wrapText="1"/>
    </xf>
    <xf numFmtId="0" fontId="10" fillId="0" borderId="0" xfId="0" applyFont="1" applyAlignment="1" applyProtection="1">
      <alignment horizontal="left" vertical="top" wrapText="1" indent="1"/>
    </xf>
    <xf numFmtId="0" fontId="4" fillId="9" borderId="0" xfId="0" applyFont="1" applyFill="1" applyAlignment="1" applyProtection="1">
      <alignment horizontal="left" vertical="top" wrapText="1"/>
    </xf>
    <xf numFmtId="0" fontId="10" fillId="0" borderId="0" xfId="4" applyFont="1" applyAlignment="1" applyProtection="1">
      <alignment horizontal="left" vertical="top" wrapText="1" indent="1"/>
    </xf>
    <xf numFmtId="0" fontId="6" fillId="0" borderId="0" xfId="0" applyFont="1" applyFill="1" applyBorder="1" applyAlignment="1" applyProtection="1">
      <alignment horizontal="left" indent="7"/>
    </xf>
    <xf numFmtId="0" fontId="19" fillId="0" borderId="0" xfId="0" applyFont="1" applyAlignment="1" applyProtection="1">
      <alignment horizontal="center"/>
    </xf>
    <xf numFmtId="0" fontId="7" fillId="3" borderId="0" xfId="0" applyFont="1" applyFill="1" applyAlignment="1" applyProtection="1">
      <alignment horizontal="left" vertical="center"/>
    </xf>
  </cellXfs>
  <cellStyles count="6">
    <cellStyle name="Comma" xfId="1" builtinId="3"/>
    <cellStyle name="Currency" xfId="2" builtinId="4"/>
    <cellStyle name="Hyperlink" xfId="5" builtinId="8"/>
    <cellStyle name="Normal" xfId="0" builtinId="0"/>
    <cellStyle name="Normal 2" xfId="4"/>
    <cellStyle name="Percent" xfId="3" builtinId="5"/>
  </cellStyles>
  <dxfs count="2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312964</xdr:colOff>
      <xdr:row>1</xdr:row>
      <xdr:rowOff>13607</xdr:rowOff>
    </xdr:from>
    <xdr:to>
      <xdr:col>1</xdr:col>
      <xdr:colOff>1489594</xdr:colOff>
      <xdr:row>3</xdr:row>
      <xdr:rowOff>50440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2643" y="217714"/>
          <a:ext cx="1176630" cy="4450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546553</xdr:colOff>
      <xdr:row>1</xdr:row>
      <xdr:rowOff>11340</xdr:rowOff>
    </xdr:from>
    <xdr:to>
      <xdr:col>1</xdr:col>
      <xdr:colOff>1723183</xdr:colOff>
      <xdr:row>3</xdr:row>
      <xdr:rowOff>48173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9428" y="217715"/>
          <a:ext cx="1176630" cy="4495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340179</xdr:colOff>
      <xdr:row>5</xdr:row>
      <xdr:rowOff>13607</xdr:rowOff>
    </xdr:from>
    <xdr:to>
      <xdr:col>1</xdr:col>
      <xdr:colOff>1516809</xdr:colOff>
      <xdr:row>7</xdr:row>
      <xdr:rowOff>50440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9858" y="1034143"/>
          <a:ext cx="1176630" cy="4450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530679</xdr:colOff>
      <xdr:row>6</xdr:row>
      <xdr:rowOff>95250</xdr:rowOff>
    </xdr:from>
    <xdr:to>
      <xdr:col>1</xdr:col>
      <xdr:colOff>1707309</xdr:colOff>
      <xdr:row>8</xdr:row>
      <xdr:rowOff>132083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358" y="1319893"/>
          <a:ext cx="1176630" cy="44504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530678</xdr:colOff>
      <xdr:row>6</xdr:row>
      <xdr:rowOff>108857</xdr:rowOff>
    </xdr:from>
    <xdr:to>
      <xdr:col>1</xdr:col>
      <xdr:colOff>1713405</xdr:colOff>
      <xdr:row>8</xdr:row>
      <xdr:rowOff>151786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357" y="1333500"/>
          <a:ext cx="1182727" cy="4511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408215</xdr:colOff>
      <xdr:row>6</xdr:row>
      <xdr:rowOff>95250</xdr:rowOff>
    </xdr:from>
    <xdr:to>
      <xdr:col>1</xdr:col>
      <xdr:colOff>1590942</xdr:colOff>
      <xdr:row>8</xdr:row>
      <xdr:rowOff>138179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7894" y="1319893"/>
          <a:ext cx="1182727" cy="4511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519546</xdr:colOff>
      <xdr:row>6</xdr:row>
      <xdr:rowOff>138545</xdr:rowOff>
    </xdr:from>
    <xdr:to>
      <xdr:col>1</xdr:col>
      <xdr:colOff>1702273</xdr:colOff>
      <xdr:row>8</xdr:row>
      <xdr:rowOff>174052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8091" y="1385454"/>
          <a:ext cx="1182727" cy="4511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ing_Requirements_Chapter2_Appendices_for_2016%20C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%20Group/SRA/Custom%20IR/Models/2016%20%20EDR%20model_Apr%201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%20Group/2016%20Custom%20IR/Models/DECISION%20Models_Board%20Approved/D_2016%20%20EDR%20model_Nov%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DC Info"/>
      <sheetName val="Table of Contents"/>
      <sheetName val="COS Flowchart"/>
      <sheetName val="List of Key References"/>
      <sheetName val="App.2-AA_Capital Projects"/>
      <sheetName val="App.2-AB_Capital Expenditures"/>
      <sheetName val="App.2-BA1_Fix Asset Cont.CGAAP"/>
      <sheetName val="App.2-BA2_Fix Asset Cont.MIFRS"/>
      <sheetName val="Appendix 2-BB Service Life Comp"/>
      <sheetName val="Instruction for App. 2-C MIFRS"/>
      <sheetName val="App.2-CA_CGAAP_DepExp_2011"/>
      <sheetName val="App.2-CB_MIFRS_DepExp_2011"/>
      <sheetName val="App.2-CC_MIFRS_DepExp_2012"/>
      <sheetName val="App.2-CD_MIFRS_DepExp_2013"/>
      <sheetName val="App.2-CE_MIFRS_DepExp_2014"/>
      <sheetName val="App.2-CF_CGAAP_DepExp_2012"/>
      <sheetName val="App.2-CG_MIFRS_DepExp_2012"/>
      <sheetName val="App.2-CH_MIFRS_DepExp_2013"/>
      <sheetName val="App.2-CI_MIFRS_DepExp_2014"/>
      <sheetName val="App.2-CJ_CGAAP_DepExp_2012"/>
      <sheetName val="App.2-CK_CGAAP_DepExp_2013"/>
      <sheetName val="App.2-CL_MIFRS_DepExp_2013"/>
      <sheetName val="App.2-CM_MIFRS_DepExp_2014"/>
      <sheetName val="Instruction for App. 2-C CGAAP"/>
      <sheetName val="App.2-CN_OldCGAAP_DepExp_2012"/>
      <sheetName val="App.2-CO_NewCGAAP_DepExp_2012"/>
      <sheetName val="App.2-CP_NewCGAAP_DepExp_2013"/>
      <sheetName val="App.2-CQ NewCGAAP_DepExp_2014"/>
      <sheetName val="App.2-CR_OldCGAAP_DepExp_2012"/>
      <sheetName val="App.2-CS_OldCGAAP_DepExp_2013"/>
      <sheetName val="App.2-CT_NewCGAAP_DepExp_2013"/>
      <sheetName val="App.2-CU_NewCGAAP_DepExp_2014"/>
      <sheetName val="App.2-CV_USGAAP_DepExp"/>
      <sheetName val="App.2-DA_Overhead"/>
      <sheetName val="App.2-DB_Overhead"/>
      <sheetName val="App.2-EA_PP&amp;E Deferral Account"/>
      <sheetName val="App.2-EB_PP&amp;E Deferral Account"/>
      <sheetName val="App.2-EC_PP&amp;E Deferral Account"/>
      <sheetName val="App.2-ED_Account 1576 (2012)"/>
      <sheetName val="App.2-EE_Account 1576 (2013)"/>
      <sheetName val="App.2-FA Proposed REG Invest."/>
      <sheetName val="App.2-FB Calc of REG Improvemnt"/>
      <sheetName val="App.2-FC Calc of REG Expansion"/>
      <sheetName val="App.2-G SQI"/>
      <sheetName val="App.2-H_Other_Oper_Rev"/>
      <sheetName val="App.2-I LF_CDM_WF"/>
      <sheetName val="App.2-JA_OM&amp;A_Summary_Analys"/>
      <sheetName val="App.2-JB_OM&amp;A_Cost _Drivers"/>
      <sheetName val="App.2-JC_OMA Programs"/>
      <sheetName val="App.2-K_Employee Costs"/>
      <sheetName val="App.2-L_OM&amp;A_per_Cust_FTEE"/>
      <sheetName val="App.2-M_Regulatory_Costs"/>
      <sheetName val="App.2-N_Corp_Cost_Allocation"/>
      <sheetName val="App.2-OA Capital Structure"/>
      <sheetName val="App.2-OB_Debt Instruments"/>
      <sheetName val="App.2-P_Cost_Allocation"/>
      <sheetName val="App.2-Q_Cost of Serv. Emb. Dx"/>
      <sheetName val="App.2-R_Loss Factors"/>
      <sheetName val="App.2-S_Stranded Meters"/>
      <sheetName val="App.2-TA_1592_Tax_Variance"/>
      <sheetName val="App.2-TB_1592_HST-OVAT"/>
      <sheetName val="App.2-U_IFRS Transition Costs"/>
      <sheetName val="App.2-V_Rev_Reconciliation"/>
      <sheetName val="App.2-W_Bill Impacts"/>
      <sheetName val="App.2-YA_MIFRS Summary Impacts"/>
      <sheetName val="App. 2-YB_CGAAP Summary Impacts"/>
      <sheetName val="App. 2-Z_Tariff"/>
      <sheetName val="lists"/>
      <sheetName val="lists2"/>
      <sheetName val="Sheet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Inputs"/>
      <sheetName val="Rates"/>
      <sheetName val="TB PS and Cons"/>
      <sheetName val="Summary PS "/>
      <sheetName val="Summary Cons"/>
      <sheetName val="Transformer Credit"/>
      <sheetName val="Distrib. Revenue summary"/>
      <sheetName val="Shared Services Summary"/>
      <sheetName val="Affiliate Transactions"/>
      <sheetName val="Total Distrib Expenses "/>
      <sheetName val="Detailed OM&amp;A table"/>
      <sheetName val="Detailed OM&amp;A analysis "/>
      <sheetName val="FA variance analysis"/>
      <sheetName val="CAPEX "/>
      <sheetName val="OM&amp;A_Exp_Summary"/>
      <sheetName val="OM&amp;A_Variance_Analysis"/>
      <sheetName val="App.2-JA_OM&amp;A_Recoverable_Summ"/>
      <sheetName val="App.2-JB OM&amp;A_Cost Driver"/>
      <sheetName val="App.2-JC_OM&amp;A_Programs"/>
      <sheetName val="App.2-L_OM&amp;A_Cust_FTEE "/>
      <sheetName val="Capital Structure"/>
      <sheetName val="App.2-OA Capitalization"/>
      <sheetName val="App.2-OB_Debt Instruments"/>
      <sheetName val="Cost of capital"/>
      <sheetName val="Rate Base"/>
      <sheetName val="Net Income_existing rates"/>
      <sheetName val="Target Net Income "/>
      <sheetName val="Revenue Requirement"/>
      <sheetName val="Revenue deficiency surplus"/>
      <sheetName val="Ex F Tables"/>
      <sheetName val="Revenue Allocation "/>
      <sheetName val="LV Allocation "/>
      <sheetName val=" Rates - BRR"/>
      <sheetName val="Transformer Allowance"/>
      <sheetName val="Rates - LV"/>
      <sheetName val="Distribution Rates "/>
      <sheetName val="Cost Allocation App 2-P "/>
      <sheetName val="Cost Allocation"/>
      <sheetName val="Fixed Charges"/>
      <sheetName val="Rate Design"/>
      <sheetName val="Ex H_Proposed Rates"/>
      <sheetName val="Ex H_Summary of Bill Impacts"/>
      <sheetName val="Ex H_Rate Riders"/>
      <sheetName val="Ex H_misc tables"/>
      <sheetName val="Validation"/>
      <sheetName val="Rate Schedule 2016"/>
      <sheetName val="Rate Schedule 2017"/>
      <sheetName val="Rate Schedule 2018"/>
      <sheetName val="Rate Schedule 2019"/>
      <sheetName val="Rate Schedule 2020"/>
      <sheetName val="PS Bill Impacts"/>
      <sheetName val="PS  Bill Impact Summary "/>
      <sheetName val="Utility  Bill Impact Summary"/>
      <sheetName val="Groups"/>
      <sheetName val="Assets Input to CA"/>
      <sheetName val="TB Utility"/>
      <sheetName val="Summary  Utility"/>
      <sheetName val="Rates_new"/>
      <sheetName val="Other Oper Revenue old"/>
      <sheetName val="Detailed OM&amp;A table (2F)"/>
      <sheetName val="App.2-E_OM&amp;A_Exp_Summary"/>
      <sheetName val="App.2-J_OM&amp;A_Variance_Analysis"/>
      <sheetName val="Cost Allocation App 2-O "/>
      <sheetName val="App.2-U_Rev_Reconciliation"/>
    </sheetNames>
    <sheetDataSet>
      <sheetData sheetId="0"/>
      <sheetData sheetId="1">
        <row r="5">
          <cell r="C5" t="str">
            <v>PowerStream Inc.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58">
          <cell r="AD58">
            <v>60</v>
          </cell>
          <cell r="AE58">
            <v>100</v>
          </cell>
          <cell r="AF58">
            <v>250</v>
          </cell>
          <cell r="AG58">
            <v>500</v>
          </cell>
          <cell r="AH58">
            <v>500</v>
          </cell>
          <cell r="AI58">
            <v>1000</v>
          </cell>
          <cell r="AJ58">
            <v>3000</v>
          </cell>
          <cell r="AQ58">
            <v>7350</v>
          </cell>
          <cell r="AR58">
            <v>10000</v>
          </cell>
          <cell r="AS58">
            <v>15000</v>
          </cell>
          <cell r="AU58">
            <v>17500</v>
          </cell>
          <cell r="AV58">
            <v>20000</v>
          </cell>
          <cell r="AW58">
            <v>22000</v>
          </cell>
          <cell r="BQ58">
            <v>0.3</v>
          </cell>
          <cell r="BR58">
            <v>0.5</v>
          </cell>
          <cell r="BS58">
            <v>0.75</v>
          </cell>
          <cell r="BU58">
            <v>1</v>
          </cell>
          <cell r="CD58">
            <v>0.2</v>
          </cell>
          <cell r="CE58">
            <v>0.3</v>
          </cell>
          <cell r="CF58">
            <v>0.4</v>
          </cell>
          <cell r="CG58">
            <v>500</v>
          </cell>
          <cell r="CH58">
            <v>0.5</v>
          </cell>
          <cell r="CI58">
            <v>1</v>
          </cell>
        </row>
        <row r="60">
          <cell r="AB60">
            <v>15000</v>
          </cell>
          <cell r="AO60">
            <v>2800000</v>
          </cell>
          <cell r="BO60">
            <v>60</v>
          </cell>
          <cell r="CB60">
            <v>73</v>
          </cell>
        </row>
        <row r="61">
          <cell r="AB61">
            <v>40000</v>
          </cell>
          <cell r="AO61">
            <v>5000000</v>
          </cell>
          <cell r="BO61">
            <v>180</v>
          </cell>
          <cell r="CB61">
            <v>110</v>
          </cell>
        </row>
        <row r="62">
          <cell r="AB62">
            <v>80000</v>
          </cell>
          <cell r="AO62">
            <v>8000000</v>
          </cell>
          <cell r="BO62">
            <v>270</v>
          </cell>
          <cell r="CB62">
            <v>146</v>
          </cell>
        </row>
        <row r="63">
          <cell r="AB63">
            <v>100000</v>
          </cell>
          <cell r="AO63">
            <v>10000000</v>
          </cell>
          <cell r="BO63">
            <v>350</v>
          </cell>
          <cell r="CB63">
            <v>183</v>
          </cell>
        </row>
        <row r="64">
          <cell r="AB64">
            <v>400000</v>
          </cell>
          <cell r="AO64">
            <v>12000000</v>
          </cell>
          <cell r="CB64">
            <v>280</v>
          </cell>
        </row>
        <row r="65">
          <cell r="AB65">
            <v>1000000</v>
          </cell>
          <cell r="AO65">
            <v>15000000</v>
          </cell>
        </row>
      </sheetData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Inputs"/>
      <sheetName val="Rates"/>
      <sheetName val="DVAs_Mitigation_DRO"/>
      <sheetName val="DVAs_Summary  DRO"/>
      <sheetName val="TB PS and Cons"/>
      <sheetName val="Summary PS "/>
      <sheetName val="Summary Cons"/>
      <sheetName val="Depreciation Details"/>
      <sheetName val="Transformer Credit"/>
      <sheetName val="Distrib. Revenue summary"/>
      <sheetName val="Shared Services Summary"/>
      <sheetName val="Total Distrib Expenses "/>
      <sheetName val="Detailed OM&amp;A table"/>
      <sheetName val="Detailed OM&amp;A analysis "/>
      <sheetName val="FA variance analysis"/>
      <sheetName val="CAPEX "/>
      <sheetName val="OM&amp;A_Exp_Summary"/>
      <sheetName val="OM&amp;A_Variance_Analysis"/>
      <sheetName val="App.2-JA_OM&amp;A_Recoverable_Summ"/>
      <sheetName val="App.2-JB OM&amp;A_Cost Driver"/>
      <sheetName val="App.2-JC_OM&amp;A_Programs"/>
      <sheetName val="App.2-L_OM&amp;A_Cust_FTEE "/>
      <sheetName val="Capital Structure"/>
      <sheetName val="App.2-OA Capitalization"/>
      <sheetName val="App.2-OB_Debt Instruments"/>
      <sheetName val="Cost of capital"/>
      <sheetName val="WC Allowance"/>
      <sheetName val="Rate Base"/>
      <sheetName val="Net Income_existing rates"/>
      <sheetName val="Target Net Income "/>
      <sheetName val="Revenue Requirement"/>
      <sheetName val="Revenue deficiency surplus"/>
      <sheetName val="Ex F Tables"/>
      <sheetName val="Revenue Allocation "/>
      <sheetName val=" Rates - BRR"/>
      <sheetName val="Distribution Rates "/>
      <sheetName val="Fixed Charges"/>
      <sheetName val="Rate Design"/>
      <sheetName val="App. 2-PA"/>
      <sheetName val="Cost Allocation"/>
      <sheetName val="Cost Allocation App 2-P "/>
      <sheetName val="Validation"/>
      <sheetName val="Transformer Allowance"/>
      <sheetName val="LV Allocation "/>
      <sheetName val="Rates - LV"/>
      <sheetName val="IRM Lag"/>
      <sheetName val="Extraordinary Items"/>
      <sheetName val="Proposed Rates"/>
      <sheetName val="Misc tables Rates"/>
      <sheetName val="Tariff 2016_new"/>
      <sheetName val="Rate Schedule 2016_DRO"/>
      <sheetName val="Tariff 2017_new"/>
      <sheetName val="Rate Schedule 2017_DRO"/>
      <sheetName val="Assets Input to CA"/>
      <sheetName val="Groups"/>
      <sheetName val="Rate Schedule 2018"/>
      <sheetName val="Rate Schedule 2019"/>
      <sheetName val="Rate Schedule 2020"/>
      <sheetName val="TB Utility"/>
      <sheetName val="Summary  Utility"/>
      <sheetName val="PS Bill Impacts"/>
      <sheetName val="DVAs_Summary"/>
      <sheetName val="DVAs_Mitigation"/>
      <sheetName val="Rate Schedule 2016"/>
      <sheetName val="Rate Schedule 2017"/>
      <sheetName val="Rate Mitigation"/>
      <sheetName val="Revenue Decoupling"/>
      <sheetName val="Rate Design_Transition"/>
      <sheetName val="Compatibility Report (1)"/>
    </sheetNames>
    <sheetDataSet>
      <sheetData sheetId="0"/>
      <sheetData sheetId="1"/>
      <sheetData sheetId="2">
        <row r="1">
          <cell r="A1" t="str">
            <v>Back to Index</v>
          </cell>
          <cell r="N1" t="str">
            <v>NOTE: Line Loss Change - Row 217</v>
          </cell>
        </row>
        <row r="2">
          <cell r="B2" t="str">
            <v>2016 EDR Model</v>
          </cell>
        </row>
        <row r="4">
          <cell r="B4" t="str">
            <v>PowerStream Inc.</v>
          </cell>
        </row>
        <row r="5">
          <cell r="B5" t="str">
            <v>Rates</v>
          </cell>
        </row>
        <row r="8">
          <cell r="A8" t="str">
            <v>A</v>
          </cell>
          <cell r="B8" t="str">
            <v>MONTHLY RATES AND CHARGES  - DELIVERY COMPONENT</v>
          </cell>
        </row>
        <row r="9">
          <cell r="F9">
            <v>41030</v>
          </cell>
        </row>
        <row r="10">
          <cell r="A10">
            <v>1</v>
          </cell>
          <cell r="B10">
            <v>2</v>
          </cell>
          <cell r="C10">
            <v>3</v>
          </cell>
          <cell r="D10">
            <v>4</v>
          </cell>
          <cell r="E10">
            <v>5</v>
          </cell>
          <cell r="F10">
            <v>6</v>
          </cell>
          <cell r="G10">
            <v>7</v>
          </cell>
          <cell r="H10">
            <v>8</v>
          </cell>
          <cell r="I10">
            <v>9</v>
          </cell>
          <cell r="J10">
            <v>10</v>
          </cell>
          <cell r="K10">
            <v>11</v>
          </cell>
          <cell r="L10">
            <v>12</v>
          </cell>
          <cell r="M10">
            <v>13</v>
          </cell>
          <cell r="N10">
            <v>14</v>
          </cell>
          <cell r="O10">
            <v>15</v>
          </cell>
          <cell r="P10">
            <v>16</v>
          </cell>
          <cell r="Q10">
            <v>17</v>
          </cell>
          <cell r="R10">
            <v>18</v>
          </cell>
        </row>
        <row r="11">
          <cell r="B11" t="str">
            <v>Description</v>
          </cell>
          <cell r="F11">
            <v>2012</v>
          </cell>
          <cell r="H11">
            <v>2013</v>
          </cell>
          <cell r="J11">
            <v>2014</v>
          </cell>
          <cell r="L11">
            <v>2015</v>
          </cell>
          <cell r="N11">
            <v>2016</v>
          </cell>
          <cell r="O11">
            <v>2017</v>
          </cell>
          <cell r="P11">
            <v>2018</v>
          </cell>
          <cell r="Q11">
            <v>2019</v>
          </cell>
          <cell r="R11">
            <v>2020</v>
          </cell>
        </row>
        <row r="12">
          <cell r="F12" t="str">
            <v>Actual</v>
          </cell>
          <cell r="H12" t="str">
            <v>Actual</v>
          </cell>
          <cell r="J12" t="str">
            <v>Actual</v>
          </cell>
          <cell r="L12" t="str">
            <v>Actual</v>
          </cell>
          <cell r="N12" t="str">
            <v>Calculated</v>
          </cell>
          <cell r="O12" t="str">
            <v>Calculated</v>
          </cell>
          <cell r="P12" t="str">
            <v>Calculated</v>
          </cell>
          <cell r="Q12" t="str">
            <v>Calculated</v>
          </cell>
          <cell r="R12" t="str">
            <v>Calculated</v>
          </cell>
        </row>
        <row r="13">
          <cell r="C13" t="str">
            <v>Type</v>
          </cell>
          <cell r="D13" t="str">
            <v>Customers</v>
          </cell>
          <cell r="E13" t="str">
            <v>Billing
Determinant</v>
          </cell>
          <cell r="F13" t="str">
            <v>PS South</v>
          </cell>
          <cell r="G13" t="str">
            <v>PS North</v>
          </cell>
          <cell r="H13" t="str">
            <v>PS South</v>
          </cell>
          <cell r="I13" t="str">
            <v>PS North</v>
          </cell>
          <cell r="J13" t="str">
            <v>PS South</v>
          </cell>
          <cell r="K13" t="str">
            <v>PS North</v>
          </cell>
          <cell r="L13" t="str">
            <v>PS South</v>
          </cell>
          <cell r="M13" t="str">
            <v>PS North</v>
          </cell>
          <cell r="N13" t="str">
            <v>PS</v>
          </cell>
          <cell r="O13" t="str">
            <v>PS</v>
          </cell>
          <cell r="P13" t="str">
            <v>PS</v>
          </cell>
          <cell r="Q13" t="str">
            <v>PS</v>
          </cell>
          <cell r="R13" t="str">
            <v>PS</v>
          </cell>
        </row>
        <row r="14">
          <cell r="B14" t="str">
            <v>RESIDENTIAL</v>
          </cell>
          <cell r="F14" t="str">
            <v>P12S</v>
          </cell>
          <cell r="G14" t="str">
            <v>P12N</v>
          </cell>
          <cell r="H14" t="str">
            <v>P13S</v>
          </cell>
          <cell r="I14" t="str">
            <v>P13N</v>
          </cell>
          <cell r="J14" t="str">
            <v>P14S</v>
          </cell>
          <cell r="K14" t="str">
            <v>P14N</v>
          </cell>
          <cell r="L14" t="str">
            <v>P15S</v>
          </cell>
          <cell r="M14" t="str">
            <v>P15N</v>
          </cell>
          <cell r="N14" t="str">
            <v>P16</v>
          </cell>
          <cell r="O14" t="str">
            <v>P17</v>
          </cell>
          <cell r="P14" t="str">
            <v>P18</v>
          </cell>
          <cell r="Q14" t="str">
            <v>P19</v>
          </cell>
          <cell r="R14" t="str">
            <v>P20</v>
          </cell>
        </row>
        <row r="15">
          <cell r="A15" t="str">
            <v>Fix_R</v>
          </cell>
          <cell r="B15" t="str">
            <v>Service Charge</v>
          </cell>
          <cell r="C15" t="str">
            <v>Rate</v>
          </cell>
          <cell r="E15" t="str">
            <v>$</v>
          </cell>
          <cell r="F15">
            <v>11.99</v>
          </cell>
          <cell r="G15">
            <v>15.34</v>
          </cell>
          <cell r="H15">
            <v>12.34</v>
          </cell>
          <cell r="I15">
            <v>12.34</v>
          </cell>
          <cell r="J15">
            <v>12.51</v>
          </cell>
          <cell r="K15">
            <v>12.51</v>
          </cell>
          <cell r="L15">
            <v>12.67</v>
          </cell>
          <cell r="M15">
            <v>12.67</v>
          </cell>
          <cell r="N15">
            <v>13.92</v>
          </cell>
          <cell r="O15">
            <v>18.89</v>
          </cell>
          <cell r="P15">
            <v>21.87</v>
          </cell>
          <cell r="Q15">
            <v>24.85</v>
          </cell>
          <cell r="R15">
            <v>27.83</v>
          </cell>
        </row>
        <row r="16">
          <cell r="A16" t="str">
            <v>FR_R</v>
          </cell>
          <cell r="B16" t="str">
            <v>Foregone Revenue/Fix</v>
          </cell>
          <cell r="C16" t="str">
            <v>Rate Rider</v>
          </cell>
          <cell r="E16" t="str">
            <v>$</v>
          </cell>
          <cell r="H16">
            <v>-0.14000000000000001</v>
          </cell>
          <cell r="I16">
            <v>-0.14000000000000001</v>
          </cell>
          <cell r="J16">
            <v>0.09</v>
          </cell>
          <cell r="K16">
            <v>0.09</v>
          </cell>
          <cell r="L16">
            <v>0</v>
          </cell>
          <cell r="M16">
            <v>0</v>
          </cell>
          <cell r="N16">
            <v>6.32</v>
          </cell>
        </row>
        <row r="17">
          <cell r="A17" t="str">
            <v>PPE_R</v>
          </cell>
          <cell r="B17" t="str">
            <v xml:space="preserve">Recovery of CGAAP/CWIP Differential </v>
          </cell>
          <cell r="C17" t="str">
            <v>Rate Rider</v>
          </cell>
          <cell r="E17" t="str">
            <v>$</v>
          </cell>
          <cell r="H17">
            <v>0.2</v>
          </cell>
          <cell r="I17">
            <v>0.2</v>
          </cell>
          <cell r="J17">
            <v>0.2</v>
          </cell>
          <cell r="K17">
            <v>0.2</v>
          </cell>
          <cell r="L17">
            <v>0.2</v>
          </cell>
          <cell r="M17">
            <v>0.2</v>
          </cell>
          <cell r="N17">
            <v>0.2</v>
          </cell>
        </row>
        <row r="18">
          <cell r="A18" t="str">
            <v>ICMF_R</v>
          </cell>
          <cell r="B18" t="str">
            <v>ICM Rate Rider  (2014) - in effect until the effective date of the next cost of service rates</v>
          </cell>
          <cell r="C18" t="str">
            <v>Rate Rider</v>
          </cell>
          <cell r="E18" t="str">
            <v>$</v>
          </cell>
          <cell r="H18">
            <v>0</v>
          </cell>
          <cell r="I18">
            <v>0</v>
          </cell>
          <cell r="J18">
            <v>7.0000000000000007E-2</v>
          </cell>
          <cell r="K18">
            <v>7.0000000000000007E-2</v>
          </cell>
          <cell r="L18">
            <v>7.0000000000000007E-2</v>
          </cell>
          <cell r="M18">
            <v>7.0000000000000007E-2</v>
          </cell>
          <cell r="N18">
            <v>0</v>
          </cell>
        </row>
        <row r="19">
          <cell r="A19" t="str">
            <v>SGD_R</v>
          </cell>
          <cell r="B19" t="str">
            <v xml:space="preserve">Smart Grid Funding Adder(2014) </v>
          </cell>
          <cell r="C19" t="str">
            <v>Rate Adder</v>
          </cell>
          <cell r="E19" t="str">
            <v>$</v>
          </cell>
          <cell r="H19">
            <v>0</v>
          </cell>
          <cell r="I19">
            <v>0</v>
          </cell>
          <cell r="J19">
            <v>0.15</v>
          </cell>
          <cell r="K19">
            <v>0.15</v>
          </cell>
          <cell r="L19">
            <v>0</v>
          </cell>
          <cell r="M19">
            <v>0</v>
          </cell>
        </row>
        <row r="20">
          <cell r="A20" t="str">
            <v>Var_R</v>
          </cell>
          <cell r="B20" t="str">
            <v>Distribution Volumetric Rate</v>
          </cell>
          <cell r="C20" t="str">
            <v>Rate</v>
          </cell>
          <cell r="E20" t="str">
            <v>$/kWh</v>
          </cell>
          <cell r="F20">
            <v>1.35E-2</v>
          </cell>
          <cell r="G20">
            <v>1.37E-2</v>
          </cell>
          <cell r="H20">
            <v>1.3599999999999999E-2</v>
          </cell>
          <cell r="I20">
            <v>1.3599999999999999E-2</v>
          </cell>
          <cell r="J20">
            <v>1.38E-2</v>
          </cell>
          <cell r="K20">
            <v>1.38E-2</v>
          </cell>
          <cell r="L20">
            <v>1.4E-2</v>
          </cell>
          <cell r="M20">
            <v>1.4E-2</v>
          </cell>
          <cell r="N20">
            <v>1.54E-2</v>
          </cell>
          <cell r="O20">
            <v>1.32E-2</v>
          </cell>
          <cell r="P20">
            <v>1.1900000000000001E-2</v>
          </cell>
          <cell r="Q20">
            <v>8.9999999999999993E-3</v>
          </cell>
          <cell r="R20">
            <v>5.4999999999999997E-3</v>
          </cell>
        </row>
        <row r="21">
          <cell r="A21" t="str">
            <v>LV_R</v>
          </cell>
          <cell r="B21" t="str">
            <v>Low Voltage Service Rate</v>
          </cell>
          <cell r="C21" t="str">
            <v>Rate</v>
          </cell>
          <cell r="E21" t="str">
            <v>$/kWh</v>
          </cell>
          <cell r="F21">
            <v>1E-4</v>
          </cell>
          <cell r="G21">
            <v>8.0000000000000004E-4</v>
          </cell>
          <cell r="H21">
            <v>2.9999999999999997E-4</v>
          </cell>
          <cell r="I21">
            <v>2.9999999999999997E-4</v>
          </cell>
          <cell r="J21">
            <v>2.9999999999999997E-4</v>
          </cell>
          <cell r="K21">
            <v>2.9999999999999997E-4</v>
          </cell>
          <cell r="L21">
            <v>2.9999999999999997E-4</v>
          </cell>
          <cell r="M21">
            <v>2.9999999999999997E-4</v>
          </cell>
          <cell r="N21">
            <v>2.9999999999999997E-4</v>
          </cell>
          <cell r="O21">
            <v>5.0000000000000001E-4</v>
          </cell>
          <cell r="P21">
            <v>5.0000000000000001E-4</v>
          </cell>
          <cell r="Q21">
            <v>5.0000000000000001E-4</v>
          </cell>
          <cell r="R21">
            <v>5.0000000000000001E-4</v>
          </cell>
        </row>
        <row r="22">
          <cell r="A22" t="str">
            <v>SMARR_R</v>
          </cell>
          <cell r="B22" t="str">
            <v xml:space="preserve">Recovery of Stranded Meter Assets </v>
          </cell>
          <cell r="C22" t="str">
            <v>Rate Rider</v>
          </cell>
          <cell r="E22" t="str">
            <v>$/kWh</v>
          </cell>
          <cell r="H22">
            <v>1.4E-3</v>
          </cell>
          <cell r="I22">
            <v>1.6999999999999999E-3</v>
          </cell>
          <cell r="J22">
            <v>1.4E-3</v>
          </cell>
          <cell r="K22">
            <v>1.6999999999999999E-3</v>
          </cell>
          <cell r="L22">
            <v>0</v>
          </cell>
          <cell r="M22">
            <v>0</v>
          </cell>
        </row>
        <row r="23">
          <cell r="A23" t="str">
            <v>RAL13_R</v>
          </cell>
          <cell r="B23" t="str">
            <v xml:space="preserve">Disposition of Deferral/Variance Accounts (2013) </v>
          </cell>
          <cell r="C23" t="str">
            <v>Rate Rider</v>
          </cell>
          <cell r="E23" t="str">
            <v>$/kWh</v>
          </cell>
          <cell r="H23">
            <v>-1.9E-3</v>
          </cell>
          <cell r="I23">
            <v>-1.5E-3</v>
          </cell>
          <cell r="J23">
            <v>-1.9E-3</v>
          </cell>
          <cell r="K23">
            <v>-1.5E-3</v>
          </cell>
          <cell r="L23">
            <v>0</v>
          </cell>
          <cell r="M23">
            <v>0</v>
          </cell>
        </row>
        <row r="24">
          <cell r="A24" t="str">
            <v>GA13_R</v>
          </cell>
          <cell r="B24" t="str">
            <v xml:space="preserve">Disposition of Global Adjustment Sub-Account (2013) </v>
          </cell>
          <cell r="C24" t="str">
            <v>Rate Rider</v>
          </cell>
          <cell r="D24" t="str">
            <v>non_RPP</v>
          </cell>
          <cell r="E24" t="str">
            <v>$/kWh</v>
          </cell>
          <cell r="H24">
            <v>1.8E-3</v>
          </cell>
          <cell r="I24">
            <v>3.0999999999999999E-3</v>
          </cell>
          <cell r="J24">
            <v>1.8E-3</v>
          </cell>
          <cell r="K24">
            <v>3.0999999999999999E-3</v>
          </cell>
          <cell r="L24">
            <v>0</v>
          </cell>
          <cell r="M24">
            <v>0</v>
          </cell>
        </row>
        <row r="25">
          <cell r="A25" t="str">
            <v>RAL14_R</v>
          </cell>
          <cell r="B25" t="str">
            <v xml:space="preserve">Disposition of Deferral/Variance Account (2014) </v>
          </cell>
          <cell r="C25" t="str">
            <v>Rate Rider</v>
          </cell>
          <cell r="E25" t="str">
            <v>$/kWh</v>
          </cell>
          <cell r="G25">
            <v>-5.9999999999999995E-4</v>
          </cell>
          <cell r="H25">
            <v>0</v>
          </cell>
          <cell r="I25">
            <v>0</v>
          </cell>
          <cell r="J25">
            <v>-5.9999999999999995E-4</v>
          </cell>
          <cell r="K25">
            <v>-5.9999999999999995E-4</v>
          </cell>
          <cell r="L25">
            <v>-5.9999999999999995E-4</v>
          </cell>
          <cell r="M25">
            <v>-5.9999999999999995E-4</v>
          </cell>
        </row>
        <row r="26">
          <cell r="A26" t="str">
            <v>GA14_R</v>
          </cell>
          <cell r="B26" t="str">
            <v xml:space="preserve">Disposition of Global Adjustment Sub-Account (2014) </v>
          </cell>
          <cell r="C26" t="str">
            <v>Rate Rider</v>
          </cell>
          <cell r="D26" t="str">
            <v>non_RPP</v>
          </cell>
          <cell r="E26" t="str">
            <v>$/kWh</v>
          </cell>
          <cell r="H26">
            <v>0</v>
          </cell>
          <cell r="I26">
            <v>0</v>
          </cell>
          <cell r="J26">
            <v>-2.0000000000000001E-4</v>
          </cell>
          <cell r="K26">
            <v>-2.0000000000000001E-4</v>
          </cell>
          <cell r="L26">
            <v>-2.0000000000000001E-4</v>
          </cell>
          <cell r="M26">
            <v>-2.0000000000000001E-4</v>
          </cell>
        </row>
        <row r="27">
          <cell r="A27" t="str">
            <v>ICMV_R</v>
          </cell>
          <cell r="B27" t="str">
            <v>ICM Rate Rider  (2014) - in effect until the effective date of the next cost of service rates</v>
          </cell>
          <cell r="C27" t="str">
            <v>Rate Rider</v>
          </cell>
          <cell r="E27" t="str">
            <v>$/kWh</v>
          </cell>
          <cell r="H27">
            <v>0</v>
          </cell>
          <cell r="I27">
            <v>0</v>
          </cell>
          <cell r="J27">
            <v>1E-4</v>
          </cell>
          <cell r="K27">
            <v>1E-4</v>
          </cell>
          <cell r="L27">
            <v>1E-4</v>
          </cell>
          <cell r="M27">
            <v>1E-4</v>
          </cell>
          <cell r="N27">
            <v>0</v>
          </cell>
        </row>
        <row r="28">
          <cell r="A28" t="str">
            <v>LRAM_R</v>
          </cell>
          <cell r="B28" t="str">
            <v xml:space="preserve">Lost Revenue Adjustment Mechanism (LRAM) </v>
          </cell>
          <cell r="C28" t="str">
            <v>Rate Rider</v>
          </cell>
          <cell r="E28" t="str">
            <v>$/kWh</v>
          </cell>
          <cell r="G28">
            <v>4.0000000000000002E-4</v>
          </cell>
          <cell r="H28">
            <v>0</v>
          </cell>
          <cell r="I28">
            <v>0</v>
          </cell>
          <cell r="J28">
            <v>0</v>
          </cell>
          <cell r="K28">
            <v>2.0000000000000001E-4</v>
          </cell>
          <cell r="L28">
            <v>0</v>
          </cell>
          <cell r="M28">
            <v>2.0000000000000001E-4</v>
          </cell>
        </row>
        <row r="29">
          <cell r="A29" t="str">
            <v>TAXC_R</v>
          </cell>
          <cell r="B29" t="str">
            <v>Tax Change</v>
          </cell>
          <cell r="C29" t="str">
            <v>Rate Rider</v>
          </cell>
          <cell r="E29" t="str">
            <v>$/kWh</v>
          </cell>
          <cell r="F29">
            <v>-4.0000000000000002E-4</v>
          </cell>
          <cell r="G29">
            <v>-5.9999999999999995E-4</v>
          </cell>
        </row>
        <row r="30">
          <cell r="A30" t="str">
            <v>SM11_R</v>
          </cell>
          <cell r="B30" t="str">
            <v>SMIRR 2011</v>
          </cell>
          <cell r="C30" t="str">
            <v>Rate Rider</v>
          </cell>
          <cell r="E30" t="str">
            <v>$</v>
          </cell>
          <cell r="F30">
            <v>0.14000000000000001</v>
          </cell>
          <cell r="G30">
            <v>1.78</v>
          </cell>
        </row>
        <row r="31">
          <cell r="A31" t="str">
            <v>SM12_R</v>
          </cell>
          <cell r="B31" t="str">
            <v>SMIRR 2012</v>
          </cell>
          <cell r="C31" t="str">
            <v>Rate Rider</v>
          </cell>
          <cell r="E31" t="str">
            <v>$</v>
          </cell>
          <cell r="F31">
            <v>1.28</v>
          </cell>
        </row>
        <row r="32">
          <cell r="A32" t="str">
            <v>LRVA_R</v>
          </cell>
          <cell r="B32" t="str">
            <v>Lost Revenue Adjustment Mechanism Variance Account (LRAMVA)</v>
          </cell>
          <cell r="C32" t="str">
            <v>Rate Rider</v>
          </cell>
          <cell r="E32" t="str">
            <v>$/kWh</v>
          </cell>
          <cell r="L32">
            <v>1E-4</v>
          </cell>
          <cell r="M32">
            <v>1E-4</v>
          </cell>
        </row>
        <row r="33">
          <cell r="A33" t="str">
            <v>RAL16_R</v>
          </cell>
          <cell r="B33" t="str">
            <v xml:space="preserve">Disposition of Deferral/Variance Accounts (2016) </v>
          </cell>
          <cell r="C33" t="str">
            <v>Rate Rider</v>
          </cell>
          <cell r="E33" t="str">
            <v>$/kWh</v>
          </cell>
          <cell r="N33">
            <v>0</v>
          </cell>
          <cell r="O33">
            <v>2.9999999999999997E-4</v>
          </cell>
          <cell r="P33">
            <v>2.9999999999999997E-4</v>
          </cell>
        </row>
        <row r="34">
          <cell r="A34" t="str">
            <v>RALP16_R</v>
          </cell>
          <cell r="B34" t="str">
            <v xml:space="preserve">Disposition of Deferral/Variance Accounts - Power (2016) </v>
          </cell>
          <cell r="C34" t="str">
            <v>Rate Rider</v>
          </cell>
          <cell r="E34" t="str">
            <v>$/kWh</v>
          </cell>
          <cell r="N34">
            <v>-2.5999999999999999E-3</v>
          </cell>
          <cell r="O34">
            <v>0</v>
          </cell>
          <cell r="P34">
            <v>0</v>
          </cell>
        </row>
        <row r="35">
          <cell r="A35" t="str">
            <v>GA16_R</v>
          </cell>
          <cell r="B35" t="str">
            <v xml:space="preserve">Disposition of Deferral/Variance Accounts - Power - Global Adjustment (2016) </v>
          </cell>
          <cell r="C35" t="str">
            <v>Rate Rider</v>
          </cell>
          <cell r="D35" t="str">
            <v>non_RPP</v>
          </cell>
          <cell r="E35" t="str">
            <v>$/kWh</v>
          </cell>
          <cell r="N35">
            <v>0</v>
          </cell>
          <cell r="O35">
            <v>0</v>
          </cell>
          <cell r="P35">
            <v>0</v>
          </cell>
        </row>
        <row r="36">
          <cell r="A36" t="str">
            <v>2RAL16_R</v>
          </cell>
          <cell r="B36" t="str">
            <v xml:space="preserve">Disposition of Deferral/Variance Accounts - Group 2 Accounts (2016) </v>
          </cell>
          <cell r="C36" t="str">
            <v>Rate Rider</v>
          </cell>
          <cell r="E36" t="str">
            <v>$</v>
          </cell>
          <cell r="N36">
            <v>0</v>
          </cell>
          <cell r="O36">
            <v>0.12</v>
          </cell>
          <cell r="P36">
            <v>0.12</v>
          </cell>
        </row>
        <row r="37">
          <cell r="A37" t="str">
            <v>LRVA16_R</v>
          </cell>
          <cell r="B37" t="str">
            <v>Lost Revenue Adjustment Mechanism Variance Account (LRAMVA) (2016)</v>
          </cell>
          <cell r="C37" t="str">
            <v>Rate Rider</v>
          </cell>
          <cell r="E37" t="str">
            <v>$</v>
          </cell>
          <cell r="N37">
            <v>-0.39</v>
          </cell>
          <cell r="O37">
            <v>0</v>
          </cell>
          <cell r="P37">
            <v>0</v>
          </cell>
        </row>
        <row r="38">
          <cell r="A38" t="str">
            <v>PPE16_R</v>
          </cell>
          <cell r="B38" t="str">
            <v>Account 1575 (2016)</v>
          </cell>
          <cell r="C38" t="str">
            <v>Rate Rider</v>
          </cell>
          <cell r="E38" t="str">
            <v>$</v>
          </cell>
          <cell r="N38">
            <v>-0.82</v>
          </cell>
          <cell r="O38">
            <v>0</v>
          </cell>
          <cell r="P38">
            <v>0</v>
          </cell>
        </row>
        <row r="39">
          <cell r="A39" t="str">
            <v>SG16_R</v>
          </cell>
          <cell r="B39" t="str">
            <v>Smart Grid True-up (2016)</v>
          </cell>
          <cell r="C39" t="str">
            <v>Rate Rider</v>
          </cell>
          <cell r="E39" t="str">
            <v>$</v>
          </cell>
          <cell r="N39">
            <v>-0.17</v>
          </cell>
          <cell r="O39">
            <v>0</v>
          </cell>
          <cell r="P39">
            <v>0</v>
          </cell>
        </row>
        <row r="40">
          <cell r="A40" t="str">
            <v>SMA16_R</v>
          </cell>
          <cell r="B40" t="str">
            <v>Recovery of Stranded Meter Assets (2016)</v>
          </cell>
          <cell r="C40" t="str">
            <v>Rate Rider</v>
          </cell>
          <cell r="E40" t="str">
            <v>$</v>
          </cell>
          <cell r="N40">
            <v>0</v>
          </cell>
          <cell r="O40">
            <v>0.06</v>
          </cell>
          <cell r="P40">
            <v>0.06</v>
          </cell>
        </row>
        <row r="43">
          <cell r="A43" t="str">
            <v>TN_R</v>
          </cell>
          <cell r="B43" t="str">
            <v>Retail Transmission Rate - Network Service Rate</v>
          </cell>
          <cell r="C43" t="str">
            <v>Rate</v>
          </cell>
          <cell r="E43" t="str">
            <v>$/kWh</v>
          </cell>
          <cell r="F43">
            <v>7.3000000000000001E-3</v>
          </cell>
          <cell r="G43">
            <v>6.8999999999999999E-3</v>
          </cell>
          <cell r="H43">
            <v>7.4000000000000003E-3</v>
          </cell>
          <cell r="I43">
            <v>7.4000000000000003E-3</v>
          </cell>
          <cell r="J43">
            <v>7.7000000000000002E-3</v>
          </cell>
          <cell r="K43">
            <v>7.7000000000000002E-3</v>
          </cell>
          <cell r="L43">
            <v>8.0000000000000002E-3</v>
          </cell>
          <cell r="M43">
            <v>8.0000000000000002E-3</v>
          </cell>
          <cell r="N43">
            <v>8.0000000000000002E-3</v>
          </cell>
          <cell r="O43">
            <v>8.2000000000000007E-3</v>
          </cell>
          <cell r="P43">
            <v>8.3000000000000001E-3</v>
          </cell>
          <cell r="Q43">
            <v>8.5000000000000006E-3</v>
          </cell>
          <cell r="R43">
            <v>8.6E-3</v>
          </cell>
        </row>
        <row r="44">
          <cell r="A44" t="str">
            <v>TC_R</v>
          </cell>
          <cell r="B44" t="str">
            <v>Retail Transmission Rate - Line and Transformation Connection Service Rate</v>
          </cell>
          <cell r="C44" t="str">
            <v>Rate</v>
          </cell>
          <cell r="E44" t="str">
            <v>$/kWh</v>
          </cell>
          <cell r="F44">
            <v>2.7000000000000001E-3</v>
          </cell>
          <cell r="G44">
            <v>5.4000000000000003E-3</v>
          </cell>
          <cell r="H44">
            <v>3.2000000000000002E-3</v>
          </cell>
          <cell r="I44">
            <v>3.2000000000000002E-3</v>
          </cell>
          <cell r="J44">
            <v>3.3999999999999998E-3</v>
          </cell>
          <cell r="K44">
            <v>3.3999999999999998E-3</v>
          </cell>
          <cell r="L44">
            <v>3.5000000000000001E-3</v>
          </cell>
          <cell r="M44">
            <v>3.5000000000000001E-3</v>
          </cell>
          <cell r="N44">
            <v>3.5000000000000001E-3</v>
          </cell>
          <cell r="O44">
            <v>3.8E-3</v>
          </cell>
          <cell r="P44">
            <v>3.8999999999999998E-3</v>
          </cell>
          <cell r="Q44">
            <v>4.0000000000000001E-3</v>
          </cell>
          <cell r="R44">
            <v>4.1000000000000003E-3</v>
          </cell>
        </row>
        <row r="47">
          <cell r="B47" t="str">
            <v>GENERAL SERVICE LESS THAN 50 KW</v>
          </cell>
        </row>
        <row r="48">
          <cell r="A48" t="str">
            <v>Fix_GS</v>
          </cell>
          <cell r="B48" t="str">
            <v>Service Charge</v>
          </cell>
          <cell r="C48" t="str">
            <v>Rate</v>
          </cell>
          <cell r="E48" t="str">
            <v>$</v>
          </cell>
          <cell r="F48">
            <v>28.64</v>
          </cell>
          <cell r="G48">
            <v>16.11</v>
          </cell>
          <cell r="H48">
            <v>25.39</v>
          </cell>
          <cell r="I48">
            <v>25.39</v>
          </cell>
          <cell r="J48">
            <v>25.75</v>
          </cell>
          <cell r="K48">
            <v>25.75</v>
          </cell>
          <cell r="L48">
            <v>26.08</v>
          </cell>
          <cell r="M48">
            <v>26.08</v>
          </cell>
          <cell r="N48">
            <v>28.75</v>
          </cell>
          <cell r="O48">
            <v>29.03815402266514</v>
          </cell>
          <cell r="P48">
            <v>30.219512638388995</v>
          </cell>
          <cell r="Q48">
            <v>30.372505121389338</v>
          </cell>
          <cell r="R48">
            <v>30.594076144401939</v>
          </cell>
        </row>
        <row r="49">
          <cell r="A49" t="str">
            <v>FR_GS</v>
          </cell>
          <cell r="B49" t="str">
            <v>Foregone Revenue/Fix</v>
          </cell>
          <cell r="C49" t="str">
            <v>Rate Rider</v>
          </cell>
          <cell r="E49" t="str">
            <v>$</v>
          </cell>
          <cell r="H49">
            <v>-0.14000000000000001</v>
          </cell>
          <cell r="I49">
            <v>-0.14000000000000001</v>
          </cell>
          <cell r="J49">
            <v>0.27</v>
          </cell>
          <cell r="K49">
            <v>0.27</v>
          </cell>
          <cell r="L49">
            <v>0</v>
          </cell>
          <cell r="M49">
            <v>0</v>
          </cell>
          <cell r="N49">
            <v>7.55</v>
          </cell>
        </row>
        <row r="50">
          <cell r="A50" t="str">
            <v>PPE_GS</v>
          </cell>
          <cell r="B50" t="str">
            <v xml:space="preserve">Recovery of CGAAP/CWIP Differential </v>
          </cell>
          <cell r="C50" t="str">
            <v>Rate Rider</v>
          </cell>
          <cell r="E50" t="str">
            <v>$</v>
          </cell>
          <cell r="H50">
            <v>0.55000000000000004</v>
          </cell>
          <cell r="I50">
            <v>0.55000000000000004</v>
          </cell>
          <cell r="J50">
            <v>0.55000000000000004</v>
          </cell>
          <cell r="K50">
            <v>0.55000000000000004</v>
          </cell>
          <cell r="L50">
            <v>0.55000000000000004</v>
          </cell>
          <cell r="M50">
            <v>0.55000000000000004</v>
          </cell>
          <cell r="N50">
            <v>0.55000000000000004</v>
          </cell>
        </row>
        <row r="51">
          <cell r="A51" t="str">
            <v>ICMF_GS</v>
          </cell>
          <cell r="B51" t="str">
            <v>ICM Rate Rider  (2014) - in effect until the effective date of the next cost of service rates</v>
          </cell>
          <cell r="C51" t="str">
            <v>Rate Rider</v>
          </cell>
          <cell r="E51" t="str">
            <v>$</v>
          </cell>
          <cell r="H51">
            <v>0</v>
          </cell>
          <cell r="I51">
            <v>0</v>
          </cell>
          <cell r="J51">
            <v>0.14000000000000001</v>
          </cell>
          <cell r="K51">
            <v>0.14000000000000001</v>
          </cell>
          <cell r="L51">
            <v>0.14000000000000001</v>
          </cell>
          <cell r="M51">
            <v>0.14000000000000001</v>
          </cell>
          <cell r="N51">
            <v>0</v>
          </cell>
        </row>
        <row r="52">
          <cell r="A52" t="str">
            <v>SGD_GS</v>
          </cell>
          <cell r="B52" t="str">
            <v xml:space="preserve">Smart Grid Funding Adder(2014) </v>
          </cell>
          <cell r="C52" t="str">
            <v>Rate Adder</v>
          </cell>
          <cell r="E52" t="str">
            <v>$</v>
          </cell>
          <cell r="H52">
            <v>0</v>
          </cell>
          <cell r="I52">
            <v>0</v>
          </cell>
          <cell r="J52">
            <v>0.41</v>
          </cell>
          <cell r="K52">
            <v>0.41</v>
          </cell>
          <cell r="L52">
            <v>0</v>
          </cell>
          <cell r="M52">
            <v>0</v>
          </cell>
        </row>
        <row r="53">
          <cell r="A53" t="str">
            <v>Var_GS</v>
          </cell>
          <cell r="B53" t="str">
            <v>Distribution Volumetric Rate</v>
          </cell>
          <cell r="C53" t="str">
            <v>Rate</v>
          </cell>
          <cell r="E53" t="str">
            <v>$/kWh</v>
          </cell>
          <cell r="F53">
            <v>1.1599999999999999E-2</v>
          </cell>
          <cell r="G53">
            <v>1.6400000000000001E-2</v>
          </cell>
          <cell r="H53">
            <v>1.35E-2</v>
          </cell>
          <cell r="I53">
            <v>1.35E-2</v>
          </cell>
          <cell r="J53">
            <v>1.37E-2</v>
          </cell>
          <cell r="K53">
            <v>1.37E-2</v>
          </cell>
          <cell r="L53">
            <v>1.3899999999999999E-2</v>
          </cell>
          <cell r="M53">
            <v>1.3899999999999999E-2</v>
          </cell>
          <cell r="N53">
            <v>1.5299999999999999E-2</v>
          </cell>
          <cell r="O53">
            <v>1.89E-2</v>
          </cell>
          <cell r="P53">
            <v>2.07E-2</v>
          </cell>
          <cell r="Q53">
            <v>2.2100000000000002E-2</v>
          </cell>
          <cell r="R53">
            <v>2.3099999999999999E-2</v>
          </cell>
        </row>
        <row r="54">
          <cell r="A54" t="str">
            <v>LV_GS</v>
          </cell>
          <cell r="B54" t="str">
            <v>Low Voltage Service Rate</v>
          </cell>
          <cell r="C54" t="str">
            <v>Rate</v>
          </cell>
          <cell r="E54" t="str">
            <v>$/kWh</v>
          </cell>
          <cell r="F54">
            <v>1E-4</v>
          </cell>
          <cell r="G54">
            <v>6.9999999999999999E-4</v>
          </cell>
          <cell r="H54">
            <v>2.9999999999999997E-4</v>
          </cell>
          <cell r="I54">
            <v>2.9999999999999997E-4</v>
          </cell>
          <cell r="J54">
            <v>2.9999999999999997E-4</v>
          </cell>
          <cell r="K54">
            <v>2.9999999999999997E-4</v>
          </cell>
          <cell r="L54">
            <v>2.9999999999999997E-4</v>
          </cell>
          <cell r="M54">
            <v>2.9999999999999997E-4</v>
          </cell>
          <cell r="N54">
            <v>2.9999999999999997E-4</v>
          </cell>
          <cell r="O54">
            <v>4.0000000000000002E-4</v>
          </cell>
          <cell r="P54">
            <v>4.0000000000000002E-4</v>
          </cell>
          <cell r="Q54">
            <v>4.0000000000000002E-4</v>
          </cell>
          <cell r="R54">
            <v>4.0000000000000002E-4</v>
          </cell>
        </row>
        <row r="55">
          <cell r="A55" t="str">
            <v>SMARR_GS</v>
          </cell>
          <cell r="B55" t="str">
            <v xml:space="preserve">Recovery of Stranded Meter Assets </v>
          </cell>
          <cell r="C55" t="str">
            <v>Rate Rider</v>
          </cell>
          <cell r="E55" t="str">
            <v>$/kWh</v>
          </cell>
          <cell r="H55">
            <v>1.6999999999999999E-3</v>
          </cell>
          <cell r="I55">
            <v>2.2000000000000001E-3</v>
          </cell>
          <cell r="J55">
            <v>1.6999999999999999E-3</v>
          </cell>
          <cell r="K55">
            <v>2.2000000000000001E-3</v>
          </cell>
          <cell r="L55">
            <v>0</v>
          </cell>
          <cell r="M55">
            <v>0</v>
          </cell>
        </row>
        <row r="56">
          <cell r="A56" t="str">
            <v>RAL13_GS</v>
          </cell>
          <cell r="B56" t="str">
            <v xml:space="preserve">Disposition of Deferral/Variance Accounts (2013) </v>
          </cell>
          <cell r="C56" t="str">
            <v>Rate Rider</v>
          </cell>
          <cell r="E56" t="str">
            <v>$/kWh</v>
          </cell>
          <cell r="H56">
            <v>-1.8E-3</v>
          </cell>
          <cell r="I56">
            <v>-1.6000000000000001E-3</v>
          </cell>
          <cell r="J56">
            <v>-1.8E-3</v>
          </cell>
          <cell r="K56">
            <v>-1.6000000000000001E-3</v>
          </cell>
          <cell r="L56">
            <v>0</v>
          </cell>
          <cell r="M56">
            <v>0</v>
          </cell>
        </row>
        <row r="57">
          <cell r="A57" t="str">
            <v>GA13_GS</v>
          </cell>
          <cell r="B57" t="str">
            <v xml:space="preserve">Disposition of Global Adjustment Sub-Account (2013) </v>
          </cell>
          <cell r="C57" t="str">
            <v>Rate Rider</v>
          </cell>
          <cell r="D57" t="str">
            <v>non_RPP</v>
          </cell>
          <cell r="E57" t="str">
            <v>$/kWh</v>
          </cell>
          <cell r="H57">
            <v>1.8E-3</v>
          </cell>
          <cell r="I57">
            <v>3.0999999999999999E-3</v>
          </cell>
          <cell r="J57">
            <v>1.8E-3</v>
          </cell>
          <cell r="K57">
            <v>3.0999999999999999E-3</v>
          </cell>
          <cell r="L57">
            <v>0</v>
          </cell>
          <cell r="M57">
            <v>0</v>
          </cell>
        </row>
        <row r="58">
          <cell r="A58" t="str">
            <v>RAL14_GS</v>
          </cell>
          <cell r="B58" t="str">
            <v xml:space="preserve">Disposition of Deferral/Variance Account (2014) </v>
          </cell>
          <cell r="C58" t="str">
            <v>Rate Rider</v>
          </cell>
          <cell r="E58" t="str">
            <v>$/kWh</v>
          </cell>
          <cell r="G58">
            <v>-4.0000000000000002E-4</v>
          </cell>
          <cell r="H58">
            <v>0</v>
          </cell>
          <cell r="I58">
            <v>0</v>
          </cell>
          <cell r="J58">
            <v>-5.9999999999999995E-4</v>
          </cell>
          <cell r="K58">
            <v>-5.9999999999999995E-4</v>
          </cell>
          <cell r="L58">
            <v>-5.9999999999999995E-4</v>
          </cell>
          <cell r="M58">
            <v>-5.9999999999999995E-4</v>
          </cell>
        </row>
        <row r="59">
          <cell r="A59" t="str">
            <v>GA14_GS</v>
          </cell>
          <cell r="B59" t="str">
            <v xml:space="preserve">Disposition of Global Adjustment Sub-Account (2014) </v>
          </cell>
          <cell r="C59" t="str">
            <v>Rate Rider</v>
          </cell>
          <cell r="D59" t="str">
            <v>non_RPP</v>
          </cell>
          <cell r="E59" t="str">
            <v>$/kWh</v>
          </cell>
          <cell r="H59">
            <v>0</v>
          </cell>
          <cell r="I59">
            <v>0</v>
          </cell>
          <cell r="J59">
            <v>-2.0000000000000001E-4</v>
          </cell>
          <cell r="K59">
            <v>-2.0000000000000001E-4</v>
          </cell>
          <cell r="L59">
            <v>-2.0000000000000001E-4</v>
          </cell>
          <cell r="M59">
            <v>-2.0000000000000001E-4</v>
          </cell>
        </row>
        <row r="60">
          <cell r="A60" t="str">
            <v>ICMV_GS</v>
          </cell>
          <cell r="B60" t="str">
            <v>ICM Rate Rider  (2014) - in effect until the effective date of the next cost of service rates</v>
          </cell>
          <cell r="C60" t="str">
            <v>Rate Rider</v>
          </cell>
          <cell r="E60" t="str">
            <v>$/kWh</v>
          </cell>
          <cell r="H60">
            <v>0</v>
          </cell>
          <cell r="I60">
            <v>0</v>
          </cell>
          <cell r="J60">
            <v>1E-4</v>
          </cell>
          <cell r="K60">
            <v>1E-4</v>
          </cell>
          <cell r="L60">
            <v>1E-4</v>
          </cell>
          <cell r="M60">
            <v>1E-4</v>
          </cell>
          <cell r="N60">
            <v>0</v>
          </cell>
        </row>
        <row r="61">
          <cell r="A61" t="str">
            <v>LRAM_GS</v>
          </cell>
          <cell r="B61" t="str">
            <v xml:space="preserve">Lost Revenue Adjustment Mechanism (LRAM) </v>
          </cell>
          <cell r="C61" t="str">
            <v>Rate Rider</v>
          </cell>
          <cell r="E61" t="str">
            <v>$/kWh</v>
          </cell>
          <cell r="H61">
            <v>0</v>
          </cell>
          <cell r="I61">
            <v>0</v>
          </cell>
          <cell r="J61">
            <v>0</v>
          </cell>
          <cell r="K61">
            <v>4.0000000000000002E-4</v>
          </cell>
          <cell r="L61">
            <v>0</v>
          </cell>
          <cell r="M61">
            <v>4.0000000000000002E-4</v>
          </cell>
        </row>
        <row r="62">
          <cell r="A62" t="str">
            <v>TAXC_GS</v>
          </cell>
          <cell r="B62" t="str">
            <v>Tax Change</v>
          </cell>
          <cell r="C62" t="str">
            <v>Rate Rider</v>
          </cell>
          <cell r="E62" t="str">
            <v>$/kWh</v>
          </cell>
          <cell r="F62">
            <v>-2.9999999999999997E-4</v>
          </cell>
          <cell r="G62">
            <v>-4.0000000000000002E-4</v>
          </cell>
        </row>
        <row r="63">
          <cell r="A63" t="str">
            <v>SM11_GS</v>
          </cell>
          <cell r="B63" t="str">
            <v>SMIRR 2011</v>
          </cell>
          <cell r="C63" t="str">
            <v>Rate Rider</v>
          </cell>
          <cell r="E63" t="str">
            <v>$</v>
          </cell>
          <cell r="F63">
            <v>3.37</v>
          </cell>
          <cell r="G63">
            <v>4.7300000000000004</v>
          </cell>
        </row>
        <row r="64">
          <cell r="A64" t="str">
            <v>SM12_GS</v>
          </cell>
          <cell r="B64" t="str">
            <v>SMIRR 2012</v>
          </cell>
          <cell r="C64" t="str">
            <v>Rate Rider</v>
          </cell>
          <cell r="E64" t="str">
            <v>$</v>
          </cell>
          <cell r="F64">
            <v>1.01</v>
          </cell>
        </row>
        <row r="65">
          <cell r="A65" t="str">
            <v>LRVA_GS</v>
          </cell>
          <cell r="B65" t="str">
            <v>Lost Revenue Adjustment Mechanism Variance Account (LRAMVA)</v>
          </cell>
          <cell r="C65" t="str">
            <v>Rate Rider</v>
          </cell>
          <cell r="E65" t="str">
            <v>$/kWh</v>
          </cell>
          <cell r="L65">
            <v>4.0000000000000002E-4</v>
          </cell>
          <cell r="M65">
            <v>4.0000000000000002E-4</v>
          </cell>
        </row>
        <row r="66">
          <cell r="A66" t="str">
            <v>RAL16_GS</v>
          </cell>
          <cell r="B66" t="str">
            <v xml:space="preserve">Disposition of Deferral/Variance Accounts (2016) </v>
          </cell>
          <cell r="C66" t="str">
            <v>Rate Rider</v>
          </cell>
          <cell r="E66" t="str">
            <v>$/kWh</v>
          </cell>
          <cell r="N66">
            <v>0</v>
          </cell>
          <cell r="O66">
            <v>2.9999999999999997E-4</v>
          </cell>
          <cell r="P66">
            <v>2.9999999999999997E-4</v>
          </cell>
        </row>
        <row r="67">
          <cell r="A67" t="str">
            <v>RALP16_GS</v>
          </cell>
          <cell r="B67" t="str">
            <v xml:space="preserve">Disposition of Deferral/Variance Accounts - Power (2016) </v>
          </cell>
          <cell r="C67" t="str">
            <v>Rate Rider</v>
          </cell>
          <cell r="E67" t="str">
            <v>$/kWh</v>
          </cell>
          <cell r="N67">
            <v>-2.5999999999999999E-3</v>
          </cell>
          <cell r="O67">
            <v>0</v>
          </cell>
          <cell r="P67">
            <v>0</v>
          </cell>
        </row>
        <row r="68">
          <cell r="A68" t="str">
            <v>GA16_GS</v>
          </cell>
          <cell r="B68" t="str">
            <v xml:space="preserve">Disposition of Deferral/Variance Accounts - Power - Global Adjustment (2016) </v>
          </cell>
          <cell r="C68" t="str">
            <v>Rate Rider</v>
          </cell>
          <cell r="D68" t="str">
            <v>non_RPP</v>
          </cell>
          <cell r="E68" t="str">
            <v>$/kWh</v>
          </cell>
          <cell r="N68">
            <v>0</v>
          </cell>
          <cell r="O68">
            <v>0</v>
          </cell>
          <cell r="P68">
            <v>0</v>
          </cell>
        </row>
        <row r="69">
          <cell r="A69" t="str">
            <v>2RAL16_GS</v>
          </cell>
          <cell r="B69" t="str">
            <v xml:space="preserve">Disposition of Deferral/Variance Accounts - Group 2 Accounts (2016) </v>
          </cell>
          <cell r="C69" t="str">
            <v>Rate Rider</v>
          </cell>
          <cell r="E69" t="str">
            <v>$/kWh</v>
          </cell>
          <cell r="N69">
            <v>0</v>
          </cell>
          <cell r="O69">
            <v>2.0000000000000001E-4</v>
          </cell>
          <cell r="P69">
            <v>2.0000000000000001E-4</v>
          </cell>
        </row>
        <row r="70">
          <cell r="A70" t="str">
            <v>LRVA16_GS</v>
          </cell>
          <cell r="B70" t="str">
            <v>Lost Revenue Adjustment Mechanism Variance Account (LRAMVA) (2016)</v>
          </cell>
          <cell r="C70" t="str">
            <v>Rate Rider</v>
          </cell>
          <cell r="E70" t="str">
            <v>$/kWh</v>
          </cell>
          <cell r="N70">
            <v>2.0000000000000001E-4</v>
          </cell>
          <cell r="O70">
            <v>0</v>
          </cell>
          <cell r="P70">
            <v>0</v>
          </cell>
        </row>
        <row r="71">
          <cell r="A71" t="str">
            <v>PPE16_GS</v>
          </cell>
          <cell r="B71" t="str">
            <v>Account 1575 (2016)</v>
          </cell>
          <cell r="C71" t="str">
            <v>Rate Rider</v>
          </cell>
          <cell r="E71" t="str">
            <v>$/kWh</v>
          </cell>
          <cell r="N71">
            <v>-1.1999999999999999E-3</v>
          </cell>
          <cell r="O71">
            <v>0</v>
          </cell>
          <cell r="P71">
            <v>0</v>
          </cell>
        </row>
        <row r="72">
          <cell r="A72" t="str">
            <v>SG16_GS</v>
          </cell>
          <cell r="B72" t="str">
            <v>Smart Grid True-up (2016)</v>
          </cell>
          <cell r="C72" t="str">
            <v>Rate Rider</v>
          </cell>
          <cell r="E72" t="str">
            <v>$</v>
          </cell>
          <cell r="N72">
            <v>-0.67</v>
          </cell>
          <cell r="O72">
            <v>0</v>
          </cell>
          <cell r="P72">
            <v>0</v>
          </cell>
        </row>
        <row r="73">
          <cell r="A73" t="str">
            <v>SMA16_GS</v>
          </cell>
          <cell r="B73" t="str">
            <v>Recovery of Stranded Meter Assets (2016)</v>
          </cell>
          <cell r="C73" t="str">
            <v>Rate Rider</v>
          </cell>
          <cell r="E73" t="str">
            <v>$</v>
          </cell>
          <cell r="N73">
            <v>0</v>
          </cell>
          <cell r="O73">
            <v>0.21</v>
          </cell>
          <cell r="P73">
            <v>0.21</v>
          </cell>
        </row>
        <row r="74">
          <cell r="A74" t="str">
            <v>FRV_GS</v>
          </cell>
          <cell r="B74" t="str">
            <v>Foregone Revenue/Var</v>
          </cell>
          <cell r="C74" t="str">
            <v>Rate Rider</v>
          </cell>
          <cell r="E74" t="str">
            <v>$/kWh</v>
          </cell>
          <cell r="N74">
            <v>4.0000000000000001E-3</v>
          </cell>
        </row>
        <row r="76">
          <cell r="A76" t="str">
            <v>TN_GS</v>
          </cell>
          <cell r="B76" t="str">
            <v>Retail Transmission Rate - Network Service Rate</v>
          </cell>
          <cell r="C76" t="str">
            <v>Rate</v>
          </cell>
          <cell r="E76" t="str">
            <v>$/kWh</v>
          </cell>
          <cell r="F76">
            <v>6.6E-3</v>
          </cell>
          <cell r="G76">
            <v>6.3E-3</v>
          </cell>
          <cell r="H76">
            <v>6.7000000000000002E-3</v>
          </cell>
          <cell r="I76">
            <v>6.7000000000000002E-3</v>
          </cell>
          <cell r="J76">
            <v>7.0000000000000001E-3</v>
          </cell>
          <cell r="K76">
            <v>7.0000000000000001E-3</v>
          </cell>
          <cell r="L76">
            <v>7.1999999999999998E-3</v>
          </cell>
          <cell r="M76">
            <v>7.1999999999999998E-3</v>
          </cell>
          <cell r="N76">
            <v>7.1999999999999998E-3</v>
          </cell>
          <cell r="O76">
            <v>7.3000000000000001E-3</v>
          </cell>
          <cell r="P76">
            <v>7.4000000000000003E-3</v>
          </cell>
          <cell r="Q76">
            <v>7.6E-3</v>
          </cell>
          <cell r="R76">
            <v>7.7000000000000002E-3</v>
          </cell>
        </row>
        <row r="77">
          <cell r="A77" t="str">
            <v>TC_GS</v>
          </cell>
          <cell r="B77" t="str">
            <v>Retail Transmission Rate - Line and Transformation Connection Service Rate</v>
          </cell>
          <cell r="C77" t="str">
            <v>Rate</v>
          </cell>
          <cell r="E77" t="str">
            <v>$/kWh</v>
          </cell>
          <cell r="F77">
            <v>2.3999999999999998E-3</v>
          </cell>
          <cell r="G77">
            <v>4.7999999999999996E-3</v>
          </cell>
          <cell r="H77">
            <v>2.8E-3</v>
          </cell>
          <cell r="I77">
            <v>2.8E-3</v>
          </cell>
          <cell r="J77">
            <v>2.8999999999999998E-3</v>
          </cell>
          <cell r="K77">
            <v>2.8999999999999998E-3</v>
          </cell>
          <cell r="L77">
            <v>3.0000000000000001E-3</v>
          </cell>
          <cell r="M77">
            <v>3.0000000000000001E-3</v>
          </cell>
          <cell r="N77">
            <v>3.0000000000000001E-3</v>
          </cell>
          <cell r="O77">
            <v>3.3E-3</v>
          </cell>
          <cell r="P77">
            <v>3.3E-3</v>
          </cell>
          <cell r="Q77">
            <v>3.3999999999999998E-3</v>
          </cell>
          <cell r="R77">
            <v>3.5000000000000001E-3</v>
          </cell>
        </row>
        <row r="80">
          <cell r="B80" t="str">
            <v>GENERAL SERVICE GREATER THAN 50 KW</v>
          </cell>
        </row>
        <row r="81">
          <cell r="A81" t="str">
            <v>Fix_GSL</v>
          </cell>
          <cell r="B81" t="str">
            <v>Service Charge</v>
          </cell>
          <cell r="C81" t="str">
            <v>Rate</v>
          </cell>
          <cell r="E81" t="str">
            <v>$</v>
          </cell>
          <cell r="F81">
            <v>84.45</v>
          </cell>
          <cell r="G81">
            <v>395.68</v>
          </cell>
          <cell r="H81">
            <v>134.81</v>
          </cell>
          <cell r="I81">
            <v>134.81</v>
          </cell>
          <cell r="J81">
            <v>136.69999999999999</v>
          </cell>
          <cell r="K81">
            <v>136.69999999999999</v>
          </cell>
          <cell r="L81">
            <v>138.47999999999999</v>
          </cell>
          <cell r="M81">
            <v>138.47999999999999</v>
          </cell>
          <cell r="N81">
            <v>138.47999999999999</v>
          </cell>
          <cell r="O81">
            <v>138.47999999999999</v>
          </cell>
          <cell r="P81">
            <v>138.47999999999999</v>
          </cell>
          <cell r="Q81">
            <v>138.47999999999999</v>
          </cell>
          <cell r="R81">
            <v>138.47999999999999</v>
          </cell>
        </row>
        <row r="82">
          <cell r="A82" t="str">
            <v>FR_GSL</v>
          </cell>
          <cell r="B82" t="str">
            <v>Foregone Revenue/Fix</v>
          </cell>
          <cell r="C82" t="str">
            <v>Rate Rider</v>
          </cell>
          <cell r="E82" t="str">
            <v>$</v>
          </cell>
          <cell r="H82">
            <v>0.72</v>
          </cell>
          <cell r="I82">
            <v>0.72</v>
          </cell>
          <cell r="J82">
            <v>3.24</v>
          </cell>
          <cell r="K82">
            <v>3.24</v>
          </cell>
          <cell r="L82">
            <v>0</v>
          </cell>
          <cell r="M82">
            <v>0</v>
          </cell>
          <cell r="N82">
            <v>-2.13</v>
          </cell>
        </row>
        <row r="83">
          <cell r="A83" t="str">
            <v>PPE_GSL</v>
          </cell>
          <cell r="B83" t="str">
            <v xml:space="preserve">Recovery of CGAAP/CWIP Differential </v>
          </cell>
          <cell r="C83" t="str">
            <v>Rate Rider</v>
          </cell>
          <cell r="E83" t="str">
            <v>$</v>
          </cell>
          <cell r="H83">
            <v>6.99</v>
          </cell>
          <cell r="I83">
            <v>6.99</v>
          </cell>
          <cell r="J83">
            <v>6.99</v>
          </cell>
          <cell r="K83">
            <v>6.99</v>
          </cell>
          <cell r="L83">
            <v>6.99</v>
          </cell>
          <cell r="M83">
            <v>6.99</v>
          </cell>
          <cell r="N83">
            <v>6.99</v>
          </cell>
        </row>
        <row r="84">
          <cell r="A84" t="str">
            <v>ICMF_GSL</v>
          </cell>
          <cell r="B84" t="str">
            <v>ICM Rate Rider  (2014) - in effect until the effective date of the next cost of service rates</v>
          </cell>
          <cell r="C84" t="str">
            <v>Rate Rider</v>
          </cell>
          <cell r="E84" t="str">
            <v>$</v>
          </cell>
          <cell r="H84">
            <v>0</v>
          </cell>
          <cell r="I84">
            <v>0</v>
          </cell>
          <cell r="J84">
            <v>0.72</v>
          </cell>
          <cell r="K84">
            <v>0.72</v>
          </cell>
          <cell r="L84">
            <v>0.72</v>
          </cell>
          <cell r="M84">
            <v>0.72</v>
          </cell>
          <cell r="N84">
            <v>0</v>
          </cell>
        </row>
        <row r="85">
          <cell r="A85" t="str">
            <v>SGD_GSL</v>
          </cell>
          <cell r="B85" t="str">
            <v xml:space="preserve">Smart Grid Funding Adder(2014) </v>
          </cell>
          <cell r="C85" t="str">
            <v>Rate Adder</v>
          </cell>
          <cell r="E85" t="str">
            <v>$</v>
          </cell>
          <cell r="H85">
            <v>0</v>
          </cell>
          <cell r="I85">
            <v>0</v>
          </cell>
          <cell r="J85">
            <v>5.21</v>
          </cell>
          <cell r="K85">
            <v>5.21</v>
          </cell>
          <cell r="L85">
            <v>0</v>
          </cell>
          <cell r="M85">
            <v>0</v>
          </cell>
        </row>
        <row r="86">
          <cell r="A86" t="str">
            <v>Var_GSL</v>
          </cell>
          <cell r="B86" t="str">
            <v>Distribution Volumetric Rate</v>
          </cell>
          <cell r="C86" t="str">
            <v>Rate</v>
          </cell>
          <cell r="E86" t="str">
            <v>$/kW</v>
          </cell>
          <cell r="F86">
            <v>3.5036</v>
          </cell>
          <cell r="G86">
            <v>1.8392999999999999</v>
          </cell>
          <cell r="H86">
            <v>3.2397</v>
          </cell>
          <cell r="I86">
            <v>3.2397</v>
          </cell>
          <cell r="J86">
            <v>3.2850999999999999</v>
          </cell>
          <cell r="K86">
            <v>3.2850999999999999</v>
          </cell>
          <cell r="L86">
            <v>3.3277999999999999</v>
          </cell>
          <cell r="M86">
            <v>3.3277999999999999</v>
          </cell>
          <cell r="N86">
            <v>3.7199</v>
          </cell>
          <cell r="O86">
            <v>4.3277999999999999</v>
          </cell>
          <cell r="P86">
            <v>4.7072000000000003</v>
          </cell>
          <cell r="Q86">
            <v>4.9496000000000002</v>
          </cell>
          <cell r="R86">
            <v>5.1703999999999999</v>
          </cell>
        </row>
        <row r="87">
          <cell r="A87" t="str">
            <v>LV_GSL</v>
          </cell>
          <cell r="B87" t="str">
            <v>Low Voltage Service Rate</v>
          </cell>
          <cell r="C87" t="str">
            <v>Rate</v>
          </cell>
          <cell r="E87" t="str">
            <v>$/kW</v>
          </cell>
          <cell r="F87">
            <v>4.7199999999999999E-2</v>
          </cell>
          <cell r="G87">
            <v>0.2913</v>
          </cell>
          <cell r="H87">
            <v>0.11890000000000001</v>
          </cell>
          <cell r="I87">
            <v>0.11890000000000001</v>
          </cell>
          <cell r="J87">
            <v>0.11890000000000001</v>
          </cell>
          <cell r="K87">
            <v>0.11890000000000001</v>
          </cell>
          <cell r="L87">
            <v>0.11890000000000001</v>
          </cell>
          <cell r="M87">
            <v>0.11890000000000001</v>
          </cell>
          <cell r="N87">
            <v>0.11890000000000001</v>
          </cell>
          <cell r="O87">
            <v>0.15890000000000001</v>
          </cell>
          <cell r="P87">
            <v>0.159</v>
          </cell>
          <cell r="Q87">
            <v>0.159</v>
          </cell>
          <cell r="R87">
            <v>0.159</v>
          </cell>
        </row>
        <row r="88">
          <cell r="A88" t="str">
            <v>RAL13_GSL</v>
          </cell>
          <cell r="B88" t="str">
            <v xml:space="preserve">Disposition of Deferral/Variance Accounts (2013) </v>
          </cell>
          <cell r="C88" t="str">
            <v>Rate Rider</v>
          </cell>
          <cell r="E88" t="str">
            <v>$/kW</v>
          </cell>
          <cell r="H88">
            <v>-0.57799999999999996</v>
          </cell>
          <cell r="I88">
            <v>-0.59330000000000005</v>
          </cell>
          <cell r="J88">
            <v>-0.57799999999999996</v>
          </cell>
          <cell r="K88">
            <v>-0.59330000000000005</v>
          </cell>
          <cell r="L88">
            <v>0</v>
          </cell>
          <cell r="M88">
            <v>0</v>
          </cell>
        </row>
        <row r="89">
          <cell r="A89" t="str">
            <v>GA13_GSL</v>
          </cell>
          <cell r="B89" t="str">
            <v xml:space="preserve">Disposition of Global Adjustment Sub-Account (2013) </v>
          </cell>
          <cell r="C89" t="str">
            <v>Rate Rider</v>
          </cell>
          <cell r="D89" t="str">
            <v>non_RPP</v>
          </cell>
          <cell r="E89" t="str">
            <v>$/kWh</v>
          </cell>
          <cell r="H89">
            <v>1.8E-3</v>
          </cell>
          <cell r="I89">
            <v>3.0999999999999999E-3</v>
          </cell>
          <cell r="J89">
            <v>1.8E-3</v>
          </cell>
          <cell r="K89">
            <v>3.0999999999999999E-3</v>
          </cell>
          <cell r="L89">
            <v>0</v>
          </cell>
          <cell r="M89">
            <v>0</v>
          </cell>
        </row>
        <row r="90">
          <cell r="A90" t="str">
            <v>RAL14_GSL</v>
          </cell>
          <cell r="B90" t="str">
            <v xml:space="preserve">Disposition of Deferral/Variance Account (2014) </v>
          </cell>
          <cell r="C90" t="str">
            <v>Rate Rider</v>
          </cell>
          <cell r="E90" t="str">
            <v>$/kW</v>
          </cell>
          <cell r="G90">
            <v>-7.0499999999999993E-2</v>
          </cell>
          <cell r="H90">
            <v>0</v>
          </cell>
          <cell r="I90">
            <v>0</v>
          </cell>
          <cell r="J90">
            <v>-0.22070000000000001</v>
          </cell>
          <cell r="K90">
            <v>-0.22070000000000001</v>
          </cell>
          <cell r="L90">
            <v>-0.22070000000000001</v>
          </cell>
          <cell r="M90">
            <v>-0.22070000000000001</v>
          </cell>
        </row>
        <row r="91">
          <cell r="A91" t="str">
            <v>GA14_GSL</v>
          </cell>
          <cell r="B91" t="str">
            <v xml:space="preserve">Disposition of Global Adjustment Sub-Account (2014) </v>
          </cell>
          <cell r="C91" t="str">
            <v>Rate Rider</v>
          </cell>
          <cell r="D91" t="str">
            <v>non_RPP</v>
          </cell>
          <cell r="E91" t="str">
            <v>$/kW</v>
          </cell>
          <cell r="H91">
            <v>0</v>
          </cell>
          <cell r="I91">
            <v>0</v>
          </cell>
          <cell r="J91">
            <v>-7.1999999999999995E-2</v>
          </cell>
          <cell r="K91">
            <v>-7.1999999999999995E-2</v>
          </cell>
          <cell r="L91">
            <v>-7.1999999999999995E-2</v>
          </cell>
          <cell r="M91">
            <v>-7.1999999999999995E-2</v>
          </cell>
        </row>
        <row r="92">
          <cell r="A92" t="str">
            <v>ICMV_GSL</v>
          </cell>
          <cell r="B92" t="str">
            <v>ICM Rate Rider  (2014) - in effect until the effective date of the next cost of service rates</v>
          </cell>
          <cell r="C92" t="str">
            <v>Rate Rider</v>
          </cell>
          <cell r="E92" t="str">
            <v>$/kW</v>
          </cell>
          <cell r="H92">
            <v>0</v>
          </cell>
          <cell r="I92">
            <v>0</v>
          </cell>
          <cell r="J92">
            <v>1.7299999999999999E-2</v>
          </cell>
          <cell r="K92">
            <v>1.7299999999999999E-2</v>
          </cell>
          <cell r="L92">
            <v>1.7299999999999999E-2</v>
          </cell>
          <cell r="M92">
            <v>1.7299999999999999E-2</v>
          </cell>
          <cell r="N92">
            <v>0</v>
          </cell>
        </row>
        <row r="93">
          <cell r="A93" t="str">
            <v>LRAM_GSL</v>
          </cell>
          <cell r="B93" t="str">
            <v xml:space="preserve">Lost Revenue Adjustment Mechanism (LRAM) </v>
          </cell>
          <cell r="C93" t="str">
            <v>Rate Rider</v>
          </cell>
          <cell r="E93" t="str">
            <v>$/kW</v>
          </cell>
          <cell r="G93">
            <v>1.1999999999999999E-3</v>
          </cell>
          <cell r="H93">
            <v>0</v>
          </cell>
          <cell r="I93">
            <v>0</v>
          </cell>
          <cell r="J93">
            <v>0</v>
          </cell>
          <cell r="K93">
            <v>9.9000000000000008E-3</v>
          </cell>
          <cell r="L93">
            <v>0</v>
          </cell>
          <cell r="M93">
            <v>9.9000000000000008E-3</v>
          </cell>
        </row>
        <row r="94">
          <cell r="A94" t="str">
            <v>TAXC_GSL</v>
          </cell>
          <cell r="B94" t="str">
            <v>Tax Change</v>
          </cell>
          <cell r="C94" t="str">
            <v>Rate Rider</v>
          </cell>
          <cell r="E94" t="str">
            <v>$/kW</v>
          </cell>
          <cell r="F94">
            <v>-5.0099999999999999E-2</v>
          </cell>
          <cell r="G94">
            <v>-6.5000000000000002E-2</v>
          </cell>
        </row>
        <row r="95">
          <cell r="A95" t="str">
            <v>SM11_GSL</v>
          </cell>
          <cell r="B95" t="str">
            <v>SMIRR 2011</v>
          </cell>
          <cell r="C95" t="str">
            <v>Rate Rider</v>
          </cell>
          <cell r="E95" t="str">
            <v>$</v>
          </cell>
        </row>
        <row r="96">
          <cell r="A96" t="str">
            <v>SM12_GSL</v>
          </cell>
          <cell r="B96" t="str">
            <v>SMIRR 2012</v>
          </cell>
          <cell r="C96" t="str">
            <v>Rate Rider</v>
          </cell>
          <cell r="E96" t="str">
            <v>$</v>
          </cell>
        </row>
        <row r="97">
          <cell r="A97" t="str">
            <v>TFD_GSL</v>
          </cell>
          <cell r="B97" t="str">
            <v>Transformer Discount</v>
          </cell>
          <cell r="C97" t="str">
            <v>Rate</v>
          </cell>
          <cell r="E97" t="str">
            <v>$/kW</v>
          </cell>
          <cell r="F97">
            <v>-0.6</v>
          </cell>
          <cell r="G97">
            <v>-0.6</v>
          </cell>
          <cell r="H97">
            <v>-0.6</v>
          </cell>
          <cell r="I97">
            <v>-0.6</v>
          </cell>
          <cell r="J97">
            <v>-0.6</v>
          </cell>
          <cell r="K97">
            <v>-0.6</v>
          </cell>
          <cell r="L97">
            <v>-0.6</v>
          </cell>
          <cell r="M97">
            <v>-0.6</v>
          </cell>
          <cell r="N97">
            <v>-0.6</v>
          </cell>
          <cell r="O97">
            <v>-0.6</v>
          </cell>
          <cell r="P97">
            <v>-0.6</v>
          </cell>
          <cell r="Q97">
            <v>-0.6</v>
          </cell>
          <cell r="R97">
            <v>-0.6</v>
          </cell>
        </row>
        <row r="98">
          <cell r="A98" t="str">
            <v>LRVA_GSL</v>
          </cell>
          <cell r="B98" t="str">
            <v>Lost Revenue Adjustment Mechanism Variance Account (LRAMVA)</v>
          </cell>
          <cell r="C98" t="str">
            <v>Rate Rider</v>
          </cell>
          <cell r="E98" t="str">
            <v>$/kW</v>
          </cell>
          <cell r="L98">
            <v>1.34E-2</v>
          </cell>
          <cell r="M98">
            <v>1.34E-2</v>
          </cell>
        </row>
        <row r="99">
          <cell r="A99" t="str">
            <v>RAL16_GSL</v>
          </cell>
          <cell r="B99" t="str">
            <v xml:space="preserve">Disposition of Deferral/Variance Accounts (2016) </v>
          </cell>
          <cell r="C99" t="str">
            <v>Rate Rider</v>
          </cell>
          <cell r="E99" t="str">
            <v>$/kW</v>
          </cell>
          <cell r="N99">
            <v>0.23380000000000001</v>
          </cell>
          <cell r="O99">
            <v>0.23380000000000001</v>
          </cell>
          <cell r="P99">
            <v>0</v>
          </cell>
        </row>
        <row r="100">
          <cell r="A100" t="str">
            <v>RALP16_GSL</v>
          </cell>
          <cell r="B100" t="str">
            <v xml:space="preserve">Disposition of Deferral/Variance Accounts - Power (2016) </v>
          </cell>
          <cell r="C100" t="str">
            <v>Rate Rider</v>
          </cell>
          <cell r="E100" t="str">
            <v>$/kW</v>
          </cell>
          <cell r="N100">
            <v>-0.24490000000000001</v>
          </cell>
          <cell r="O100">
            <v>-0.24490000000000001</v>
          </cell>
          <cell r="P100">
            <v>-0.24490000000000001</v>
          </cell>
        </row>
        <row r="101">
          <cell r="A101" t="str">
            <v>GA16_GSL</v>
          </cell>
          <cell r="B101" t="str">
            <v xml:space="preserve">Disposition of Deferral/Variance Accounts - Power - Global Adjustment (2016) </v>
          </cell>
          <cell r="C101" t="str">
            <v>Rate Rider</v>
          </cell>
          <cell r="D101" t="str">
            <v>non_RPP</v>
          </cell>
          <cell r="E101" t="str">
            <v>$/kW</v>
          </cell>
          <cell r="N101">
            <v>0.86370000000000002</v>
          </cell>
          <cell r="O101">
            <v>0.86370000000000002</v>
          </cell>
          <cell r="P101">
            <v>0</v>
          </cell>
        </row>
        <row r="102">
          <cell r="A102" t="str">
            <v>2RAL16_GSL</v>
          </cell>
          <cell r="B102" t="str">
            <v xml:space="preserve">Disposition of Deferral/Variance Accounts - Group 2 Accounts (2016) </v>
          </cell>
          <cell r="C102" t="str">
            <v>Rate Rider</v>
          </cell>
          <cell r="E102" t="str">
            <v>$/kW</v>
          </cell>
          <cell r="N102">
            <v>0.1273</v>
          </cell>
          <cell r="O102">
            <v>0.1273</v>
          </cell>
          <cell r="P102">
            <v>0</v>
          </cell>
        </row>
        <row r="103">
          <cell r="A103" t="str">
            <v>LRVA16_GSL</v>
          </cell>
          <cell r="B103" t="str">
            <v>Lost Revenue Adjustment Mechanism Variance Account (LRAMVA) (2016)</v>
          </cell>
          <cell r="C103" t="str">
            <v>Rate Rider</v>
          </cell>
          <cell r="E103" t="str">
            <v>$/kW</v>
          </cell>
          <cell r="N103">
            <v>-1.9599999999999999E-2</v>
          </cell>
          <cell r="O103">
            <v>-1.9599999999999999E-2</v>
          </cell>
          <cell r="P103">
            <v>0</v>
          </cell>
        </row>
        <row r="104">
          <cell r="A104" t="str">
            <v>PPE16_GSL</v>
          </cell>
          <cell r="B104" t="str">
            <v>Account 1575 (2016)</v>
          </cell>
          <cell r="C104" t="str">
            <v>Rate Rider</v>
          </cell>
          <cell r="E104" t="str">
            <v>$/kW</v>
          </cell>
          <cell r="N104">
            <v>-0.1105</v>
          </cell>
          <cell r="O104">
            <v>-0.1105</v>
          </cell>
          <cell r="P104">
            <v>0</v>
          </cell>
        </row>
        <row r="105">
          <cell r="A105" t="str">
            <v>SG16_GSL</v>
          </cell>
          <cell r="B105" t="str">
            <v>Smart Grid True-up (2016)</v>
          </cell>
          <cell r="C105" t="str">
            <v>Rate Rider</v>
          </cell>
          <cell r="E105" t="str">
            <v>$</v>
          </cell>
          <cell r="N105">
            <v>-4.8099999999999996</v>
          </cell>
          <cell r="O105">
            <v>-4.8099999999999996</v>
          </cell>
          <cell r="P105">
            <v>0</v>
          </cell>
        </row>
        <row r="106">
          <cell r="A106" t="str">
            <v>FRV_GSL</v>
          </cell>
          <cell r="B106" t="str">
            <v>Foregone Revenue/Var</v>
          </cell>
          <cell r="C106" t="str">
            <v>Rate Rider</v>
          </cell>
          <cell r="E106" t="str">
            <v>$/kW</v>
          </cell>
          <cell r="N106">
            <v>1.1617</v>
          </cell>
        </row>
        <row r="108">
          <cell r="A108" t="str">
            <v>TN_GSL</v>
          </cell>
          <cell r="B108" t="str">
            <v>Retail Transmission Rate - Network Service Rate</v>
          </cell>
          <cell r="C108" t="str">
            <v>Rate</v>
          </cell>
          <cell r="E108" t="str">
            <v>$/kW</v>
          </cell>
          <cell r="F108">
            <v>2.6667000000000001</v>
          </cell>
          <cell r="G108">
            <v>2.4796</v>
          </cell>
          <cell r="H108">
            <v>2.7151000000000001</v>
          </cell>
          <cell r="I108">
            <v>2.7151000000000001</v>
          </cell>
          <cell r="J108">
            <v>2.8191999999999999</v>
          </cell>
          <cell r="K108">
            <v>2.8191999999999999</v>
          </cell>
          <cell r="L108">
            <v>2.9192</v>
          </cell>
          <cell r="M108">
            <v>2.9192</v>
          </cell>
          <cell r="N108">
            <v>2.9192</v>
          </cell>
          <cell r="O108">
            <v>2.9268000000000001</v>
          </cell>
          <cell r="P108">
            <v>2.9691000000000001</v>
          </cell>
          <cell r="Q108">
            <v>3.0173999999999999</v>
          </cell>
          <cell r="R108">
            <v>3.0712000000000002</v>
          </cell>
        </row>
        <row r="109">
          <cell r="A109" t="str">
            <v>TC_GSL</v>
          </cell>
          <cell r="B109" t="str">
            <v>Retail Transmission Rate - Line and Transformation Connection Service Rate</v>
          </cell>
          <cell r="C109" t="str">
            <v>Rate</v>
          </cell>
          <cell r="E109" t="str">
            <v>$/kW</v>
          </cell>
          <cell r="F109">
            <v>0.97550000000000003</v>
          </cell>
          <cell r="G109">
            <v>1.8993</v>
          </cell>
          <cell r="H109">
            <v>1.0903</v>
          </cell>
          <cell r="I109">
            <v>1.0903</v>
          </cell>
          <cell r="J109">
            <v>1.1438999999999999</v>
          </cell>
          <cell r="K109">
            <v>1.1438999999999999</v>
          </cell>
          <cell r="L109">
            <v>1.1726000000000001</v>
          </cell>
          <cell r="M109">
            <v>1.1726000000000001</v>
          </cell>
          <cell r="N109">
            <v>1.1726000000000001</v>
          </cell>
          <cell r="O109">
            <v>1.2618</v>
          </cell>
          <cell r="P109">
            <v>1.2842</v>
          </cell>
          <cell r="Q109">
            <v>1.3092999999999999</v>
          </cell>
          <cell r="R109">
            <v>1.3371</v>
          </cell>
        </row>
        <row r="110">
          <cell r="A110" t="str">
            <v>TN_GSLI</v>
          </cell>
          <cell r="B110" t="str">
            <v>Retail Transmission Rate - Network Service Rate</v>
          </cell>
          <cell r="C110" t="str">
            <v>Rate</v>
          </cell>
          <cell r="E110" t="str">
            <v>$/kW</v>
          </cell>
          <cell r="F110">
            <v>2.6667000000000001</v>
          </cell>
          <cell r="G110">
            <v>3.2917999999999998</v>
          </cell>
          <cell r="H110">
            <v>2.8462000000000001</v>
          </cell>
          <cell r="I110">
            <v>2.8462000000000001</v>
          </cell>
          <cell r="J110">
            <v>2.9552999999999998</v>
          </cell>
          <cell r="K110">
            <v>2.9552999999999998</v>
          </cell>
          <cell r="L110">
            <v>3.0600999999999998</v>
          </cell>
          <cell r="M110">
            <v>3.0600999999999998</v>
          </cell>
          <cell r="N110">
            <v>3.0600999999999998</v>
          </cell>
          <cell r="O110">
            <v>3.0680999999999998</v>
          </cell>
          <cell r="P110">
            <v>3.1124999999999998</v>
          </cell>
          <cell r="Q110">
            <v>3.1629999999999998</v>
          </cell>
          <cell r="R110">
            <v>3.2195</v>
          </cell>
        </row>
        <row r="111">
          <cell r="A111" t="str">
            <v>TC_GSLI</v>
          </cell>
          <cell r="B111" t="str">
            <v>Retail Transmission Rate - Line and Transformation Connection Service Rate</v>
          </cell>
          <cell r="C111" t="str">
            <v>Rate</v>
          </cell>
          <cell r="E111" t="str">
            <v>$/kW</v>
          </cell>
          <cell r="F111">
            <v>0.97550000000000003</v>
          </cell>
          <cell r="G111">
            <v>2.5211999999999999</v>
          </cell>
          <cell r="H111">
            <v>1.1797</v>
          </cell>
          <cell r="I111">
            <v>1.1797</v>
          </cell>
          <cell r="J111">
            <v>1.2376</v>
          </cell>
          <cell r="K111">
            <v>1.2376</v>
          </cell>
          <cell r="L111">
            <v>1.2686999999999999</v>
          </cell>
          <cell r="M111">
            <v>1.2686999999999999</v>
          </cell>
          <cell r="N111">
            <v>1.2686999999999999</v>
          </cell>
          <cell r="O111">
            <v>1.3652</v>
          </cell>
          <cell r="P111">
            <v>1.3894</v>
          </cell>
          <cell r="Q111">
            <v>1.4166000000000001</v>
          </cell>
          <cell r="R111">
            <v>1.4467000000000001</v>
          </cell>
        </row>
        <row r="112">
          <cell r="B112" t="str">
            <v>LARGE USE</v>
          </cell>
        </row>
        <row r="113">
          <cell r="A113" t="str">
            <v>Fix_LU</v>
          </cell>
          <cell r="B113" t="str">
            <v>Service Charge</v>
          </cell>
          <cell r="C113" t="str">
            <v>Rate</v>
          </cell>
          <cell r="E113" t="str">
            <v>$</v>
          </cell>
          <cell r="F113">
            <v>9690.24</v>
          </cell>
          <cell r="G113">
            <v>9690.24</v>
          </cell>
          <cell r="H113">
            <v>5808.4</v>
          </cell>
          <cell r="I113">
            <v>5808.4</v>
          </cell>
          <cell r="J113">
            <v>5889.72</v>
          </cell>
          <cell r="K113">
            <v>5889.72</v>
          </cell>
          <cell r="L113">
            <v>5966.29</v>
          </cell>
          <cell r="M113">
            <v>5966.29</v>
          </cell>
          <cell r="N113">
            <v>5758.58</v>
          </cell>
          <cell r="O113">
            <v>5369.68</v>
          </cell>
          <cell r="P113">
            <v>5877.76</v>
          </cell>
          <cell r="Q113">
            <v>5966.29</v>
          </cell>
          <cell r="R113">
            <v>5966.29</v>
          </cell>
        </row>
        <row r="114">
          <cell r="A114" t="str">
            <v>FR_LU</v>
          </cell>
          <cell r="B114" t="str">
            <v>Foregone Revenue/Fix</v>
          </cell>
          <cell r="C114" t="str">
            <v>Rate Rider</v>
          </cell>
          <cell r="E114" t="str">
            <v>$</v>
          </cell>
          <cell r="H114">
            <v>587.71</v>
          </cell>
          <cell r="I114">
            <v>587.71</v>
          </cell>
          <cell r="J114">
            <v>64.040000000000006</v>
          </cell>
          <cell r="K114">
            <v>64.040000000000006</v>
          </cell>
          <cell r="L114">
            <v>0</v>
          </cell>
          <cell r="M114">
            <v>0</v>
          </cell>
          <cell r="N114">
            <v>-715.92</v>
          </cell>
        </row>
        <row r="115">
          <cell r="A115" t="str">
            <v>PPE_LU</v>
          </cell>
          <cell r="B115" t="str">
            <v xml:space="preserve">Recovery of CGAAP/CWIP Differential </v>
          </cell>
          <cell r="C115" t="str">
            <v>Rate Rider</v>
          </cell>
          <cell r="E115" t="str">
            <v>$</v>
          </cell>
          <cell r="H115">
            <v>104.59</v>
          </cell>
          <cell r="I115">
            <v>104.59</v>
          </cell>
          <cell r="J115">
            <v>104.59</v>
          </cell>
          <cell r="K115">
            <v>104.59</v>
          </cell>
          <cell r="L115">
            <v>104.59</v>
          </cell>
          <cell r="M115">
            <v>104.59</v>
          </cell>
          <cell r="N115">
            <v>104.59</v>
          </cell>
        </row>
        <row r="116">
          <cell r="A116" t="str">
            <v>ICMF_LU</v>
          </cell>
          <cell r="B116" t="str">
            <v>ICM Rate Rider  (2014) - in effect until the effective date of the next cost of service rates</v>
          </cell>
          <cell r="C116" t="str">
            <v>Rate Rider</v>
          </cell>
          <cell r="E116" t="str">
            <v>$</v>
          </cell>
          <cell r="H116">
            <v>0</v>
          </cell>
          <cell r="I116">
            <v>0</v>
          </cell>
          <cell r="J116">
            <v>30.93</v>
          </cell>
          <cell r="K116">
            <v>30.93</v>
          </cell>
          <cell r="L116">
            <v>30.93</v>
          </cell>
          <cell r="M116">
            <v>30.93</v>
          </cell>
          <cell r="N116">
            <v>0</v>
          </cell>
        </row>
        <row r="117">
          <cell r="A117" t="str">
            <v>SGD_LU</v>
          </cell>
          <cell r="B117" t="str">
            <v xml:space="preserve">Smart Grid Funding Adder(2014) </v>
          </cell>
          <cell r="C117" t="str">
            <v>Rate Adder</v>
          </cell>
          <cell r="E117" t="str">
            <v>$</v>
          </cell>
          <cell r="H117">
            <v>0</v>
          </cell>
          <cell r="I117">
            <v>0</v>
          </cell>
          <cell r="J117">
            <v>77.98</v>
          </cell>
          <cell r="K117">
            <v>77.98</v>
          </cell>
          <cell r="L117">
            <v>0</v>
          </cell>
          <cell r="M117">
            <v>0</v>
          </cell>
        </row>
        <row r="118">
          <cell r="A118" t="str">
            <v>Var_LU</v>
          </cell>
          <cell r="B118" t="str">
            <v>Distribution Volumetric Rate</v>
          </cell>
          <cell r="C118" t="str">
            <v>Rate</v>
          </cell>
          <cell r="E118" t="str">
            <v>$/kW</v>
          </cell>
          <cell r="F118">
            <v>1.0484</v>
          </cell>
          <cell r="G118">
            <v>0.59179999999999999</v>
          </cell>
          <cell r="H118">
            <v>1.3784000000000001</v>
          </cell>
          <cell r="I118">
            <v>1.3784000000000001</v>
          </cell>
          <cell r="J118">
            <v>1.3976999999999999</v>
          </cell>
          <cell r="K118">
            <v>1.3976999999999999</v>
          </cell>
          <cell r="L118">
            <v>1.4158999999999999</v>
          </cell>
          <cell r="M118">
            <v>1.4158999999999999</v>
          </cell>
          <cell r="N118">
            <v>1.9666000000000001</v>
          </cell>
          <cell r="O118">
            <v>2.4338000000000002</v>
          </cell>
          <cell r="P118">
            <v>2.6179999999999999</v>
          </cell>
          <cell r="Q118">
            <v>2.7925</v>
          </cell>
          <cell r="R118">
            <v>2.9649000000000001</v>
          </cell>
        </row>
        <row r="119">
          <cell r="A119" t="str">
            <v>LV_LU</v>
          </cell>
          <cell r="B119" t="str">
            <v>Low Voltage Service Rate</v>
          </cell>
          <cell r="C119" t="str">
            <v>Rate</v>
          </cell>
          <cell r="E119" t="str">
            <v>$/kW</v>
          </cell>
          <cell r="F119">
            <v>5.5800000000000002E-2</v>
          </cell>
          <cell r="G119">
            <v>0.3886</v>
          </cell>
          <cell r="H119">
            <v>0.14369999999999999</v>
          </cell>
          <cell r="I119">
            <v>0.14369999999999999</v>
          </cell>
          <cell r="J119">
            <v>0.14369999999999999</v>
          </cell>
          <cell r="K119">
            <v>0.14369999999999999</v>
          </cell>
          <cell r="L119">
            <v>0.14369999999999999</v>
          </cell>
          <cell r="M119">
            <v>0.14369999999999999</v>
          </cell>
          <cell r="N119">
            <v>0.14369999999999999</v>
          </cell>
          <cell r="O119">
            <v>0.16300000000000001</v>
          </cell>
          <cell r="P119">
            <v>0.16309999999999999</v>
          </cell>
          <cell r="Q119">
            <v>0.16309999999999999</v>
          </cell>
          <cell r="R119">
            <v>0.16309999999999999</v>
          </cell>
        </row>
        <row r="120">
          <cell r="A120" t="str">
            <v>RAL13_LU</v>
          </cell>
          <cell r="B120" t="str">
            <v xml:space="preserve">Disposition of Deferral/Variance Accounts (2013) </v>
          </cell>
          <cell r="C120" t="str">
            <v>Rate Rider</v>
          </cell>
          <cell r="E120" t="str">
            <v>$/kW</v>
          </cell>
          <cell r="H120">
            <v>-0.20419999999999999</v>
          </cell>
          <cell r="I120">
            <v>0</v>
          </cell>
          <cell r="J120">
            <v>-0.20419999999999999</v>
          </cell>
          <cell r="K120">
            <v>0</v>
          </cell>
          <cell r="L120">
            <v>0</v>
          </cell>
          <cell r="M120">
            <v>0</v>
          </cell>
        </row>
        <row r="121">
          <cell r="A121" t="str">
            <v>GA13_LU</v>
          </cell>
          <cell r="B121" t="str">
            <v xml:space="preserve">Disposition of Global Adjustment Sub-Account (2013) </v>
          </cell>
          <cell r="C121" t="str">
            <v>Rate Rider</v>
          </cell>
          <cell r="D121" t="str">
            <v>non_RPP</v>
          </cell>
          <cell r="E121" t="str">
            <v>$/kWh</v>
          </cell>
          <cell r="H121">
            <v>1.8E-3</v>
          </cell>
          <cell r="I121">
            <v>0</v>
          </cell>
          <cell r="J121">
            <v>1.8E-3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RAL14_LU</v>
          </cell>
          <cell r="B122" t="str">
            <v xml:space="preserve">Disposition of Deferral/Variance Account (2014) </v>
          </cell>
          <cell r="C122" t="str">
            <v>Rate Rider</v>
          </cell>
          <cell r="E122" t="str">
            <v>$/kW</v>
          </cell>
          <cell r="H122">
            <v>0</v>
          </cell>
          <cell r="I122">
            <v>0</v>
          </cell>
          <cell r="J122">
            <v>-0.1973</v>
          </cell>
          <cell r="K122">
            <v>-0.1973</v>
          </cell>
          <cell r="L122">
            <v>-0.1973</v>
          </cell>
          <cell r="M122">
            <v>-0.1973</v>
          </cell>
        </row>
        <row r="123">
          <cell r="A123" t="str">
            <v>ICMV_LU</v>
          </cell>
          <cell r="B123" t="str">
            <v>ICM Rate Rider  (2014) - in effect until the effective date of the next cost of service rates</v>
          </cell>
          <cell r="C123" t="str">
            <v>Rate Rider</v>
          </cell>
          <cell r="E123" t="str">
            <v>$/kW</v>
          </cell>
          <cell r="H123">
            <v>0</v>
          </cell>
          <cell r="I123">
            <v>0</v>
          </cell>
          <cell r="J123">
            <v>7.3000000000000001E-3</v>
          </cell>
          <cell r="K123">
            <v>7.3000000000000001E-3</v>
          </cell>
          <cell r="L123">
            <v>7.3000000000000001E-3</v>
          </cell>
          <cell r="M123">
            <v>7.3000000000000001E-3</v>
          </cell>
          <cell r="N123">
            <v>0</v>
          </cell>
        </row>
        <row r="124">
          <cell r="A124" t="str">
            <v>TAXC_LU</v>
          </cell>
          <cell r="B124" t="str">
            <v>Tax Change</v>
          </cell>
          <cell r="C124" t="str">
            <v>Rate Rider</v>
          </cell>
          <cell r="E124" t="str">
            <v>$/kW</v>
          </cell>
          <cell r="F124">
            <v>-1.7500000000000002E-2</v>
          </cell>
          <cell r="G124">
            <v>-7.6399999999999996E-2</v>
          </cell>
        </row>
        <row r="125">
          <cell r="A125" t="str">
            <v>TFD_LU</v>
          </cell>
          <cell r="B125" t="str">
            <v>Transformer Discount</v>
          </cell>
          <cell r="C125" t="str">
            <v>Rate</v>
          </cell>
          <cell r="E125" t="str">
            <v>$/kW</v>
          </cell>
          <cell r="F125">
            <v>-0.6</v>
          </cell>
          <cell r="G125">
            <v>-0.6</v>
          </cell>
          <cell r="H125">
            <v>-0.6</v>
          </cell>
          <cell r="I125">
            <v>-0.6</v>
          </cell>
          <cell r="J125">
            <v>-0.6</v>
          </cell>
          <cell r="K125">
            <v>-0.6</v>
          </cell>
          <cell r="L125">
            <v>-0.6</v>
          </cell>
          <cell r="M125">
            <v>-0.6</v>
          </cell>
          <cell r="N125">
            <v>-0.6</v>
          </cell>
          <cell r="O125">
            <v>-0.6</v>
          </cell>
          <cell r="P125">
            <v>-0.6</v>
          </cell>
          <cell r="Q125">
            <v>-0.6</v>
          </cell>
          <cell r="R125">
            <v>-0.6</v>
          </cell>
        </row>
        <row r="126">
          <cell r="A126" t="str">
            <v>RAL16_LU</v>
          </cell>
          <cell r="B126" t="str">
            <v xml:space="preserve">Disposition of Deferral/Variance Accounts (2016) </v>
          </cell>
          <cell r="C126" t="str">
            <v>Rate Rider</v>
          </cell>
          <cell r="E126" t="str">
            <v>$/kW</v>
          </cell>
          <cell r="N126">
            <v>1.2673000000000001</v>
          </cell>
          <cell r="O126">
            <v>0</v>
          </cell>
          <cell r="P126">
            <v>0</v>
          </cell>
        </row>
        <row r="127">
          <cell r="A127" t="str">
            <v>RALP16_LU</v>
          </cell>
          <cell r="B127" t="str">
            <v xml:space="preserve">Disposition of Deferral/Variance Accounts - Power (2016) </v>
          </cell>
          <cell r="C127" t="str">
            <v>Rate Rider</v>
          </cell>
          <cell r="E127" t="str">
            <v>$/kW</v>
          </cell>
          <cell r="N127">
            <v>-1.3272999999999999</v>
          </cell>
          <cell r="O127">
            <v>0</v>
          </cell>
          <cell r="P127">
            <v>0</v>
          </cell>
        </row>
        <row r="128">
          <cell r="A128" t="str">
            <v>GA16_LU</v>
          </cell>
          <cell r="B128" t="str">
            <v xml:space="preserve">Disposition of Deferral/Variance Accounts - Power - Global Adjustment (2016) </v>
          </cell>
          <cell r="C128" t="str">
            <v>Rate Rider</v>
          </cell>
          <cell r="D128" t="str">
            <v>non_RPP</v>
          </cell>
          <cell r="E128" t="str">
            <v>$/kW</v>
          </cell>
          <cell r="N128">
            <v>0</v>
          </cell>
          <cell r="O128">
            <v>0</v>
          </cell>
          <cell r="P128">
            <v>0</v>
          </cell>
        </row>
        <row r="129">
          <cell r="A129" t="str">
            <v>2RAL16_LU</v>
          </cell>
          <cell r="B129" t="str">
            <v xml:space="preserve">Disposition of Deferral/Variance Accounts - Group 2 Accounts (2016) </v>
          </cell>
          <cell r="C129" t="str">
            <v>Rate Rider</v>
          </cell>
          <cell r="E129" t="str">
            <v>$/kW</v>
          </cell>
          <cell r="N129">
            <v>0.69</v>
          </cell>
          <cell r="O129">
            <v>0</v>
          </cell>
          <cell r="P129">
            <v>0</v>
          </cell>
        </row>
        <row r="130">
          <cell r="A130" t="str">
            <v>LRVA16_LU</v>
          </cell>
          <cell r="B130" t="str">
            <v>Lost Revenue Adjustment Mechanism Variance Account (LRAMVA) (2016)</v>
          </cell>
          <cell r="C130" t="str">
            <v>Rate Rider</v>
          </cell>
          <cell r="E130" t="str">
            <v>$/kW</v>
          </cell>
          <cell r="N130">
            <v>-0.1424</v>
          </cell>
          <cell r="O130">
            <v>0</v>
          </cell>
          <cell r="P130">
            <v>0</v>
          </cell>
        </row>
        <row r="131">
          <cell r="A131" t="str">
            <v>PPE16_LU</v>
          </cell>
          <cell r="B131" t="str">
            <v>Account 1575 (2016)</v>
          </cell>
          <cell r="C131" t="str">
            <v>Rate Rider</v>
          </cell>
          <cell r="E131" t="str">
            <v>$/kW</v>
          </cell>
          <cell r="N131">
            <v>-0.59870000000000001</v>
          </cell>
          <cell r="O131">
            <v>0</v>
          </cell>
          <cell r="P131">
            <v>0</v>
          </cell>
        </row>
        <row r="132">
          <cell r="A132" t="str">
            <v>SG16_LU</v>
          </cell>
          <cell r="B132" t="str">
            <v>Smart Grid True-up (2016)</v>
          </cell>
          <cell r="C132" t="str">
            <v>Rate Rider</v>
          </cell>
          <cell r="E132" t="str">
            <v>$</v>
          </cell>
          <cell r="N132">
            <v>-798.45</v>
          </cell>
          <cell r="O132">
            <v>0</v>
          </cell>
          <cell r="P132">
            <v>0</v>
          </cell>
        </row>
        <row r="133">
          <cell r="A133" t="str">
            <v>FRV_LU</v>
          </cell>
          <cell r="B133" t="str">
            <v>Foregone Revenue/Var</v>
          </cell>
          <cell r="C133" t="str">
            <v>Rate Rider</v>
          </cell>
          <cell r="E133" t="str">
            <v>$/kW</v>
          </cell>
          <cell r="N133">
            <v>1.6171</v>
          </cell>
        </row>
        <row r="136">
          <cell r="A136" t="str">
            <v>TN_LU</v>
          </cell>
          <cell r="B136" t="str">
            <v>Retail Transmission Rate - Network Service Rate</v>
          </cell>
          <cell r="C136" t="str">
            <v>Rate</v>
          </cell>
          <cell r="E136" t="str">
            <v>$/kW</v>
          </cell>
          <cell r="F136">
            <v>3.1284999999999998</v>
          </cell>
          <cell r="G136">
            <v>3.1192000000000002</v>
          </cell>
          <cell r="H136">
            <v>3.2216</v>
          </cell>
          <cell r="I136">
            <v>3.2216</v>
          </cell>
          <cell r="J136">
            <v>3.3451</v>
          </cell>
          <cell r="K136">
            <v>3.3451</v>
          </cell>
          <cell r="L136">
            <v>3.4638</v>
          </cell>
          <cell r="M136">
            <v>3.4638</v>
          </cell>
          <cell r="N136">
            <v>3.4638</v>
          </cell>
          <cell r="O136">
            <v>3.5360999999999998</v>
          </cell>
          <cell r="P136">
            <v>3.6097999999999999</v>
          </cell>
          <cell r="Q136">
            <v>3.6867999999999999</v>
          </cell>
          <cell r="R136">
            <v>3.7780999999999998</v>
          </cell>
        </row>
        <row r="137">
          <cell r="A137" t="str">
            <v>TC_LU</v>
          </cell>
          <cell r="B137" t="str">
            <v>Retail Transmission Rate - Line and Transformation Connection Service Rate</v>
          </cell>
          <cell r="C137" t="str">
            <v>Rate</v>
          </cell>
          <cell r="E137" t="str">
            <v>$/kW</v>
          </cell>
          <cell r="F137">
            <v>1.1529</v>
          </cell>
          <cell r="G137">
            <v>2.5775000000000001</v>
          </cell>
          <cell r="H137">
            <v>1.1183000000000001</v>
          </cell>
          <cell r="I137">
            <v>1.1183000000000001</v>
          </cell>
          <cell r="J137">
            <v>1.1732</v>
          </cell>
          <cell r="K137">
            <v>1.1732</v>
          </cell>
          <cell r="L137">
            <v>1.2027000000000001</v>
          </cell>
          <cell r="M137">
            <v>1.2027000000000001</v>
          </cell>
          <cell r="N137">
            <v>1.2027000000000001</v>
          </cell>
          <cell r="O137">
            <v>1.3178000000000001</v>
          </cell>
          <cell r="P137">
            <v>1.3495999999999999</v>
          </cell>
          <cell r="Q137">
            <v>1.3829</v>
          </cell>
          <cell r="R137">
            <v>1.4218</v>
          </cell>
        </row>
        <row r="140">
          <cell r="B140" t="str">
            <v>UNMETERED SCATTERED LOAD</v>
          </cell>
        </row>
        <row r="141">
          <cell r="A141" t="str">
            <v>Fix_USL</v>
          </cell>
          <cell r="B141" t="str">
            <v>Service Charge</v>
          </cell>
          <cell r="C141" t="str">
            <v>Rate</v>
          </cell>
          <cell r="E141" t="str">
            <v>$</v>
          </cell>
          <cell r="F141">
            <v>14.32</v>
          </cell>
          <cell r="G141">
            <v>7.95</v>
          </cell>
          <cell r="H141">
            <v>6.82</v>
          </cell>
          <cell r="I141">
            <v>6.82</v>
          </cell>
          <cell r="J141">
            <v>6.92</v>
          </cell>
          <cell r="K141">
            <v>6.85</v>
          </cell>
          <cell r="L141">
            <v>7.01</v>
          </cell>
          <cell r="M141">
            <v>7.01</v>
          </cell>
          <cell r="N141">
            <v>7.73</v>
          </cell>
          <cell r="O141">
            <v>8.83</v>
          </cell>
          <cell r="P141">
            <v>9.4499999999999993</v>
          </cell>
          <cell r="Q141">
            <v>9.82</v>
          </cell>
          <cell r="R141">
            <v>10.15</v>
          </cell>
        </row>
        <row r="142">
          <cell r="A142" t="str">
            <v>FR_USL</v>
          </cell>
          <cell r="B142" t="str">
            <v>Foregone Revenue/Fix</v>
          </cell>
          <cell r="C142" t="str">
            <v>Rate Rider</v>
          </cell>
          <cell r="E142" t="str">
            <v>$</v>
          </cell>
          <cell r="H142">
            <v>-0.34</v>
          </cell>
          <cell r="I142">
            <v>-0.34</v>
          </cell>
          <cell r="J142">
            <v>0.05</v>
          </cell>
          <cell r="K142">
            <v>0.05</v>
          </cell>
          <cell r="L142">
            <v>0</v>
          </cell>
          <cell r="M142">
            <v>0</v>
          </cell>
          <cell r="N142">
            <v>2.02</v>
          </cell>
        </row>
        <row r="143">
          <cell r="A143" t="str">
            <v>PPE_USL</v>
          </cell>
          <cell r="B143" t="str">
            <v xml:space="preserve">Recovery of CGAAP/CWIP Differential </v>
          </cell>
          <cell r="C143" t="str">
            <v>Rate Rider</v>
          </cell>
          <cell r="E143" t="str">
            <v>$</v>
          </cell>
          <cell r="H143">
            <v>0.11</v>
          </cell>
          <cell r="I143">
            <v>0.11</v>
          </cell>
          <cell r="J143">
            <v>0.11</v>
          </cell>
          <cell r="K143">
            <v>0.11</v>
          </cell>
          <cell r="L143">
            <v>0.11</v>
          </cell>
          <cell r="M143">
            <v>0.11</v>
          </cell>
          <cell r="N143">
            <v>0.11</v>
          </cell>
        </row>
        <row r="144">
          <cell r="A144" t="str">
            <v>ICMF_USL</v>
          </cell>
          <cell r="B144" t="str">
            <v>ICM Rate Rider  (2014) - in effect until the effective date of the next cost of service rates</v>
          </cell>
          <cell r="C144" t="str">
            <v>Rate Rider</v>
          </cell>
          <cell r="E144" t="str">
            <v>$</v>
          </cell>
          <cell r="H144">
            <v>0</v>
          </cell>
          <cell r="I144">
            <v>0</v>
          </cell>
          <cell r="J144">
            <v>0.04</v>
          </cell>
          <cell r="K144">
            <v>0.04</v>
          </cell>
          <cell r="L144">
            <v>0.04</v>
          </cell>
          <cell r="M144">
            <v>0.04</v>
          </cell>
          <cell r="N144">
            <v>0</v>
          </cell>
        </row>
        <row r="145">
          <cell r="A145" t="str">
            <v>SGD_USL</v>
          </cell>
          <cell r="B145" t="str">
            <v xml:space="preserve">Smart Grid Funding Adder(2014) </v>
          </cell>
          <cell r="C145" t="str">
            <v>Rate Adder</v>
          </cell>
          <cell r="E145" t="str">
            <v>$</v>
          </cell>
          <cell r="H145">
            <v>0</v>
          </cell>
          <cell r="I145">
            <v>0</v>
          </cell>
          <cell r="J145">
            <v>0.08</v>
          </cell>
          <cell r="K145">
            <v>0.08</v>
          </cell>
          <cell r="L145">
            <v>0</v>
          </cell>
          <cell r="M145">
            <v>0</v>
          </cell>
        </row>
        <row r="146">
          <cell r="A146" t="str">
            <v>Var_USL</v>
          </cell>
          <cell r="B146" t="str">
            <v>Distribution Volumetric Rate</v>
          </cell>
          <cell r="C146" t="str">
            <v>Rate</v>
          </cell>
          <cell r="E146" t="str">
            <v>$/kWh</v>
          </cell>
          <cell r="F146">
            <v>8.6999999999999994E-3</v>
          </cell>
          <cell r="G146">
            <v>1.61E-2</v>
          </cell>
          <cell r="H146">
            <v>1.55E-2</v>
          </cell>
          <cell r="I146">
            <v>1.55E-2</v>
          </cell>
          <cell r="J146">
            <v>1.5699999999999999E-2</v>
          </cell>
          <cell r="K146">
            <v>1.5599999999999999E-2</v>
          </cell>
          <cell r="L146">
            <v>1.5900000000000001E-2</v>
          </cell>
          <cell r="M146">
            <v>1.5900000000000001E-2</v>
          </cell>
          <cell r="N146">
            <v>1.7500000000000002E-2</v>
          </cell>
          <cell r="O146">
            <v>0.02</v>
          </cell>
          <cell r="P146">
            <v>2.1499999999999998E-2</v>
          </cell>
          <cell r="Q146">
            <v>2.2499999999999999E-2</v>
          </cell>
          <cell r="R146">
            <v>2.3199999999999998E-2</v>
          </cell>
        </row>
        <row r="147">
          <cell r="A147" t="str">
            <v>LV_USL</v>
          </cell>
          <cell r="B147" t="str">
            <v>Low Voltage Service Rate</v>
          </cell>
          <cell r="C147" t="str">
            <v>Rate</v>
          </cell>
          <cell r="E147" t="str">
            <v>$/kWh</v>
          </cell>
          <cell r="F147">
            <v>1E-4</v>
          </cell>
          <cell r="G147">
            <v>6.9999999999999999E-4</v>
          </cell>
          <cell r="H147">
            <v>2.9999999999999997E-4</v>
          </cell>
          <cell r="I147">
            <v>2.9999999999999997E-4</v>
          </cell>
          <cell r="J147">
            <v>2.9999999999999997E-4</v>
          </cell>
          <cell r="K147">
            <v>2.9999999999999997E-4</v>
          </cell>
          <cell r="L147">
            <v>2.9999999999999997E-4</v>
          </cell>
          <cell r="M147">
            <v>2.9999999999999997E-4</v>
          </cell>
          <cell r="N147">
            <v>2.9999999999999997E-4</v>
          </cell>
          <cell r="O147">
            <v>5.0000000000000001E-4</v>
          </cell>
          <cell r="P147">
            <v>5.0000000000000001E-4</v>
          </cell>
          <cell r="Q147">
            <v>5.0000000000000001E-4</v>
          </cell>
          <cell r="R147">
            <v>5.0000000000000001E-4</v>
          </cell>
        </row>
        <row r="148">
          <cell r="A148" t="str">
            <v>RAL13_USL</v>
          </cell>
          <cell r="B148" t="str">
            <v xml:space="preserve">Disposition of Deferral/Variance Accounts (2013) </v>
          </cell>
          <cell r="C148" t="str">
            <v>Rate Rider</v>
          </cell>
          <cell r="E148" t="str">
            <v>$/kWh</v>
          </cell>
          <cell r="H148">
            <v>-2.3E-3</v>
          </cell>
          <cell r="I148">
            <v>-1.5E-3</v>
          </cell>
          <cell r="J148">
            <v>-2.3E-3</v>
          </cell>
          <cell r="K148">
            <v>-1.5E-3</v>
          </cell>
          <cell r="L148">
            <v>0</v>
          </cell>
          <cell r="M148">
            <v>0</v>
          </cell>
        </row>
        <row r="149">
          <cell r="A149" t="str">
            <v>GA13_USL</v>
          </cell>
          <cell r="B149" t="str">
            <v xml:space="preserve">Disposition of Global Adjustment Sub-Account (2013) </v>
          </cell>
          <cell r="C149" t="str">
            <v>Rate Rider</v>
          </cell>
          <cell r="D149" t="str">
            <v>non_RPP</v>
          </cell>
          <cell r="E149" t="str">
            <v>$/kWh</v>
          </cell>
          <cell r="H149">
            <v>1.8E-3</v>
          </cell>
          <cell r="I149">
            <v>3.0999999999999999E-3</v>
          </cell>
          <cell r="J149">
            <v>1.8E-3</v>
          </cell>
          <cell r="K149">
            <v>3.0999999999999999E-3</v>
          </cell>
          <cell r="L149">
            <v>0</v>
          </cell>
          <cell r="M149">
            <v>0</v>
          </cell>
        </row>
        <row r="150">
          <cell r="A150" t="str">
            <v>RAL14_USL</v>
          </cell>
          <cell r="B150" t="str">
            <v xml:space="preserve">Disposition of Deferral/Variance Account (2014) </v>
          </cell>
          <cell r="C150" t="str">
            <v>Rate Rider</v>
          </cell>
          <cell r="E150" t="str">
            <v>$/kWh</v>
          </cell>
          <cell r="G150">
            <v>-8.9999999999999998E-4</v>
          </cell>
          <cell r="H150">
            <v>0</v>
          </cell>
          <cell r="I150">
            <v>0</v>
          </cell>
          <cell r="J150">
            <v>-5.9999999999999995E-4</v>
          </cell>
          <cell r="K150">
            <v>-5.9999999999999995E-4</v>
          </cell>
          <cell r="L150">
            <v>-5.9999999999999995E-4</v>
          </cell>
          <cell r="M150">
            <v>-5.9999999999999995E-4</v>
          </cell>
        </row>
        <row r="151">
          <cell r="A151" t="str">
            <v>GA14_USL</v>
          </cell>
          <cell r="B151" t="str">
            <v xml:space="preserve">Disposition of Global Adjustment Sub-Account (2014) </v>
          </cell>
          <cell r="C151" t="str">
            <v>Rate Rider</v>
          </cell>
          <cell r="D151" t="str">
            <v>non_RPP</v>
          </cell>
          <cell r="E151" t="str">
            <v>$/kWh</v>
          </cell>
          <cell r="H151">
            <v>0</v>
          </cell>
          <cell r="I151">
            <v>0</v>
          </cell>
          <cell r="J151">
            <v>-2.0000000000000001E-4</v>
          </cell>
          <cell r="K151">
            <v>-2.0000000000000001E-4</v>
          </cell>
          <cell r="L151">
            <v>-2.0000000000000001E-4</v>
          </cell>
          <cell r="M151">
            <v>-2.0000000000000001E-4</v>
          </cell>
        </row>
        <row r="152">
          <cell r="A152" t="str">
            <v>ICMV_USL</v>
          </cell>
          <cell r="B152" t="str">
            <v>ICM Rate Rider  (2014) - in effect until the effective date of the next cost of service rates</v>
          </cell>
          <cell r="C152" t="str">
            <v>Rate Rider</v>
          </cell>
          <cell r="E152" t="str">
            <v>$/kWh</v>
          </cell>
          <cell r="H152">
            <v>0</v>
          </cell>
          <cell r="I152">
            <v>0</v>
          </cell>
          <cell r="J152">
            <v>1E-4</v>
          </cell>
          <cell r="K152">
            <v>1E-4</v>
          </cell>
          <cell r="L152">
            <v>1E-4</v>
          </cell>
          <cell r="M152">
            <v>1E-4</v>
          </cell>
          <cell r="N152">
            <v>0</v>
          </cell>
        </row>
        <row r="153">
          <cell r="A153" t="str">
            <v>TAXC_USL</v>
          </cell>
          <cell r="B153" t="str">
            <v>Tax Change</v>
          </cell>
          <cell r="C153" t="str">
            <v>Rate Rider</v>
          </cell>
          <cell r="E153" t="str">
            <v>$/kWh</v>
          </cell>
          <cell r="F153">
            <v>-6.9999999999999999E-4</v>
          </cell>
          <cell r="G153">
            <v>-5.0000000000000001E-4</v>
          </cell>
        </row>
        <row r="154">
          <cell r="A154" t="str">
            <v>RAL16_USL</v>
          </cell>
          <cell r="B154" t="str">
            <v xml:space="preserve">Disposition of Deferral/Variance Accounts (2016) </v>
          </cell>
          <cell r="C154" t="str">
            <v>Rate Rider</v>
          </cell>
          <cell r="E154" t="str">
            <v>$/kWh</v>
          </cell>
          <cell r="N154">
            <v>0</v>
          </cell>
          <cell r="O154">
            <v>2.9999999999999997E-4</v>
          </cell>
          <cell r="P154">
            <v>2.9999999999999997E-4</v>
          </cell>
        </row>
        <row r="155">
          <cell r="A155" t="str">
            <v>RALP16_USL</v>
          </cell>
          <cell r="B155" t="str">
            <v xml:space="preserve">Disposition of Deferral/Variance Accounts - Power (2016) </v>
          </cell>
          <cell r="C155" t="str">
            <v>Rate Rider</v>
          </cell>
          <cell r="E155" t="str">
            <v>$/kWh</v>
          </cell>
          <cell r="N155">
            <v>-2.5999999999999999E-3</v>
          </cell>
          <cell r="O155">
            <v>0</v>
          </cell>
          <cell r="P155">
            <v>0</v>
          </cell>
        </row>
        <row r="156">
          <cell r="A156" t="str">
            <v>GA16_USL</v>
          </cell>
          <cell r="B156" t="str">
            <v xml:space="preserve">Disposition of Deferral/Variance Accounts - Power - Global Adjustment (2016) </v>
          </cell>
          <cell r="C156" t="str">
            <v>Rate Rider</v>
          </cell>
          <cell r="D156" t="str">
            <v>non_RPP</v>
          </cell>
          <cell r="E156" t="str">
            <v>$/kWh</v>
          </cell>
          <cell r="N156">
            <v>0</v>
          </cell>
          <cell r="O156">
            <v>0</v>
          </cell>
          <cell r="P156">
            <v>0</v>
          </cell>
        </row>
        <row r="157">
          <cell r="A157" t="str">
            <v>2RAL16_USL</v>
          </cell>
          <cell r="B157" t="str">
            <v xml:space="preserve">Disposition of Deferral/Variance Accounts - Group 2 Accounts (2016) </v>
          </cell>
          <cell r="C157" t="str">
            <v>Rate Rider</v>
          </cell>
          <cell r="E157" t="str">
            <v>$/kWh</v>
          </cell>
          <cell r="N157">
            <v>0</v>
          </cell>
          <cell r="O157">
            <v>2.0000000000000001E-4</v>
          </cell>
          <cell r="P157">
            <v>2.0000000000000001E-4</v>
          </cell>
        </row>
        <row r="158">
          <cell r="A158" t="str">
            <v>LRVA16_USL</v>
          </cell>
          <cell r="B158" t="str">
            <v>Lost Revenue Adjustment Mechanism Variance Account (LRAMVA) (2016)</v>
          </cell>
          <cell r="C158" t="str">
            <v>Rate Rider</v>
          </cell>
          <cell r="E158" t="str">
            <v>$/kWh</v>
          </cell>
          <cell r="N158">
            <v>-1E-3</v>
          </cell>
          <cell r="O158">
            <v>0</v>
          </cell>
          <cell r="P158">
            <v>0</v>
          </cell>
        </row>
        <row r="159">
          <cell r="A159" t="str">
            <v>PPE16_USL</v>
          </cell>
          <cell r="B159" t="str">
            <v>Account 1575 (2016)</v>
          </cell>
          <cell r="C159" t="str">
            <v>Rate Rider</v>
          </cell>
          <cell r="E159" t="str">
            <v>$/kWh</v>
          </cell>
          <cell r="N159">
            <v>-1.1999999999999999E-3</v>
          </cell>
          <cell r="O159">
            <v>0</v>
          </cell>
          <cell r="P159">
            <v>0</v>
          </cell>
        </row>
        <row r="160">
          <cell r="A160" t="str">
            <v>SG16_USL</v>
          </cell>
          <cell r="B160" t="str">
            <v>Smart Grid True-up (2016)</v>
          </cell>
          <cell r="C160" t="str">
            <v>Rate Rider</v>
          </cell>
          <cell r="E160" t="str">
            <v>$</v>
          </cell>
          <cell r="N160">
            <v>-0.1</v>
          </cell>
          <cell r="O160">
            <v>0</v>
          </cell>
          <cell r="P160">
            <v>0</v>
          </cell>
        </row>
        <row r="161">
          <cell r="A161" t="str">
            <v>FRV_USL</v>
          </cell>
          <cell r="B161" t="str">
            <v>Foregone Revenue/Var</v>
          </cell>
          <cell r="C161" t="str">
            <v>Rate Rider</v>
          </cell>
          <cell r="E161" t="str">
            <v>$/kWh</v>
          </cell>
          <cell r="N161">
            <v>4.4000000000000003E-3</v>
          </cell>
        </row>
        <row r="164">
          <cell r="A164" t="str">
            <v>TN_USL</v>
          </cell>
          <cell r="B164" t="str">
            <v>Retail Transmission Rate - Network Service Rate</v>
          </cell>
          <cell r="C164" t="str">
            <v>Rate</v>
          </cell>
          <cell r="E164" t="str">
            <v>$/kWh</v>
          </cell>
          <cell r="F164">
            <v>6.6E-3</v>
          </cell>
          <cell r="G164">
            <v>6.3E-3</v>
          </cell>
          <cell r="H164">
            <v>6.7000000000000002E-3</v>
          </cell>
          <cell r="I164">
            <v>6.7000000000000002E-3</v>
          </cell>
          <cell r="J164">
            <v>7.0000000000000001E-3</v>
          </cell>
          <cell r="K164">
            <v>7.0000000000000001E-3</v>
          </cell>
          <cell r="L164">
            <v>7.1999999999999998E-3</v>
          </cell>
          <cell r="M164">
            <v>7.1999999999999998E-3</v>
          </cell>
          <cell r="N164">
            <v>7.1999999999999998E-3</v>
          </cell>
          <cell r="O164">
            <v>6.8999999999999999E-3</v>
          </cell>
          <cell r="P164">
            <v>6.7999999999999996E-3</v>
          </cell>
          <cell r="Q164">
            <v>6.7000000000000002E-3</v>
          </cell>
          <cell r="R164">
            <v>6.6E-3</v>
          </cell>
        </row>
        <row r="165">
          <cell r="A165" t="str">
            <v>TC_USL</v>
          </cell>
          <cell r="B165" t="str">
            <v>Retail Transmission Rate - Line and Transformation Connection Service Rate</v>
          </cell>
          <cell r="C165" t="str">
            <v>Rate</v>
          </cell>
          <cell r="E165" t="str">
            <v>$/kWh</v>
          </cell>
          <cell r="F165">
            <v>2.7000000000000001E-3</v>
          </cell>
          <cell r="G165">
            <v>4.7999999999999996E-3</v>
          </cell>
          <cell r="H165">
            <v>3.0999999999999999E-3</v>
          </cell>
          <cell r="I165">
            <v>3.0999999999999999E-3</v>
          </cell>
          <cell r="J165">
            <v>3.3E-3</v>
          </cell>
          <cell r="K165">
            <v>3.3E-3</v>
          </cell>
          <cell r="L165">
            <v>3.3999999999999998E-3</v>
          </cell>
          <cell r="M165">
            <v>3.3999999999999998E-3</v>
          </cell>
          <cell r="N165">
            <v>3.3999999999999998E-3</v>
          </cell>
          <cell r="O165">
            <v>3.5000000000000001E-3</v>
          </cell>
          <cell r="P165">
            <v>3.5000000000000001E-3</v>
          </cell>
          <cell r="Q165">
            <v>3.3999999999999998E-3</v>
          </cell>
          <cell r="R165">
            <v>3.3999999999999998E-3</v>
          </cell>
        </row>
        <row r="168">
          <cell r="B168" t="str">
            <v>SENTINEL</v>
          </cell>
        </row>
        <row r="169">
          <cell r="A169" t="str">
            <v>Fix_SE</v>
          </cell>
          <cell r="B169" t="str">
            <v>Service Charge</v>
          </cell>
          <cell r="C169" t="str">
            <v>Rate</v>
          </cell>
          <cell r="E169" t="str">
            <v>$</v>
          </cell>
          <cell r="F169">
            <v>2</v>
          </cell>
          <cell r="H169">
            <v>3.32</v>
          </cell>
          <cell r="I169">
            <v>3.32</v>
          </cell>
          <cell r="J169">
            <v>3.37</v>
          </cell>
          <cell r="K169">
            <v>3.37</v>
          </cell>
          <cell r="L169">
            <v>3.41</v>
          </cell>
          <cell r="M169">
            <v>3.41</v>
          </cell>
          <cell r="N169">
            <v>3.76</v>
          </cell>
          <cell r="O169">
            <v>4.3</v>
          </cell>
          <cell r="P169">
            <v>4.6100000000000003</v>
          </cell>
          <cell r="Q169">
            <v>4.8099999999999996</v>
          </cell>
          <cell r="R169">
            <v>5</v>
          </cell>
        </row>
        <row r="170">
          <cell r="A170" t="str">
            <v>FR_SE</v>
          </cell>
          <cell r="B170" t="str">
            <v>Foregone Revenue/Fix</v>
          </cell>
          <cell r="C170" t="str">
            <v>Rate Rider</v>
          </cell>
          <cell r="E170" t="str">
            <v>$</v>
          </cell>
          <cell r="H170">
            <v>0</v>
          </cell>
          <cell r="I170">
            <v>0</v>
          </cell>
          <cell r="J170">
            <v>0.04</v>
          </cell>
          <cell r="K170">
            <v>0.04</v>
          </cell>
          <cell r="L170">
            <v>0</v>
          </cell>
          <cell r="M170">
            <v>0</v>
          </cell>
          <cell r="N170">
            <v>1</v>
          </cell>
        </row>
        <row r="171">
          <cell r="A171" t="str">
            <v>PPE_SE</v>
          </cell>
          <cell r="B171" t="str">
            <v xml:space="preserve">Recovery of CGAAP/CWIP Differential </v>
          </cell>
          <cell r="C171" t="str">
            <v>Rate Rider</v>
          </cell>
          <cell r="E171" t="str">
            <v>$</v>
          </cell>
          <cell r="H171">
            <v>0.09</v>
          </cell>
          <cell r="I171">
            <v>0.09</v>
          </cell>
          <cell r="J171">
            <v>0.09</v>
          </cell>
          <cell r="K171">
            <v>0.09</v>
          </cell>
          <cell r="L171">
            <v>0.09</v>
          </cell>
          <cell r="M171">
            <v>0.09</v>
          </cell>
          <cell r="N171">
            <v>0.09</v>
          </cell>
        </row>
        <row r="172">
          <cell r="A172" t="str">
            <v>ICMF_SE</v>
          </cell>
          <cell r="B172" t="str">
            <v>ICM Rate Rider  (2014) - in effect until the effective date of the next cost of service rates</v>
          </cell>
          <cell r="C172" t="str">
            <v>Rate Rider</v>
          </cell>
          <cell r="E172" t="str">
            <v>$</v>
          </cell>
          <cell r="H172">
            <v>0</v>
          </cell>
          <cell r="I172">
            <v>0</v>
          </cell>
          <cell r="J172">
            <v>0.02</v>
          </cell>
          <cell r="K172">
            <v>0.02</v>
          </cell>
          <cell r="L172">
            <v>0.02</v>
          </cell>
          <cell r="M172">
            <v>0.02</v>
          </cell>
          <cell r="N172">
            <v>0</v>
          </cell>
        </row>
        <row r="173">
          <cell r="A173" t="str">
            <v>SGD_SE</v>
          </cell>
          <cell r="B173" t="str">
            <v xml:space="preserve">Smart Grid Funding Adder(2014) </v>
          </cell>
          <cell r="C173" t="str">
            <v>Rate Adder</v>
          </cell>
          <cell r="E173" t="str">
            <v>$</v>
          </cell>
          <cell r="H173">
            <v>0</v>
          </cell>
          <cell r="I173">
            <v>0</v>
          </cell>
          <cell r="J173">
            <v>7.0000000000000007E-2</v>
          </cell>
          <cell r="K173">
            <v>7.0000000000000007E-2</v>
          </cell>
          <cell r="L173">
            <v>0</v>
          </cell>
          <cell r="M173">
            <v>0</v>
          </cell>
        </row>
        <row r="174">
          <cell r="A174" t="str">
            <v>Var_SE</v>
          </cell>
          <cell r="B174" t="str">
            <v>Distribution Volumetric Rate</v>
          </cell>
          <cell r="C174" t="str">
            <v>Rate</v>
          </cell>
          <cell r="E174" t="str">
            <v>$/kW</v>
          </cell>
          <cell r="F174">
            <v>9.3917000000000002</v>
          </cell>
          <cell r="H174">
            <v>7.8049999999999997</v>
          </cell>
          <cell r="I174">
            <v>7.8049999999999997</v>
          </cell>
          <cell r="J174">
            <v>7.9142999999999999</v>
          </cell>
          <cell r="K174">
            <v>7.9142999999999999</v>
          </cell>
          <cell r="L174">
            <v>8.0172000000000008</v>
          </cell>
          <cell r="M174">
            <v>8.0172000000000008</v>
          </cell>
          <cell r="N174">
            <v>8.8369</v>
          </cell>
          <cell r="O174">
            <v>10.1037</v>
          </cell>
          <cell r="P174">
            <v>10.9284</v>
          </cell>
          <cell r="Q174">
            <v>11.434900000000001</v>
          </cell>
          <cell r="R174">
            <v>11.8673</v>
          </cell>
        </row>
        <row r="175">
          <cell r="A175" t="str">
            <v>LV_SE</v>
          </cell>
          <cell r="B175" t="str">
            <v>Low Voltage Service Rate</v>
          </cell>
          <cell r="C175" t="str">
            <v>Rate</v>
          </cell>
          <cell r="E175" t="str">
            <v>$/kW</v>
          </cell>
          <cell r="F175">
            <v>4.0099999999999997E-2</v>
          </cell>
          <cell r="H175">
            <v>0.1031</v>
          </cell>
          <cell r="I175">
            <v>0.1031</v>
          </cell>
          <cell r="J175">
            <v>0.1031</v>
          </cell>
          <cell r="K175">
            <v>0.1031</v>
          </cell>
          <cell r="L175">
            <v>0.1031</v>
          </cell>
          <cell r="M175">
            <v>0.1031</v>
          </cell>
          <cell r="N175">
            <v>0.1031</v>
          </cell>
          <cell r="O175">
            <v>0.11700000000000001</v>
          </cell>
          <cell r="P175">
            <v>0.11700000000000001</v>
          </cell>
          <cell r="Q175">
            <v>0.11700000000000001</v>
          </cell>
          <cell r="R175">
            <v>0.11700000000000001</v>
          </cell>
        </row>
        <row r="176">
          <cell r="A176" t="str">
            <v>RAL13_SE</v>
          </cell>
          <cell r="B176" t="str">
            <v xml:space="preserve">Disposition of Deferral/Variance Accounts (2013) </v>
          </cell>
          <cell r="C176" t="str">
            <v>Rate Rider</v>
          </cell>
          <cell r="E176" t="str">
            <v>$/kW</v>
          </cell>
          <cell r="H176">
            <v>-0.80879999999999996</v>
          </cell>
          <cell r="I176">
            <v>0</v>
          </cell>
          <cell r="J176">
            <v>-0.80879999999999996</v>
          </cell>
          <cell r="K176">
            <v>0</v>
          </cell>
          <cell r="L176">
            <v>0</v>
          </cell>
          <cell r="M176">
            <v>0</v>
          </cell>
        </row>
        <row r="177">
          <cell r="A177" t="str">
            <v>GA13_SE</v>
          </cell>
          <cell r="B177" t="str">
            <v xml:space="preserve">Disposition of Global Adjustment Sub-Account (2013) </v>
          </cell>
          <cell r="C177" t="str">
            <v>Rate Rider</v>
          </cell>
          <cell r="D177" t="str">
            <v>non_RPP</v>
          </cell>
          <cell r="E177" t="str">
            <v>$/kWh</v>
          </cell>
          <cell r="H177">
            <v>1.8E-3</v>
          </cell>
          <cell r="I177">
            <v>0</v>
          </cell>
          <cell r="J177">
            <v>1.8E-3</v>
          </cell>
          <cell r="K177">
            <v>0</v>
          </cell>
          <cell r="L177">
            <v>0</v>
          </cell>
          <cell r="M177">
            <v>0</v>
          </cell>
        </row>
        <row r="178">
          <cell r="A178" t="str">
            <v>RAL14_SE</v>
          </cell>
          <cell r="B178" t="str">
            <v xml:space="preserve">Disposition of Deferral/Variance Account (2014) </v>
          </cell>
          <cell r="C178" t="str">
            <v>Rate Rider</v>
          </cell>
          <cell r="E178" t="str">
            <v>$/kW</v>
          </cell>
          <cell r="H178">
            <v>0</v>
          </cell>
          <cell r="I178">
            <v>0</v>
          </cell>
          <cell r="J178">
            <v>-0.22969999999999999</v>
          </cell>
          <cell r="K178">
            <v>-0.22969999999999999</v>
          </cell>
          <cell r="L178">
            <v>-0.22969999999999999</v>
          </cell>
          <cell r="M178">
            <v>-0.22969999999999999</v>
          </cell>
        </row>
        <row r="179">
          <cell r="A179" t="str">
            <v>GA14_SE</v>
          </cell>
          <cell r="B179" t="str">
            <v xml:space="preserve">Disposition of Global Adjustment Sub-Account (2014) </v>
          </cell>
          <cell r="C179" t="str">
            <v>Rate Rider</v>
          </cell>
          <cell r="D179" t="str">
            <v>non_RPP</v>
          </cell>
          <cell r="E179" t="str">
            <v>$/kW</v>
          </cell>
          <cell r="H179">
            <v>0</v>
          </cell>
          <cell r="I179">
            <v>0</v>
          </cell>
          <cell r="J179">
            <v>-7.3200000000000001E-2</v>
          </cell>
          <cell r="K179">
            <v>-7.3200000000000001E-2</v>
          </cell>
          <cell r="L179">
            <v>-7.3200000000000001E-2</v>
          </cell>
          <cell r="M179">
            <v>-7.3200000000000001E-2</v>
          </cell>
        </row>
        <row r="180">
          <cell r="A180" t="str">
            <v>ICMV_SE</v>
          </cell>
          <cell r="B180" t="str">
            <v>ICM Rate Rider  (2014) - in effect until the effective date of the next cost of service rates</v>
          </cell>
          <cell r="C180" t="str">
            <v>Rate Rider</v>
          </cell>
          <cell r="E180" t="str">
            <v>$/kW</v>
          </cell>
          <cell r="H180">
            <v>0</v>
          </cell>
          <cell r="I180">
            <v>0</v>
          </cell>
          <cell r="J180">
            <v>4.1599999999999998E-2</v>
          </cell>
          <cell r="K180">
            <v>4.1599999999999998E-2</v>
          </cell>
          <cell r="L180">
            <v>4.1599999999999998E-2</v>
          </cell>
          <cell r="M180">
            <v>4.1599999999999998E-2</v>
          </cell>
          <cell r="N180">
            <v>0</v>
          </cell>
        </row>
        <row r="181">
          <cell r="A181" t="str">
            <v>TAXC_SE</v>
          </cell>
          <cell r="B181" t="str">
            <v>Tax Change</v>
          </cell>
          <cell r="C181" t="str">
            <v>Rate Rider</v>
          </cell>
          <cell r="E181" t="str">
            <v>$/kW</v>
          </cell>
          <cell r="F181">
            <v>-0.14580000000000001</v>
          </cell>
        </row>
        <row r="182">
          <cell r="A182" t="str">
            <v>RAL16_SE</v>
          </cell>
          <cell r="B182" t="str">
            <v xml:space="preserve">Disposition of Deferral/Variance Accounts (2016) </v>
          </cell>
          <cell r="C182" t="str">
            <v>Rate Rider</v>
          </cell>
          <cell r="E182" t="str">
            <v>$/kW</v>
          </cell>
          <cell r="N182">
            <v>0</v>
          </cell>
          <cell r="O182">
            <v>0.121</v>
          </cell>
          <cell r="P182">
            <v>0.121</v>
          </cell>
        </row>
        <row r="183">
          <cell r="A183" t="str">
            <v>RALP16_SE</v>
          </cell>
          <cell r="B183" t="str">
            <v xml:space="preserve">Disposition of Deferral/Variance Accounts - Power (2016) </v>
          </cell>
          <cell r="C183" t="str">
            <v>Rate Rider</v>
          </cell>
          <cell r="E183" t="str">
            <v>$/kW</v>
          </cell>
          <cell r="N183">
            <v>-1.0139</v>
          </cell>
          <cell r="O183">
            <v>0</v>
          </cell>
          <cell r="P183">
            <v>0</v>
          </cell>
        </row>
        <row r="184">
          <cell r="A184" t="str">
            <v>GA16_SE</v>
          </cell>
          <cell r="B184" t="str">
            <v xml:space="preserve">Disposition of Deferral/Variance Accounts - Power - Global Adjustment (2016) </v>
          </cell>
          <cell r="C184" t="str">
            <v>Rate Rider</v>
          </cell>
          <cell r="D184" t="str">
            <v>non_RPP</v>
          </cell>
          <cell r="E184" t="str">
            <v>$/kW</v>
          </cell>
          <cell r="N184">
            <v>0</v>
          </cell>
          <cell r="O184">
            <v>0</v>
          </cell>
          <cell r="P184">
            <v>0</v>
          </cell>
        </row>
        <row r="185">
          <cell r="A185" t="str">
            <v>2RAL16_SE</v>
          </cell>
          <cell r="B185" t="str">
            <v xml:space="preserve">Disposition of Deferral/Variance Accounts - Group 2 Accounts (2016) </v>
          </cell>
          <cell r="C185" t="str">
            <v>Rate Rider</v>
          </cell>
          <cell r="E185" t="str">
            <v>$/kW</v>
          </cell>
          <cell r="N185">
            <v>0</v>
          </cell>
          <cell r="O185">
            <v>6.59E-2</v>
          </cell>
          <cell r="P185">
            <v>6.59E-2</v>
          </cell>
        </row>
        <row r="186">
          <cell r="A186" t="str">
            <v>LRVA16_SE</v>
          </cell>
          <cell r="B186" t="str">
            <v>Lost Revenue Adjustment Mechanism Variance Account (LRAMVA) (2016)</v>
          </cell>
          <cell r="C186" t="str">
            <v>Rate Rider</v>
          </cell>
          <cell r="E186" t="str">
            <v>$/kW</v>
          </cell>
          <cell r="N186">
            <v>-0.67120000000000002</v>
          </cell>
          <cell r="O186">
            <v>0</v>
          </cell>
          <cell r="P186">
            <v>0</v>
          </cell>
        </row>
        <row r="187">
          <cell r="A187" t="str">
            <v>PPE16_SE</v>
          </cell>
          <cell r="B187" t="str">
            <v>Account 1575 (2016)</v>
          </cell>
          <cell r="C187" t="str">
            <v>Rate Rider</v>
          </cell>
          <cell r="E187" t="str">
            <v>$/kW</v>
          </cell>
          <cell r="N187">
            <v>-0.45739999999999997</v>
          </cell>
          <cell r="O187">
            <v>0</v>
          </cell>
          <cell r="P187">
            <v>0</v>
          </cell>
        </row>
        <row r="188">
          <cell r="A188" t="str">
            <v>SG16_SE</v>
          </cell>
          <cell r="B188" t="str">
            <v>Smart Grid True-up (2016)</v>
          </cell>
          <cell r="C188" t="str">
            <v>Rate Rider</v>
          </cell>
          <cell r="E188" t="str">
            <v>$</v>
          </cell>
          <cell r="N188">
            <v>-0.04</v>
          </cell>
          <cell r="O188">
            <v>0</v>
          </cell>
          <cell r="P188">
            <v>0</v>
          </cell>
        </row>
        <row r="189">
          <cell r="A189" t="str">
            <v>FRV_SE</v>
          </cell>
          <cell r="B189" t="str">
            <v>Foregone Revenue/Var</v>
          </cell>
          <cell r="C189" t="str">
            <v>Rate Rider</v>
          </cell>
          <cell r="E189" t="str">
            <v>$/kW</v>
          </cell>
          <cell r="N189">
            <v>2.2822</v>
          </cell>
        </row>
        <row r="192">
          <cell r="A192" t="str">
            <v>TN_SE</v>
          </cell>
          <cell r="B192" t="str">
            <v>Retail Transmission Rate - Network Service Rate</v>
          </cell>
          <cell r="C192" t="str">
            <v>Rate</v>
          </cell>
          <cell r="E192" t="str">
            <v>$/kW</v>
          </cell>
          <cell r="F192">
            <v>2.0377999999999998</v>
          </cell>
          <cell r="H192">
            <v>2.0983999999999998</v>
          </cell>
          <cell r="I192">
            <v>2.0983999999999998</v>
          </cell>
          <cell r="J192">
            <v>2.1787999999999998</v>
          </cell>
          <cell r="K192">
            <v>2.1787999999999998</v>
          </cell>
          <cell r="L192">
            <v>2.2561</v>
          </cell>
          <cell r="M192">
            <v>2.2561</v>
          </cell>
          <cell r="N192">
            <v>2.2561</v>
          </cell>
          <cell r="O192">
            <v>2.2743000000000002</v>
          </cell>
          <cell r="P192">
            <v>2.3047</v>
          </cell>
          <cell r="Q192">
            <v>2.3365</v>
          </cell>
          <cell r="R192">
            <v>2.3763999999999998</v>
          </cell>
        </row>
        <row r="193">
          <cell r="A193" t="str">
            <v>TC_SE</v>
          </cell>
          <cell r="B193" t="str">
            <v>Retail Transmission Rate - Line and Transformation Connection Service Rate</v>
          </cell>
          <cell r="C193" t="str">
            <v>Rate</v>
          </cell>
          <cell r="E193" t="str">
            <v>$/kW</v>
          </cell>
          <cell r="F193">
            <v>0.82720000000000005</v>
          </cell>
          <cell r="H193">
            <v>0.8024</v>
          </cell>
          <cell r="I193">
            <v>0.8024</v>
          </cell>
          <cell r="J193">
            <v>0.84179999999999999</v>
          </cell>
          <cell r="K193">
            <v>0.84179999999999999</v>
          </cell>
          <cell r="L193">
            <v>0.8629</v>
          </cell>
          <cell r="M193">
            <v>0.8629</v>
          </cell>
          <cell r="N193">
            <v>0.8629</v>
          </cell>
          <cell r="O193">
            <v>0.93359999999999999</v>
          </cell>
          <cell r="P193">
            <v>0.94910000000000005</v>
          </cell>
          <cell r="Q193">
            <v>0.96530000000000005</v>
          </cell>
          <cell r="R193">
            <v>0.98509999999999998</v>
          </cell>
        </row>
        <row r="196">
          <cell r="B196" t="str">
            <v>STREET LIGHTING</v>
          </cell>
        </row>
        <row r="197">
          <cell r="A197" t="str">
            <v>Fix_SL</v>
          </cell>
          <cell r="B197" t="str">
            <v>Service Charge</v>
          </cell>
          <cell r="C197" t="str">
            <v>Rate</v>
          </cell>
          <cell r="E197" t="str">
            <v>$</v>
          </cell>
          <cell r="F197">
            <v>0.84</v>
          </cell>
          <cell r="G197">
            <v>3.02</v>
          </cell>
          <cell r="H197">
            <v>1.22</v>
          </cell>
          <cell r="I197">
            <v>1.22</v>
          </cell>
          <cell r="J197">
            <v>1.24</v>
          </cell>
          <cell r="K197">
            <v>1.24</v>
          </cell>
          <cell r="L197">
            <v>1.26</v>
          </cell>
          <cell r="M197">
            <v>1.26</v>
          </cell>
          <cell r="N197">
            <v>1.2</v>
          </cell>
          <cell r="O197">
            <v>1.22</v>
          </cell>
          <cell r="P197">
            <v>1.17</v>
          </cell>
          <cell r="Q197">
            <v>1.21</v>
          </cell>
          <cell r="R197">
            <v>1.25</v>
          </cell>
        </row>
        <row r="198">
          <cell r="A198" t="str">
            <v>FR_SL</v>
          </cell>
          <cell r="B198" t="str">
            <v>Foregone Revenue/Fix</v>
          </cell>
          <cell r="C198" t="str">
            <v>Rate Rider</v>
          </cell>
          <cell r="E198" t="str">
            <v>$</v>
          </cell>
          <cell r="H198">
            <v>0</v>
          </cell>
          <cell r="I198">
            <v>0</v>
          </cell>
          <cell r="J198">
            <v>0.01</v>
          </cell>
          <cell r="K198">
            <v>0.01</v>
          </cell>
          <cell r="L198">
            <v>0</v>
          </cell>
          <cell r="M198">
            <v>0</v>
          </cell>
          <cell r="N198">
            <v>-0.21</v>
          </cell>
        </row>
        <row r="199">
          <cell r="A199" t="str">
            <v>PPE_SL</v>
          </cell>
          <cell r="B199" t="str">
            <v xml:space="preserve">Recovery of CGAAP/CWIP Differential </v>
          </cell>
          <cell r="C199" t="str">
            <v>Rate Rider</v>
          </cell>
          <cell r="E199" t="str">
            <v>$</v>
          </cell>
          <cell r="H199">
            <v>0.02</v>
          </cell>
          <cell r="I199">
            <v>0.02</v>
          </cell>
          <cell r="J199">
            <v>0.02</v>
          </cell>
          <cell r="K199">
            <v>0.02</v>
          </cell>
          <cell r="L199">
            <v>0.02</v>
          </cell>
          <cell r="M199">
            <v>0.02</v>
          </cell>
          <cell r="N199">
            <v>0.02</v>
          </cell>
        </row>
        <row r="200">
          <cell r="A200" t="str">
            <v>ICMF_SL</v>
          </cell>
          <cell r="B200" t="str">
            <v>ICM Rate Rider  (2014) - in effect until the effective date of the next cost of service rates</v>
          </cell>
          <cell r="C200" t="str">
            <v>Rate Rider</v>
          </cell>
          <cell r="E200" t="str">
            <v>$</v>
          </cell>
          <cell r="H200">
            <v>0</v>
          </cell>
          <cell r="I200">
            <v>0</v>
          </cell>
          <cell r="J200">
            <v>0.01</v>
          </cell>
          <cell r="K200">
            <v>0.01</v>
          </cell>
          <cell r="L200">
            <v>0.01</v>
          </cell>
          <cell r="M200">
            <v>0.01</v>
          </cell>
          <cell r="N200">
            <v>0</v>
          </cell>
        </row>
        <row r="201">
          <cell r="A201" t="str">
            <v>SGD_SL</v>
          </cell>
          <cell r="B201" t="str">
            <v xml:space="preserve">Smart Grid Funding Adder(2014) </v>
          </cell>
          <cell r="C201" t="str">
            <v>Rate Rider</v>
          </cell>
          <cell r="E201" t="str">
            <v>$</v>
          </cell>
          <cell r="H201">
            <v>0</v>
          </cell>
          <cell r="I201">
            <v>0</v>
          </cell>
          <cell r="J201">
            <v>0.02</v>
          </cell>
          <cell r="K201">
            <v>0.02</v>
          </cell>
          <cell r="L201">
            <v>0</v>
          </cell>
          <cell r="M201">
            <v>0</v>
          </cell>
        </row>
        <row r="202">
          <cell r="A202" t="str">
            <v>Var_SL</v>
          </cell>
          <cell r="B202" t="str">
            <v>Distribution Volumetric Rate</v>
          </cell>
          <cell r="C202" t="str">
            <v>Rate</v>
          </cell>
          <cell r="E202" t="str">
            <v>$/kW</v>
          </cell>
          <cell r="F202">
            <v>4.8616000000000001</v>
          </cell>
          <cell r="G202">
            <v>11.296099999999999</v>
          </cell>
          <cell r="H202">
            <v>6.4785000000000004</v>
          </cell>
          <cell r="I202">
            <v>6.4785000000000004</v>
          </cell>
          <cell r="J202">
            <v>6.5692000000000004</v>
          </cell>
          <cell r="K202">
            <v>6.5692000000000004</v>
          </cell>
          <cell r="L202">
            <v>6.6546000000000003</v>
          </cell>
          <cell r="M202">
            <v>6.6546000000000003</v>
          </cell>
          <cell r="N202">
            <v>6.34</v>
          </cell>
          <cell r="O202">
            <v>6.4316000000000004</v>
          </cell>
          <cell r="P202">
            <v>6.2099000000000002</v>
          </cell>
          <cell r="Q202">
            <v>6.5189000000000004</v>
          </cell>
          <cell r="R202">
            <v>6.6505999999999998</v>
          </cell>
        </row>
        <row r="203">
          <cell r="A203" t="str">
            <v>LV_SL</v>
          </cell>
          <cell r="B203" t="str">
            <v>Low Voltage Service Rate</v>
          </cell>
          <cell r="C203" t="str">
            <v>Rate</v>
          </cell>
          <cell r="E203" t="str">
            <v>$/kW</v>
          </cell>
          <cell r="F203">
            <v>3.6700000000000003E-2</v>
          </cell>
          <cell r="G203">
            <v>0.2301</v>
          </cell>
          <cell r="H203">
            <v>9.1700000000000004E-2</v>
          </cell>
          <cell r="I203">
            <v>9.1700000000000004E-2</v>
          </cell>
          <cell r="J203">
            <v>9.1700000000000004E-2</v>
          </cell>
          <cell r="K203">
            <v>9.1700000000000004E-2</v>
          </cell>
          <cell r="L203">
            <v>9.1700000000000004E-2</v>
          </cell>
          <cell r="M203">
            <v>9.1700000000000004E-2</v>
          </cell>
          <cell r="N203">
            <v>9.1700000000000004E-2</v>
          </cell>
          <cell r="O203">
            <v>0.1288</v>
          </cell>
          <cell r="P203">
            <v>0.1288</v>
          </cell>
          <cell r="Q203">
            <v>0.12889999999999999</v>
          </cell>
          <cell r="R203">
            <v>0.1288</v>
          </cell>
        </row>
        <row r="204">
          <cell r="A204" t="str">
            <v>RAL13_SL</v>
          </cell>
          <cell r="B204" t="str">
            <v xml:space="preserve">Disposition of Deferral/Variance Accounts (2013) </v>
          </cell>
          <cell r="C204" t="str">
            <v>Rate Rider</v>
          </cell>
          <cell r="E204" t="str">
            <v>$/kW</v>
          </cell>
          <cell r="H204">
            <v>-0.67120000000000002</v>
          </cell>
          <cell r="I204">
            <v>-0.47460000000000002</v>
          </cell>
          <cell r="J204">
            <v>-0.67120000000000002</v>
          </cell>
          <cell r="K204">
            <v>-0.47460000000000002</v>
          </cell>
          <cell r="L204">
            <v>0</v>
          </cell>
          <cell r="M204">
            <v>0</v>
          </cell>
        </row>
        <row r="205">
          <cell r="A205" t="str">
            <v>GA13_SL</v>
          </cell>
          <cell r="B205" t="str">
            <v xml:space="preserve">Disposition of Global Adjustment Sub-Account (2013) </v>
          </cell>
          <cell r="C205" t="str">
            <v>Rate Rider</v>
          </cell>
          <cell r="D205" t="str">
            <v>non_RPP</v>
          </cell>
          <cell r="E205" t="str">
            <v>$/kWh</v>
          </cell>
          <cell r="H205">
            <v>1.8E-3</v>
          </cell>
          <cell r="I205">
            <v>3.0999999999999999E-3</v>
          </cell>
          <cell r="J205">
            <v>1.8E-3</v>
          </cell>
          <cell r="K205">
            <v>3.0999999999999999E-3</v>
          </cell>
          <cell r="L205">
            <v>0</v>
          </cell>
          <cell r="M205">
            <v>0</v>
          </cell>
        </row>
        <row r="206">
          <cell r="A206" t="str">
            <v>RAL14_SL</v>
          </cell>
          <cell r="B206" t="str">
            <v xml:space="preserve">Disposition of Deferral/Variance Account (2014) </v>
          </cell>
          <cell r="C206" t="str">
            <v>Rate Rider</v>
          </cell>
          <cell r="E206" t="str">
            <v>$/kW</v>
          </cell>
          <cell r="G206">
            <v>-0.1545</v>
          </cell>
          <cell r="H206">
            <v>0</v>
          </cell>
          <cell r="I206">
            <v>0</v>
          </cell>
          <cell r="J206">
            <v>-0.20019999999999999</v>
          </cell>
          <cell r="K206">
            <v>-0.20019999999999999</v>
          </cell>
          <cell r="L206">
            <v>-0.20019999999999999</v>
          </cell>
          <cell r="M206">
            <v>-0.20019999999999999</v>
          </cell>
        </row>
        <row r="207">
          <cell r="A207" t="str">
            <v>GA14_SL</v>
          </cell>
          <cell r="B207" t="str">
            <v xml:space="preserve">Disposition of Global Adjustment Sub-Account (2014) </v>
          </cell>
          <cell r="C207" t="str">
            <v>Rate Rider</v>
          </cell>
          <cell r="D207" t="str">
            <v>non_RPP</v>
          </cell>
          <cell r="E207" t="str">
            <v>$/kW</v>
          </cell>
          <cell r="H207">
            <v>0</v>
          </cell>
          <cell r="I207">
            <v>0</v>
          </cell>
          <cell r="J207">
            <v>-6.5299999999999997E-2</v>
          </cell>
          <cell r="K207">
            <v>-6.5299999999999997E-2</v>
          </cell>
          <cell r="L207">
            <v>-6.5299999999999997E-2</v>
          </cell>
          <cell r="M207">
            <v>-6.5299999999999997E-2</v>
          </cell>
        </row>
        <row r="208">
          <cell r="A208" t="str">
            <v>ICMV_SL</v>
          </cell>
          <cell r="B208" t="str">
            <v>ICM Rate Rider  (2014) - in effect until the effective date of the next cost of service rates</v>
          </cell>
          <cell r="C208" t="str">
            <v>Rate Rider</v>
          </cell>
          <cell r="E208" t="str">
            <v>$/kW</v>
          </cell>
          <cell r="H208">
            <v>0</v>
          </cell>
          <cell r="I208">
            <v>0</v>
          </cell>
          <cell r="J208">
            <v>3.4500000000000003E-2</v>
          </cell>
          <cell r="K208">
            <v>3.4500000000000003E-2</v>
          </cell>
          <cell r="L208">
            <v>3.4500000000000003E-2</v>
          </cell>
          <cell r="M208">
            <v>3.4500000000000003E-2</v>
          </cell>
          <cell r="N208">
            <v>0</v>
          </cell>
        </row>
        <row r="209">
          <cell r="A209" t="str">
            <v>TAXC_SL</v>
          </cell>
          <cell r="B209" t="str">
            <v>Tax Change</v>
          </cell>
          <cell r="C209" t="str">
            <v>Rate Rider</v>
          </cell>
          <cell r="E209" t="str">
            <v>$/kW</v>
          </cell>
          <cell r="F209">
            <v>-0.12759999999999999</v>
          </cell>
          <cell r="G209">
            <v>-0.47799999999999998</v>
          </cell>
        </row>
        <row r="210">
          <cell r="A210" t="str">
            <v>RAL16_SL</v>
          </cell>
          <cell r="B210" t="str">
            <v xml:space="preserve">Disposition of Deferral/Variance Accounts (2016) </v>
          </cell>
          <cell r="C210" t="str">
            <v>Rate Rider</v>
          </cell>
          <cell r="E210" t="str">
            <v>$/kW</v>
          </cell>
          <cell r="N210">
            <v>0.8931</v>
          </cell>
          <cell r="O210">
            <v>0</v>
          </cell>
          <cell r="P210">
            <v>0</v>
          </cell>
        </row>
        <row r="211">
          <cell r="A211" t="str">
            <v>RALP16_SL</v>
          </cell>
          <cell r="B211" t="str">
            <v xml:space="preserve">Disposition of Deferral/Variance Accounts - Power (2016) </v>
          </cell>
          <cell r="C211" t="str">
            <v>Rate Rider</v>
          </cell>
          <cell r="E211" t="str">
            <v>$/kW</v>
          </cell>
          <cell r="N211">
            <v>-0.93540000000000001</v>
          </cell>
          <cell r="O211">
            <v>0</v>
          </cell>
          <cell r="P211">
            <v>0</v>
          </cell>
        </row>
        <row r="212">
          <cell r="A212" t="str">
            <v>GA16_SL</v>
          </cell>
          <cell r="B212" t="str">
            <v xml:space="preserve">Disposition of Deferral/Variance Accounts - Power - Global Adjustment (2016) </v>
          </cell>
          <cell r="C212" t="str">
            <v>Rate Rider</v>
          </cell>
          <cell r="D212" t="str">
            <v>non_RPP</v>
          </cell>
          <cell r="E212" t="str">
            <v>$/kW</v>
          </cell>
          <cell r="N212">
            <v>3.2993000000000001</v>
          </cell>
          <cell r="O212">
            <v>0</v>
          </cell>
          <cell r="P212">
            <v>0</v>
          </cell>
        </row>
        <row r="213">
          <cell r="A213" t="str">
            <v>2RAL16_SL</v>
          </cell>
          <cell r="B213" t="str">
            <v xml:space="preserve">Disposition of Deferral/Variance Accounts - Group 2 Accounts (2016) </v>
          </cell>
          <cell r="C213" t="str">
            <v>Rate Rider</v>
          </cell>
          <cell r="E213" t="str">
            <v>$/kW</v>
          </cell>
          <cell r="N213">
            <v>0.48630000000000001</v>
          </cell>
          <cell r="O213">
            <v>0</v>
          </cell>
          <cell r="P213">
            <v>0</v>
          </cell>
        </row>
        <row r="214">
          <cell r="A214" t="str">
            <v>LRVA16_SL</v>
          </cell>
          <cell r="B214" t="str">
            <v>Lost Revenue Adjustment Mechanism Variance Account (LRAMVA) (2016)</v>
          </cell>
          <cell r="C214" t="str">
            <v>Rate Rider</v>
          </cell>
          <cell r="E214" t="str">
            <v>$/kW</v>
          </cell>
          <cell r="N214">
            <v>-0.58209999999999995</v>
          </cell>
          <cell r="O214">
            <v>0</v>
          </cell>
          <cell r="P214">
            <v>0</v>
          </cell>
        </row>
        <row r="215">
          <cell r="A215" t="str">
            <v>PPE16_SL</v>
          </cell>
          <cell r="B215" t="str">
            <v>Account 1575 (2016)</v>
          </cell>
          <cell r="C215" t="str">
            <v>Rate Rider</v>
          </cell>
          <cell r="E215" t="str">
            <v>$/kW</v>
          </cell>
          <cell r="N215">
            <v>-0.42199999999999999</v>
          </cell>
          <cell r="O215">
            <v>0</v>
          </cell>
          <cell r="P215">
            <v>0</v>
          </cell>
        </row>
        <row r="216">
          <cell r="A216" t="str">
            <v>FRV_SL</v>
          </cell>
          <cell r="B216" t="str">
            <v>Foregone Revenue/Var</v>
          </cell>
          <cell r="C216" t="str">
            <v>Rate Rider</v>
          </cell>
          <cell r="E216" t="str">
            <v>$/kW</v>
          </cell>
          <cell r="N216">
            <v>-0.79300000000000004</v>
          </cell>
          <cell r="O216">
            <v>0</v>
          </cell>
          <cell r="P216">
            <v>0</v>
          </cell>
        </row>
        <row r="217">
          <cell r="A217" t="str">
            <v>SG16_SL</v>
          </cell>
          <cell r="B217" t="str">
            <v>Smart Grid True-up (2016)</v>
          </cell>
          <cell r="C217" t="str">
            <v>Rate Rider</v>
          </cell>
          <cell r="E217" t="str">
            <v>$</v>
          </cell>
          <cell r="N217">
            <v>-0.01</v>
          </cell>
          <cell r="O217">
            <v>0</v>
          </cell>
          <cell r="P217">
            <v>0</v>
          </cell>
        </row>
        <row r="220">
          <cell r="A220" t="str">
            <v>TN_SL</v>
          </cell>
          <cell r="B220" t="str">
            <v>Retail Transmission Rate - Network Service Rate</v>
          </cell>
          <cell r="C220" t="str">
            <v>Rate</v>
          </cell>
          <cell r="E220" t="str">
            <v>$/kW</v>
          </cell>
          <cell r="F220">
            <v>2.0173999999999999</v>
          </cell>
          <cell r="G220">
            <v>1.9589000000000001</v>
          </cell>
          <cell r="H220">
            <v>2.0649999999999999</v>
          </cell>
          <cell r="I220">
            <v>2.0649999999999999</v>
          </cell>
          <cell r="J220">
            <v>2.1442000000000001</v>
          </cell>
          <cell r="K220">
            <v>2.1442000000000001</v>
          </cell>
          <cell r="L220">
            <v>2.2202999999999999</v>
          </cell>
          <cell r="M220">
            <v>2.2202999999999999</v>
          </cell>
          <cell r="N220">
            <v>2.2202999999999999</v>
          </cell>
          <cell r="O220">
            <v>2.9430999999999998</v>
          </cell>
          <cell r="P220">
            <v>3.1322999999999999</v>
          </cell>
          <cell r="Q220">
            <v>3.1753</v>
          </cell>
          <cell r="R220">
            <v>3.2378999999999998</v>
          </cell>
        </row>
        <row r="221">
          <cell r="A221" t="str">
            <v>TC_SL</v>
          </cell>
          <cell r="B221" t="str">
            <v>Retail Transmission Rate - Line and Transformation Connection Service Rate</v>
          </cell>
          <cell r="C221" t="str">
            <v>Rate</v>
          </cell>
          <cell r="E221" t="str">
            <v>$/kW</v>
          </cell>
          <cell r="F221">
            <v>0.75839999999999996</v>
          </cell>
          <cell r="G221">
            <v>1.5002</v>
          </cell>
          <cell r="H221">
            <v>0.88360000000000005</v>
          </cell>
          <cell r="I221">
            <v>0.88360000000000005</v>
          </cell>
          <cell r="J221">
            <v>0.92700000000000005</v>
          </cell>
          <cell r="K221">
            <v>0.92700000000000005</v>
          </cell>
          <cell r="L221">
            <v>0.95030000000000003</v>
          </cell>
          <cell r="M221">
            <v>0.95030000000000003</v>
          </cell>
          <cell r="N221">
            <v>0.95030000000000003</v>
          </cell>
          <cell r="O221">
            <v>1.3520000000000001</v>
          </cell>
          <cell r="P221">
            <v>1.4435</v>
          </cell>
          <cell r="Q221">
            <v>1.4681</v>
          </cell>
          <cell r="R221">
            <v>1.502</v>
          </cell>
        </row>
        <row r="226">
          <cell r="A226" t="str">
            <v>LF</v>
          </cell>
          <cell r="B226" t="str">
            <v>Loss Factor</v>
          </cell>
          <cell r="E226" t="str">
            <v>LF</v>
          </cell>
          <cell r="F226">
            <v>1.0345</v>
          </cell>
          <cell r="G226">
            <v>1.0345</v>
          </cell>
          <cell r="H226">
            <v>1.0345</v>
          </cell>
          <cell r="I226">
            <v>1.0345</v>
          </cell>
          <cell r="J226">
            <v>1.0345</v>
          </cell>
          <cell r="K226">
            <v>1.0345</v>
          </cell>
          <cell r="L226">
            <v>1.0345</v>
          </cell>
          <cell r="M226">
            <v>1.0345</v>
          </cell>
          <cell r="N226">
            <v>1.0345</v>
          </cell>
          <cell r="O226">
            <v>1.0368999999999999</v>
          </cell>
          <cell r="P226">
            <v>1.0368999999999999</v>
          </cell>
          <cell r="Q226">
            <v>1.0368999999999999</v>
          </cell>
          <cell r="R226">
            <v>1.0368999999999999</v>
          </cell>
        </row>
        <row r="227">
          <cell r="A227" t="str">
            <v>LF_LU</v>
          </cell>
          <cell r="B227" t="str">
            <v>Loss Factor - Large User</v>
          </cell>
          <cell r="E227" t="str">
            <v>LF LU</v>
          </cell>
          <cell r="F227">
            <v>1.0145</v>
          </cell>
          <cell r="G227">
            <v>1.0145</v>
          </cell>
          <cell r="H227">
            <v>1.0145</v>
          </cell>
          <cell r="I227">
            <v>1.0145</v>
          </cell>
          <cell r="J227">
            <v>1.0145</v>
          </cell>
          <cell r="K227">
            <v>1.0145</v>
          </cell>
          <cell r="L227">
            <v>1.0145</v>
          </cell>
          <cell r="M227">
            <v>1.0145</v>
          </cell>
          <cell r="N227">
            <v>1.0145</v>
          </cell>
          <cell r="O227">
            <v>1.0145</v>
          </cell>
          <cell r="P227">
            <v>1.0145</v>
          </cell>
          <cell r="Q227">
            <v>1.0145</v>
          </cell>
          <cell r="R227">
            <v>1.0145</v>
          </cell>
        </row>
        <row r="233">
          <cell r="B233" t="str">
            <v>COMMODITY RATES</v>
          </cell>
        </row>
        <row r="234">
          <cell r="E234" t="str">
            <v>May 1st, 2011</v>
          </cell>
          <cell r="G234" t="str">
            <v>May 1st, 2012</v>
          </cell>
          <cell r="I234" t="str">
            <v>May 1st, 2013</v>
          </cell>
          <cell r="K234" t="str">
            <v>May 1st, 2014</v>
          </cell>
          <cell r="M234" t="str">
            <v>May 1st, 2015</v>
          </cell>
          <cell r="N234" t="str">
            <v>May 1st, 2016</v>
          </cell>
          <cell r="O234" t="str">
            <v>May 1st, 2017</v>
          </cell>
          <cell r="P234" t="str">
            <v>May 1st, 2018</v>
          </cell>
          <cell r="Q234" t="str">
            <v>May 1st, 2019</v>
          </cell>
          <cell r="R234" t="str">
            <v>May 1st, 2020</v>
          </cell>
        </row>
        <row r="235">
          <cell r="B235" t="str">
            <v xml:space="preserve">AVG RPP </v>
          </cell>
          <cell r="D235" t="str">
            <v>$/kWh</v>
          </cell>
          <cell r="E235">
            <v>7.2980000000000003E-2</v>
          </cell>
          <cell r="G235">
            <v>8.0689999999999998E-2</v>
          </cell>
          <cell r="I235">
            <v>8.3949999999999997E-2</v>
          </cell>
        </row>
        <row r="236">
          <cell r="B236" t="str">
            <v>AVG non-RPP</v>
          </cell>
          <cell r="D236" t="str">
            <v>$/kWh</v>
          </cell>
          <cell r="E236">
            <v>7.3226479796471122E-2</v>
          </cell>
          <cell r="G236">
            <v>7.1774486439540652E-2</v>
          </cell>
          <cell r="I236">
            <v>8.6725100453403953E-2</v>
          </cell>
          <cell r="J236">
            <v>0</v>
          </cell>
          <cell r="K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</row>
        <row r="237">
          <cell r="B237" t="str">
            <v xml:space="preserve"> Tier 1</v>
          </cell>
          <cell r="D237" t="str">
            <v>$/kWh</v>
          </cell>
          <cell r="E237">
            <v>6.8000000000000005E-2</v>
          </cell>
          <cell r="G237">
            <v>7.4999999999999997E-2</v>
          </cell>
          <cell r="I237">
            <v>7.8E-2</v>
          </cell>
        </row>
        <row r="238">
          <cell r="B238" t="str">
            <v xml:space="preserve"> Tier 2</v>
          </cell>
          <cell r="D238" t="str">
            <v>$/kWh</v>
          </cell>
          <cell r="E238">
            <v>7.9000000000000001E-2</v>
          </cell>
          <cell r="G238">
            <v>8.7999999999999995E-2</v>
          </cell>
          <cell r="I238">
            <v>9.0999999999999998E-2</v>
          </cell>
        </row>
        <row r="239">
          <cell r="B239" t="str">
            <v>ON-peak</v>
          </cell>
          <cell r="D239" t="str">
            <v>$/kWh</v>
          </cell>
          <cell r="E239">
            <v>0.107</v>
          </cell>
          <cell r="G239">
            <v>0.11700000000000001</v>
          </cell>
          <cell r="I239">
            <v>0.124</v>
          </cell>
        </row>
        <row r="240">
          <cell r="B240" t="str">
            <v>MID-Peak</v>
          </cell>
          <cell r="D240" t="str">
            <v>$/kWh</v>
          </cell>
          <cell r="E240">
            <v>8.8999999999999996E-2</v>
          </cell>
          <cell r="G240">
            <v>0.1</v>
          </cell>
          <cell r="I240">
            <v>0.104</v>
          </cell>
        </row>
        <row r="241">
          <cell r="B241" t="str">
            <v>OFF-Peak</v>
          </cell>
          <cell r="D241" t="str">
            <v>$/kWh</v>
          </cell>
          <cell r="E241">
            <v>5.8999999999999997E-2</v>
          </cell>
          <cell r="G241">
            <v>6.5000000000000002E-2</v>
          </cell>
          <cell r="I241">
            <v>6.7000000000000004E-2</v>
          </cell>
        </row>
        <row r="242">
          <cell r="B242" t="str">
            <v>Non- RPP</v>
          </cell>
          <cell r="D242" t="str">
            <v>$/kWh</v>
          </cell>
          <cell r="E242">
            <v>3.285188125385443E-2</v>
          </cell>
          <cell r="G242">
            <v>2.4133571105072429E-2</v>
          </cell>
          <cell r="I242">
            <v>2.3226123188405789E-2</v>
          </cell>
        </row>
        <row r="243">
          <cell r="B243" t="str">
            <v>Global Adjustment</v>
          </cell>
          <cell r="D243" t="str">
            <v>$/kWh</v>
          </cell>
          <cell r="E243">
            <v>4.0374598542616692E-2</v>
          </cell>
          <cell r="G243">
            <v>4.7640915334468216E-2</v>
          </cell>
          <cell r="I243">
            <v>6.349897726499816E-2</v>
          </cell>
        </row>
        <row r="244">
          <cell r="E244" t="str">
            <v>Nov 1st, 2011</v>
          </cell>
          <cell r="G244" t="str">
            <v>Nov 1st, 2012</v>
          </cell>
          <cell r="I244" t="str">
            <v>Nov 1st, 2013</v>
          </cell>
          <cell r="K244" t="str">
            <v>Nov 1st, 2014</v>
          </cell>
          <cell r="M244" t="str">
            <v>Nov 1st, 2015</v>
          </cell>
          <cell r="N244" t="str">
            <v>Nov 1st, 2016</v>
          </cell>
          <cell r="O244" t="str">
            <v>Nov 1st, 2017</v>
          </cell>
          <cell r="P244" t="str">
            <v>Nov 1st, 2018</v>
          </cell>
          <cell r="Q244" t="str">
            <v>Nov 1st, 2019</v>
          </cell>
          <cell r="R244" t="str">
            <v>Nov 1st, 2020</v>
          </cell>
        </row>
        <row r="245">
          <cell r="B245" t="str">
            <v xml:space="preserve">AVG RPP </v>
          </cell>
          <cell r="D245" t="str">
            <v>$/kWh</v>
          </cell>
          <cell r="E245">
            <v>7.5649999999999995E-2</v>
          </cell>
          <cell r="G245">
            <v>7.9320000000000002E-2</v>
          </cell>
          <cell r="I245">
            <v>8.8999999999999996E-2</v>
          </cell>
        </row>
        <row r="246">
          <cell r="B246" t="str">
            <v>AVG non-RPP</v>
          </cell>
          <cell r="D246" t="str">
            <v>$/kWh</v>
          </cell>
          <cell r="E246">
            <v>7.3782733705817824E-2</v>
          </cell>
          <cell r="G246">
            <v>7.7224489290347018E-2</v>
          </cell>
          <cell r="I246">
            <v>8.7095356520461381E-2</v>
          </cell>
          <cell r="J246">
            <v>0</v>
          </cell>
          <cell r="K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</row>
        <row r="247">
          <cell r="B247" t="str">
            <v xml:space="preserve"> Tier 1</v>
          </cell>
          <cell r="D247" t="str">
            <v>$/kWh</v>
          </cell>
          <cell r="E247">
            <v>7.0999999999999994E-2</v>
          </cell>
          <cell r="G247">
            <v>7.3999999999999996E-2</v>
          </cell>
          <cell r="I247">
            <v>8.3000000000000004E-2</v>
          </cell>
        </row>
        <row r="248">
          <cell r="B248" t="str">
            <v xml:space="preserve"> Tier 2</v>
          </cell>
          <cell r="D248" t="str">
            <v>$/kWh</v>
          </cell>
          <cell r="E248">
            <v>8.3000000000000004E-2</v>
          </cell>
          <cell r="G248">
            <v>8.6999999999999994E-2</v>
          </cell>
          <cell r="I248">
            <v>9.7000000000000003E-2</v>
          </cell>
        </row>
        <row r="249">
          <cell r="B249" t="str">
            <v>ON-peak</v>
          </cell>
          <cell r="D249" t="str">
            <v>$/kWh</v>
          </cell>
          <cell r="E249">
            <v>0.108</v>
          </cell>
          <cell r="G249">
            <v>0.11799999999999999</v>
          </cell>
          <cell r="I249">
            <v>0.129</v>
          </cell>
        </row>
        <row r="250">
          <cell r="B250" t="str">
            <v>MID-Peak</v>
          </cell>
          <cell r="D250" t="str">
            <v>$/kWh</v>
          </cell>
          <cell r="E250">
            <v>9.1999999999999998E-2</v>
          </cell>
          <cell r="G250">
            <v>9.9000000000000005E-2</v>
          </cell>
          <cell r="I250">
            <v>0.109</v>
          </cell>
        </row>
        <row r="251">
          <cell r="B251" t="str">
            <v>OFF-Peak</v>
          </cell>
          <cell r="D251" t="str">
            <v>$/kWh</v>
          </cell>
          <cell r="E251">
            <v>6.2E-2</v>
          </cell>
          <cell r="G251">
            <v>6.3E-2</v>
          </cell>
          <cell r="I251">
            <v>7.1999999999999995E-2</v>
          </cell>
        </row>
        <row r="252">
          <cell r="B252" t="str">
            <v>Non- RPP</v>
          </cell>
          <cell r="D252" t="str">
            <v>$/kWh</v>
          </cell>
          <cell r="E252">
            <v>2.2656296908937151E-2</v>
          </cell>
          <cell r="G252">
            <v>2.7076109289617487E-2</v>
          </cell>
          <cell r="I252">
            <v>2.243511160714284E-2</v>
          </cell>
        </row>
        <row r="253">
          <cell r="B253" t="str">
            <v>Global Adjustment</v>
          </cell>
          <cell r="D253" t="str">
            <v>$/kWh</v>
          </cell>
          <cell r="E253">
            <v>5.1126436796880677E-2</v>
          </cell>
          <cell r="G253">
            <v>5.0148380000729527E-2</v>
          </cell>
          <cell r="I253">
            <v>6.4660244913318538E-2</v>
          </cell>
        </row>
        <row r="257">
          <cell r="B257" t="str">
            <v>MONTHLY RATES &amp; CHARGES - REGULATORY COMPONENT</v>
          </cell>
          <cell r="E257" t="str">
            <v>PS South</v>
          </cell>
          <cell r="G257" t="str">
            <v>PS South</v>
          </cell>
          <cell r="I257" t="str">
            <v>PS South</v>
          </cell>
          <cell r="K257" t="str">
            <v>PS South</v>
          </cell>
          <cell r="M257" t="str">
            <v>PS South</v>
          </cell>
          <cell r="N257" t="str">
            <v>PS</v>
          </cell>
          <cell r="O257" t="str">
            <v>PS</v>
          </cell>
          <cell r="P257" t="str">
            <v>PS</v>
          </cell>
          <cell r="Q257" t="str">
            <v>PS</v>
          </cell>
          <cell r="R257" t="str">
            <v>PS</v>
          </cell>
        </row>
        <row r="258">
          <cell r="B258" t="str">
            <v xml:space="preserve">Wholesale Market Service Rate </v>
          </cell>
          <cell r="C258" t="str">
            <v>Rate</v>
          </cell>
          <cell r="D258" t="str">
            <v>$/kWh</v>
          </cell>
          <cell r="E258">
            <v>5.1999999999999998E-3</v>
          </cell>
          <cell r="G258">
            <v>5.1999999999999998E-3</v>
          </cell>
          <cell r="I258">
            <v>4.4000000000000003E-3</v>
          </cell>
          <cell r="K258">
            <v>4.4000000000000003E-3</v>
          </cell>
          <cell r="M258">
            <v>4.4000000000000003E-3</v>
          </cell>
          <cell r="N258">
            <v>4.4000000000000003E-3</v>
          </cell>
          <cell r="O258">
            <v>4.4000000000000003E-3</v>
          </cell>
          <cell r="P258">
            <v>4.4000000000000003E-3</v>
          </cell>
          <cell r="Q258">
            <v>4.4000000000000003E-3</v>
          </cell>
          <cell r="R258">
            <v>4.4000000000000003E-3</v>
          </cell>
        </row>
        <row r="259">
          <cell r="B259" t="str">
            <v>Rural Rate Protection Charge</v>
          </cell>
          <cell r="C259" t="str">
            <v>Rate</v>
          </cell>
          <cell r="D259" t="str">
            <v>$/kWh</v>
          </cell>
          <cell r="E259">
            <v>1.2999999999999999E-3</v>
          </cell>
          <cell r="G259">
            <v>1.1000000000000001E-3</v>
          </cell>
          <cell r="I259">
            <v>1.1999999999999999E-3</v>
          </cell>
          <cell r="K259">
            <v>1.2999999999999999E-3</v>
          </cell>
          <cell r="M259">
            <v>1.2999999999999999E-3</v>
          </cell>
          <cell r="N259">
            <v>1.2999999999999999E-3</v>
          </cell>
          <cell r="O259">
            <v>1.2999999999999999E-3</v>
          </cell>
          <cell r="P259">
            <v>1.2999999999999999E-3</v>
          </cell>
          <cell r="Q259">
            <v>1.2999999999999999E-3</v>
          </cell>
          <cell r="R259">
            <v>1.2999999999999999E-3</v>
          </cell>
        </row>
        <row r="260">
          <cell r="B260" t="str">
            <v>Debt Retirement Charge</v>
          </cell>
          <cell r="C260" t="str">
            <v>Rate</v>
          </cell>
          <cell r="D260" t="str">
            <v>$/kWh</v>
          </cell>
          <cell r="E260">
            <v>7.0000000000000001E-3</v>
          </cell>
          <cell r="G260">
            <v>7.0000000000000001E-3</v>
          </cell>
          <cell r="I260">
            <v>7.0000000000000001E-3</v>
          </cell>
          <cell r="K260">
            <v>7.0000000000000001E-3</v>
          </cell>
          <cell r="M260">
            <v>7.0000000000000001E-3</v>
          </cell>
          <cell r="N260">
            <v>7.0000000000000001E-3</v>
          </cell>
          <cell r="O260">
            <v>7.0000000000000001E-3</v>
          </cell>
          <cell r="P260">
            <v>7.0000000000000001E-3</v>
          </cell>
          <cell r="Q260">
            <v>7.0000000000000001E-3</v>
          </cell>
          <cell r="R260">
            <v>7.0000000000000001E-3</v>
          </cell>
        </row>
        <row r="261">
          <cell r="B261" t="str">
            <v>Sub-Total</v>
          </cell>
          <cell r="E261">
            <v>1.35E-2</v>
          </cell>
          <cell r="G261">
            <v>1.3299999999999999E-2</v>
          </cell>
          <cell r="I261">
            <v>1.26E-2</v>
          </cell>
          <cell r="K261">
            <v>1.2699999999999999E-2</v>
          </cell>
          <cell r="M261">
            <v>1.2699999999999999E-2</v>
          </cell>
          <cell r="N261">
            <v>1.2699999999999999E-2</v>
          </cell>
          <cell r="O261">
            <v>1.2699999999999999E-2</v>
          </cell>
          <cell r="P261">
            <v>1.2699999999999999E-2</v>
          </cell>
          <cell r="Q261">
            <v>1.2699999999999999E-2</v>
          </cell>
          <cell r="R261">
            <v>1.2699999999999999E-2</v>
          </cell>
        </row>
        <row r="263">
          <cell r="B263" t="str">
            <v>Admin charge</v>
          </cell>
          <cell r="D263" t="str">
            <v>$</v>
          </cell>
          <cell r="E263">
            <v>0.25</v>
          </cell>
          <cell r="G263">
            <v>0.25</v>
          </cell>
          <cell r="I263">
            <v>0.25</v>
          </cell>
          <cell r="K263">
            <v>0.25</v>
          </cell>
          <cell r="M263">
            <v>0.25</v>
          </cell>
          <cell r="N263">
            <v>0.25</v>
          </cell>
          <cell r="O263">
            <v>0.25</v>
          </cell>
          <cell r="P263">
            <v>0.25</v>
          </cell>
          <cell r="Q263">
            <v>0.25</v>
          </cell>
          <cell r="R263">
            <v>0.25</v>
          </cell>
        </row>
        <row r="264">
          <cell r="B264" t="str">
            <v>Smart Meter Entity Charge</v>
          </cell>
          <cell r="D264" t="str">
            <v>$</v>
          </cell>
          <cell r="E264">
            <v>0</v>
          </cell>
          <cell r="G264">
            <v>0.79</v>
          </cell>
          <cell r="I264">
            <v>0.79</v>
          </cell>
          <cell r="K264">
            <v>0.79</v>
          </cell>
          <cell r="M264">
            <v>0.79</v>
          </cell>
          <cell r="N264">
            <v>0.79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</row>
        <row r="272">
          <cell r="A272">
            <v>2011</v>
          </cell>
        </row>
        <row r="273">
          <cell r="A273">
            <v>2012</v>
          </cell>
        </row>
        <row r="274">
          <cell r="A274">
            <v>2013</v>
          </cell>
        </row>
        <row r="275">
          <cell r="A275">
            <v>2014</v>
          </cell>
        </row>
        <row r="276">
          <cell r="A276">
            <v>2015</v>
          </cell>
        </row>
        <row r="277">
          <cell r="A277">
            <v>2016</v>
          </cell>
        </row>
        <row r="278">
          <cell r="A278">
            <v>2017</v>
          </cell>
        </row>
        <row r="279">
          <cell r="A279">
            <v>2018</v>
          </cell>
        </row>
        <row r="280">
          <cell r="A280">
            <v>2019</v>
          </cell>
        </row>
        <row r="281">
          <cell r="A281">
            <v>2020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M63"/>
  <sheetViews>
    <sheetView tabSelected="1" view="pageBreakPreview" zoomScale="85" zoomScaleNormal="85" zoomScaleSheetLayoutView="85" workbookViewId="0">
      <selection activeCell="N54" sqref="N54"/>
    </sheetView>
  </sheetViews>
  <sheetFormatPr defaultRowHeight="16.5" outlineLevelRow="1" outlineLevelCol="1" x14ac:dyDescent="0.3"/>
  <cols>
    <col min="1" max="1" width="11.28515625" style="219" customWidth="1"/>
    <col min="2" max="2" width="23.28515625" style="202" customWidth="1"/>
    <col min="3" max="3" width="14.140625" style="202" customWidth="1"/>
    <col min="4" max="4" width="14.28515625" style="202" customWidth="1"/>
    <col min="5" max="5" width="12.5703125" style="202" customWidth="1"/>
    <col min="6" max="6" width="18.42578125" style="202" hidden="1" customWidth="1" outlineLevel="1"/>
    <col min="7" max="7" width="18.42578125" style="202" customWidth="1" collapsed="1"/>
    <col min="8" max="8" width="18.42578125" style="202" hidden="1" customWidth="1" outlineLevel="1"/>
    <col min="9" max="9" width="18.42578125" style="202" customWidth="1" collapsed="1"/>
    <col min="10" max="10" width="4.5703125" style="202" customWidth="1"/>
    <col min="11" max="11" width="13.42578125" style="325" customWidth="1"/>
    <col min="12" max="12" width="16.140625" style="202" customWidth="1"/>
    <col min="13" max="13" width="3.140625" style="202" customWidth="1"/>
    <col min="14" max="190" width="9.140625" style="202"/>
    <col min="191" max="191" width="11.28515625" style="202" customWidth="1"/>
    <col min="192" max="192" width="27.140625" style="202" customWidth="1"/>
    <col min="193" max="193" width="13.7109375" style="202" customWidth="1"/>
    <col min="194" max="194" width="14.140625" style="202" customWidth="1"/>
    <col min="195" max="199" width="13.42578125" style="202" customWidth="1"/>
    <col min="200" max="200" width="9.140625" style="202"/>
    <col min="201" max="204" width="13.42578125" style="202" customWidth="1"/>
    <col min="205" max="205" width="9.140625" style="202"/>
    <col min="206" max="209" width="13.42578125" style="202" customWidth="1"/>
    <col min="210" max="210" width="9.140625" style="202"/>
    <col min="211" max="214" width="13.42578125" style="202" customWidth="1"/>
    <col min="215" max="215" width="9.140625" style="202"/>
    <col min="216" max="219" width="13.42578125" style="202" customWidth="1"/>
    <col min="220" max="446" width="9.140625" style="202"/>
    <col min="447" max="447" width="11.28515625" style="202" customWidth="1"/>
    <col min="448" max="448" width="27.140625" style="202" customWidth="1"/>
    <col min="449" max="449" width="13.7109375" style="202" customWidth="1"/>
    <col min="450" max="450" width="14.140625" style="202" customWidth="1"/>
    <col min="451" max="455" width="13.42578125" style="202" customWidth="1"/>
    <col min="456" max="456" width="9.140625" style="202"/>
    <col min="457" max="460" width="13.42578125" style="202" customWidth="1"/>
    <col min="461" max="461" width="9.140625" style="202"/>
    <col min="462" max="465" width="13.42578125" style="202" customWidth="1"/>
    <col min="466" max="466" width="9.140625" style="202"/>
    <col min="467" max="470" width="13.42578125" style="202" customWidth="1"/>
    <col min="471" max="471" width="9.140625" style="202"/>
    <col min="472" max="475" width="13.42578125" style="202" customWidth="1"/>
    <col min="476" max="702" width="9.140625" style="202"/>
    <col min="703" max="703" width="11.28515625" style="202" customWidth="1"/>
    <col min="704" max="704" width="27.140625" style="202" customWidth="1"/>
    <col min="705" max="705" width="13.7109375" style="202" customWidth="1"/>
    <col min="706" max="706" width="14.140625" style="202" customWidth="1"/>
    <col min="707" max="711" width="13.42578125" style="202" customWidth="1"/>
    <col min="712" max="712" width="9.140625" style="202"/>
    <col min="713" max="716" width="13.42578125" style="202" customWidth="1"/>
    <col min="717" max="717" width="9.140625" style="202"/>
    <col min="718" max="721" width="13.42578125" style="202" customWidth="1"/>
    <col min="722" max="722" width="9.140625" style="202"/>
    <col min="723" max="726" width="13.42578125" style="202" customWidth="1"/>
    <col min="727" max="727" width="9.140625" style="202"/>
    <col min="728" max="731" width="13.42578125" style="202" customWidth="1"/>
    <col min="732" max="958" width="9.140625" style="202"/>
    <col min="959" max="959" width="11.28515625" style="202" customWidth="1"/>
    <col min="960" max="960" width="27.140625" style="202" customWidth="1"/>
    <col min="961" max="961" width="13.7109375" style="202" customWidth="1"/>
    <col min="962" max="962" width="14.140625" style="202" customWidth="1"/>
    <col min="963" max="967" width="13.42578125" style="202" customWidth="1"/>
    <col min="968" max="968" width="9.140625" style="202"/>
    <col min="969" max="972" width="13.42578125" style="202" customWidth="1"/>
    <col min="973" max="973" width="9.140625" style="202"/>
    <col min="974" max="977" width="13.42578125" style="202" customWidth="1"/>
    <col min="978" max="978" width="9.140625" style="202"/>
    <col min="979" max="982" width="13.42578125" style="202" customWidth="1"/>
    <col min="983" max="983" width="9.140625" style="202"/>
    <col min="984" max="987" width="13.42578125" style="202" customWidth="1"/>
    <col min="988" max="1214" width="9.140625" style="202"/>
    <col min="1215" max="1215" width="11.28515625" style="202" customWidth="1"/>
    <col min="1216" max="1216" width="27.140625" style="202" customWidth="1"/>
    <col min="1217" max="1217" width="13.7109375" style="202" customWidth="1"/>
    <col min="1218" max="1218" width="14.140625" style="202" customWidth="1"/>
    <col min="1219" max="1223" width="13.42578125" style="202" customWidth="1"/>
    <col min="1224" max="1224" width="9.140625" style="202"/>
    <col min="1225" max="1228" width="13.42578125" style="202" customWidth="1"/>
    <col min="1229" max="1229" width="9.140625" style="202"/>
    <col min="1230" max="1233" width="13.42578125" style="202" customWidth="1"/>
    <col min="1234" max="1234" width="9.140625" style="202"/>
    <col min="1235" max="1238" width="13.42578125" style="202" customWidth="1"/>
    <col min="1239" max="1239" width="9.140625" style="202"/>
    <col min="1240" max="1243" width="13.42578125" style="202" customWidth="1"/>
    <col min="1244" max="1470" width="9.140625" style="202"/>
    <col min="1471" max="1471" width="11.28515625" style="202" customWidth="1"/>
    <col min="1472" max="1472" width="27.140625" style="202" customWidth="1"/>
    <col min="1473" max="1473" width="13.7109375" style="202" customWidth="1"/>
    <col min="1474" max="1474" width="14.140625" style="202" customWidth="1"/>
    <col min="1475" max="1479" width="13.42578125" style="202" customWidth="1"/>
    <col min="1480" max="1480" width="9.140625" style="202"/>
    <col min="1481" max="1484" width="13.42578125" style="202" customWidth="1"/>
    <col min="1485" max="1485" width="9.140625" style="202"/>
    <col min="1486" max="1489" width="13.42578125" style="202" customWidth="1"/>
    <col min="1490" max="1490" width="9.140625" style="202"/>
    <col min="1491" max="1494" width="13.42578125" style="202" customWidth="1"/>
    <col min="1495" max="1495" width="9.140625" style="202"/>
    <col min="1496" max="1499" width="13.42578125" style="202" customWidth="1"/>
    <col min="1500" max="1726" width="9.140625" style="202"/>
    <col min="1727" max="1727" width="11.28515625" style="202" customWidth="1"/>
    <col min="1728" max="1728" width="27.140625" style="202" customWidth="1"/>
    <col min="1729" max="1729" width="13.7109375" style="202" customWidth="1"/>
    <col min="1730" max="1730" width="14.140625" style="202" customWidth="1"/>
    <col min="1731" max="1735" width="13.42578125" style="202" customWidth="1"/>
    <col min="1736" max="1736" width="9.140625" style="202"/>
    <col min="1737" max="1740" width="13.42578125" style="202" customWidth="1"/>
    <col min="1741" max="1741" width="9.140625" style="202"/>
    <col min="1742" max="1745" width="13.42578125" style="202" customWidth="1"/>
    <col min="1746" max="1746" width="9.140625" style="202"/>
    <col min="1747" max="1750" width="13.42578125" style="202" customWidth="1"/>
    <col min="1751" max="1751" width="9.140625" style="202"/>
    <col min="1752" max="1755" width="13.42578125" style="202" customWidth="1"/>
    <col min="1756" max="1982" width="9.140625" style="202"/>
    <col min="1983" max="1983" width="11.28515625" style="202" customWidth="1"/>
    <col min="1984" max="1984" width="27.140625" style="202" customWidth="1"/>
    <col min="1985" max="1985" width="13.7109375" style="202" customWidth="1"/>
    <col min="1986" max="1986" width="14.140625" style="202" customWidth="1"/>
    <col min="1987" max="1991" width="13.42578125" style="202" customWidth="1"/>
    <col min="1992" max="1992" width="9.140625" style="202"/>
    <col min="1993" max="1996" width="13.42578125" style="202" customWidth="1"/>
    <col min="1997" max="1997" width="9.140625" style="202"/>
    <col min="1998" max="2001" width="13.42578125" style="202" customWidth="1"/>
    <col min="2002" max="2002" width="9.140625" style="202"/>
    <col min="2003" max="2006" width="13.42578125" style="202" customWidth="1"/>
    <col min="2007" max="2007" width="9.140625" style="202"/>
    <col min="2008" max="2011" width="13.42578125" style="202" customWidth="1"/>
    <col min="2012" max="2238" width="9.140625" style="202"/>
    <col min="2239" max="2239" width="11.28515625" style="202" customWidth="1"/>
    <col min="2240" max="2240" width="27.140625" style="202" customWidth="1"/>
    <col min="2241" max="2241" width="13.7109375" style="202" customWidth="1"/>
    <col min="2242" max="2242" width="14.140625" style="202" customWidth="1"/>
    <col min="2243" max="2247" width="13.42578125" style="202" customWidth="1"/>
    <col min="2248" max="2248" width="9.140625" style="202"/>
    <col min="2249" max="2252" width="13.42578125" style="202" customWidth="1"/>
    <col min="2253" max="2253" width="9.140625" style="202"/>
    <col min="2254" max="2257" width="13.42578125" style="202" customWidth="1"/>
    <col min="2258" max="2258" width="9.140625" style="202"/>
    <col min="2259" max="2262" width="13.42578125" style="202" customWidth="1"/>
    <col min="2263" max="2263" width="9.140625" style="202"/>
    <col min="2264" max="2267" width="13.42578125" style="202" customWidth="1"/>
    <col min="2268" max="2494" width="9.140625" style="202"/>
    <col min="2495" max="2495" width="11.28515625" style="202" customWidth="1"/>
    <col min="2496" max="2496" width="27.140625" style="202" customWidth="1"/>
    <col min="2497" max="2497" width="13.7109375" style="202" customWidth="1"/>
    <col min="2498" max="2498" width="14.140625" style="202" customWidth="1"/>
    <col min="2499" max="2503" width="13.42578125" style="202" customWidth="1"/>
    <col min="2504" max="2504" width="9.140625" style="202"/>
    <col min="2505" max="2508" width="13.42578125" style="202" customWidth="1"/>
    <col min="2509" max="2509" width="9.140625" style="202"/>
    <col min="2510" max="2513" width="13.42578125" style="202" customWidth="1"/>
    <col min="2514" max="2514" width="9.140625" style="202"/>
    <col min="2515" max="2518" width="13.42578125" style="202" customWidth="1"/>
    <col min="2519" max="2519" width="9.140625" style="202"/>
    <col min="2520" max="2523" width="13.42578125" style="202" customWidth="1"/>
    <col min="2524" max="2750" width="9.140625" style="202"/>
    <col min="2751" max="2751" width="11.28515625" style="202" customWidth="1"/>
    <col min="2752" max="2752" width="27.140625" style="202" customWidth="1"/>
    <col min="2753" max="2753" width="13.7109375" style="202" customWidth="1"/>
    <col min="2754" max="2754" width="14.140625" style="202" customWidth="1"/>
    <col min="2755" max="2759" width="13.42578125" style="202" customWidth="1"/>
    <col min="2760" max="2760" width="9.140625" style="202"/>
    <col min="2761" max="2764" width="13.42578125" style="202" customWidth="1"/>
    <col min="2765" max="2765" width="9.140625" style="202"/>
    <col min="2766" max="2769" width="13.42578125" style="202" customWidth="1"/>
    <col min="2770" max="2770" width="9.140625" style="202"/>
    <col min="2771" max="2774" width="13.42578125" style="202" customWidth="1"/>
    <col min="2775" max="2775" width="9.140625" style="202"/>
    <col min="2776" max="2779" width="13.42578125" style="202" customWidth="1"/>
    <col min="2780" max="3006" width="9.140625" style="202"/>
    <col min="3007" max="3007" width="11.28515625" style="202" customWidth="1"/>
    <col min="3008" max="3008" width="27.140625" style="202" customWidth="1"/>
    <col min="3009" max="3009" width="13.7109375" style="202" customWidth="1"/>
    <col min="3010" max="3010" width="14.140625" style="202" customWidth="1"/>
    <col min="3011" max="3015" width="13.42578125" style="202" customWidth="1"/>
    <col min="3016" max="3016" width="9.140625" style="202"/>
    <col min="3017" max="3020" width="13.42578125" style="202" customWidth="1"/>
    <col min="3021" max="3021" width="9.140625" style="202"/>
    <col min="3022" max="3025" width="13.42578125" style="202" customWidth="1"/>
    <col min="3026" max="3026" width="9.140625" style="202"/>
    <col min="3027" max="3030" width="13.42578125" style="202" customWidth="1"/>
    <col min="3031" max="3031" width="9.140625" style="202"/>
    <col min="3032" max="3035" width="13.42578125" style="202" customWidth="1"/>
    <col min="3036" max="3262" width="9.140625" style="202"/>
    <col min="3263" max="3263" width="11.28515625" style="202" customWidth="1"/>
    <col min="3264" max="3264" width="27.140625" style="202" customWidth="1"/>
    <col min="3265" max="3265" width="13.7109375" style="202" customWidth="1"/>
    <col min="3266" max="3266" width="14.140625" style="202" customWidth="1"/>
    <col min="3267" max="3271" width="13.42578125" style="202" customWidth="1"/>
    <col min="3272" max="3272" width="9.140625" style="202"/>
    <col min="3273" max="3276" width="13.42578125" style="202" customWidth="1"/>
    <col min="3277" max="3277" width="9.140625" style="202"/>
    <col min="3278" max="3281" width="13.42578125" style="202" customWidth="1"/>
    <col min="3282" max="3282" width="9.140625" style="202"/>
    <col min="3283" max="3286" width="13.42578125" style="202" customWidth="1"/>
    <col min="3287" max="3287" width="9.140625" style="202"/>
    <col min="3288" max="3291" width="13.42578125" style="202" customWidth="1"/>
    <col min="3292" max="3518" width="9.140625" style="202"/>
    <col min="3519" max="3519" width="11.28515625" style="202" customWidth="1"/>
    <col min="3520" max="3520" width="27.140625" style="202" customWidth="1"/>
    <col min="3521" max="3521" width="13.7109375" style="202" customWidth="1"/>
    <col min="3522" max="3522" width="14.140625" style="202" customWidth="1"/>
    <col min="3523" max="3527" width="13.42578125" style="202" customWidth="1"/>
    <col min="3528" max="3528" width="9.140625" style="202"/>
    <col min="3529" max="3532" width="13.42578125" style="202" customWidth="1"/>
    <col min="3533" max="3533" width="9.140625" style="202"/>
    <col min="3534" max="3537" width="13.42578125" style="202" customWidth="1"/>
    <col min="3538" max="3538" width="9.140625" style="202"/>
    <col min="3539" max="3542" width="13.42578125" style="202" customWidth="1"/>
    <col min="3543" max="3543" width="9.140625" style="202"/>
    <col min="3544" max="3547" width="13.42578125" style="202" customWidth="1"/>
    <col min="3548" max="3774" width="9.140625" style="202"/>
    <col min="3775" max="3775" width="11.28515625" style="202" customWidth="1"/>
    <col min="3776" max="3776" width="27.140625" style="202" customWidth="1"/>
    <col min="3777" max="3777" width="13.7109375" style="202" customWidth="1"/>
    <col min="3778" max="3778" width="14.140625" style="202" customWidth="1"/>
    <col min="3779" max="3783" width="13.42578125" style="202" customWidth="1"/>
    <col min="3784" max="3784" width="9.140625" style="202"/>
    <col min="3785" max="3788" width="13.42578125" style="202" customWidth="1"/>
    <col min="3789" max="3789" width="9.140625" style="202"/>
    <col min="3790" max="3793" width="13.42578125" style="202" customWidth="1"/>
    <col min="3794" max="3794" width="9.140625" style="202"/>
    <col min="3795" max="3798" width="13.42578125" style="202" customWidth="1"/>
    <col min="3799" max="3799" width="9.140625" style="202"/>
    <col min="3800" max="3803" width="13.42578125" style="202" customWidth="1"/>
    <col min="3804" max="4030" width="9.140625" style="202"/>
    <col min="4031" max="4031" width="11.28515625" style="202" customWidth="1"/>
    <col min="4032" max="4032" width="27.140625" style="202" customWidth="1"/>
    <col min="4033" max="4033" width="13.7109375" style="202" customWidth="1"/>
    <col min="4034" max="4034" width="14.140625" style="202" customWidth="1"/>
    <col min="4035" max="4039" width="13.42578125" style="202" customWidth="1"/>
    <col min="4040" max="4040" width="9.140625" style="202"/>
    <col min="4041" max="4044" width="13.42578125" style="202" customWidth="1"/>
    <col min="4045" max="4045" width="9.140625" style="202"/>
    <col min="4046" max="4049" width="13.42578125" style="202" customWidth="1"/>
    <col min="4050" max="4050" width="9.140625" style="202"/>
    <col min="4051" max="4054" width="13.42578125" style="202" customWidth="1"/>
    <col min="4055" max="4055" width="9.140625" style="202"/>
    <col min="4056" max="4059" width="13.42578125" style="202" customWidth="1"/>
    <col min="4060" max="4286" width="9.140625" style="202"/>
    <col min="4287" max="4287" width="11.28515625" style="202" customWidth="1"/>
    <col min="4288" max="4288" width="27.140625" style="202" customWidth="1"/>
    <col min="4289" max="4289" width="13.7109375" style="202" customWidth="1"/>
    <col min="4290" max="4290" width="14.140625" style="202" customWidth="1"/>
    <col min="4291" max="4295" width="13.42578125" style="202" customWidth="1"/>
    <col min="4296" max="4296" width="9.140625" style="202"/>
    <col min="4297" max="4300" width="13.42578125" style="202" customWidth="1"/>
    <col min="4301" max="4301" width="9.140625" style="202"/>
    <col min="4302" max="4305" width="13.42578125" style="202" customWidth="1"/>
    <col min="4306" max="4306" width="9.140625" style="202"/>
    <col min="4307" max="4310" width="13.42578125" style="202" customWidth="1"/>
    <col min="4311" max="4311" width="9.140625" style="202"/>
    <col min="4312" max="4315" width="13.42578125" style="202" customWidth="1"/>
    <col min="4316" max="4542" width="9.140625" style="202"/>
    <col min="4543" max="4543" width="11.28515625" style="202" customWidth="1"/>
    <col min="4544" max="4544" width="27.140625" style="202" customWidth="1"/>
    <col min="4545" max="4545" width="13.7109375" style="202" customWidth="1"/>
    <col min="4546" max="4546" width="14.140625" style="202" customWidth="1"/>
    <col min="4547" max="4551" width="13.42578125" style="202" customWidth="1"/>
    <col min="4552" max="4552" width="9.140625" style="202"/>
    <col min="4553" max="4556" width="13.42578125" style="202" customWidth="1"/>
    <col min="4557" max="4557" width="9.140625" style="202"/>
    <col min="4558" max="4561" width="13.42578125" style="202" customWidth="1"/>
    <col min="4562" max="4562" width="9.140625" style="202"/>
    <col min="4563" max="4566" width="13.42578125" style="202" customWidth="1"/>
    <col min="4567" max="4567" width="9.140625" style="202"/>
    <col min="4568" max="4571" width="13.42578125" style="202" customWidth="1"/>
    <col min="4572" max="4798" width="9.140625" style="202"/>
    <col min="4799" max="4799" width="11.28515625" style="202" customWidth="1"/>
    <col min="4800" max="4800" width="27.140625" style="202" customWidth="1"/>
    <col min="4801" max="4801" width="13.7109375" style="202" customWidth="1"/>
    <col min="4802" max="4802" width="14.140625" style="202" customWidth="1"/>
    <col min="4803" max="4807" width="13.42578125" style="202" customWidth="1"/>
    <col min="4808" max="4808" width="9.140625" style="202"/>
    <col min="4809" max="4812" width="13.42578125" style="202" customWidth="1"/>
    <col min="4813" max="4813" width="9.140625" style="202"/>
    <col min="4814" max="4817" width="13.42578125" style="202" customWidth="1"/>
    <col min="4818" max="4818" width="9.140625" style="202"/>
    <col min="4819" max="4822" width="13.42578125" style="202" customWidth="1"/>
    <col min="4823" max="4823" width="9.140625" style="202"/>
    <col min="4824" max="4827" width="13.42578125" style="202" customWidth="1"/>
    <col min="4828" max="5054" width="9.140625" style="202"/>
    <col min="5055" max="5055" width="11.28515625" style="202" customWidth="1"/>
    <col min="5056" max="5056" width="27.140625" style="202" customWidth="1"/>
    <col min="5057" max="5057" width="13.7109375" style="202" customWidth="1"/>
    <col min="5058" max="5058" width="14.140625" style="202" customWidth="1"/>
    <col min="5059" max="5063" width="13.42578125" style="202" customWidth="1"/>
    <col min="5064" max="5064" width="9.140625" style="202"/>
    <col min="5065" max="5068" width="13.42578125" style="202" customWidth="1"/>
    <col min="5069" max="5069" width="9.140625" style="202"/>
    <col min="5070" max="5073" width="13.42578125" style="202" customWidth="1"/>
    <col min="5074" max="5074" width="9.140625" style="202"/>
    <col min="5075" max="5078" width="13.42578125" style="202" customWidth="1"/>
    <col min="5079" max="5079" width="9.140625" style="202"/>
    <col min="5080" max="5083" width="13.42578125" style="202" customWidth="1"/>
    <col min="5084" max="5310" width="9.140625" style="202"/>
    <col min="5311" max="5311" width="11.28515625" style="202" customWidth="1"/>
    <col min="5312" max="5312" width="27.140625" style="202" customWidth="1"/>
    <col min="5313" max="5313" width="13.7109375" style="202" customWidth="1"/>
    <col min="5314" max="5314" width="14.140625" style="202" customWidth="1"/>
    <col min="5315" max="5319" width="13.42578125" style="202" customWidth="1"/>
    <col min="5320" max="5320" width="9.140625" style="202"/>
    <col min="5321" max="5324" width="13.42578125" style="202" customWidth="1"/>
    <col min="5325" max="5325" width="9.140625" style="202"/>
    <col min="5326" max="5329" width="13.42578125" style="202" customWidth="1"/>
    <col min="5330" max="5330" width="9.140625" style="202"/>
    <col min="5331" max="5334" width="13.42578125" style="202" customWidth="1"/>
    <col min="5335" max="5335" width="9.140625" style="202"/>
    <col min="5336" max="5339" width="13.42578125" style="202" customWidth="1"/>
    <col min="5340" max="5566" width="9.140625" style="202"/>
    <col min="5567" max="5567" width="11.28515625" style="202" customWidth="1"/>
    <col min="5568" max="5568" width="27.140625" style="202" customWidth="1"/>
    <col min="5569" max="5569" width="13.7109375" style="202" customWidth="1"/>
    <col min="5570" max="5570" width="14.140625" style="202" customWidth="1"/>
    <col min="5571" max="5575" width="13.42578125" style="202" customWidth="1"/>
    <col min="5576" max="5576" width="9.140625" style="202"/>
    <col min="5577" max="5580" width="13.42578125" style="202" customWidth="1"/>
    <col min="5581" max="5581" width="9.140625" style="202"/>
    <col min="5582" max="5585" width="13.42578125" style="202" customWidth="1"/>
    <col min="5586" max="5586" width="9.140625" style="202"/>
    <col min="5587" max="5590" width="13.42578125" style="202" customWidth="1"/>
    <col min="5591" max="5591" width="9.140625" style="202"/>
    <col min="5592" max="5595" width="13.42578125" style="202" customWidth="1"/>
    <col min="5596" max="5822" width="9.140625" style="202"/>
    <col min="5823" max="5823" width="11.28515625" style="202" customWidth="1"/>
    <col min="5824" max="5824" width="27.140625" style="202" customWidth="1"/>
    <col min="5825" max="5825" width="13.7109375" style="202" customWidth="1"/>
    <col min="5826" max="5826" width="14.140625" style="202" customWidth="1"/>
    <col min="5827" max="5831" width="13.42578125" style="202" customWidth="1"/>
    <col min="5832" max="5832" width="9.140625" style="202"/>
    <col min="5833" max="5836" width="13.42578125" style="202" customWidth="1"/>
    <col min="5837" max="5837" width="9.140625" style="202"/>
    <col min="5838" max="5841" width="13.42578125" style="202" customWidth="1"/>
    <col min="5842" max="5842" width="9.140625" style="202"/>
    <col min="5843" max="5846" width="13.42578125" style="202" customWidth="1"/>
    <col min="5847" max="5847" width="9.140625" style="202"/>
    <col min="5848" max="5851" width="13.42578125" style="202" customWidth="1"/>
    <col min="5852" max="6078" width="9.140625" style="202"/>
    <col min="6079" max="6079" width="11.28515625" style="202" customWidth="1"/>
    <col min="6080" max="6080" width="27.140625" style="202" customWidth="1"/>
    <col min="6081" max="6081" width="13.7109375" style="202" customWidth="1"/>
    <col min="6082" max="6082" width="14.140625" style="202" customWidth="1"/>
    <col min="6083" max="6087" width="13.42578125" style="202" customWidth="1"/>
    <col min="6088" max="6088" width="9.140625" style="202"/>
    <col min="6089" max="6092" width="13.42578125" style="202" customWidth="1"/>
    <col min="6093" max="6093" width="9.140625" style="202"/>
    <col min="6094" max="6097" width="13.42578125" style="202" customWidth="1"/>
    <col min="6098" max="6098" width="9.140625" style="202"/>
    <col min="6099" max="6102" width="13.42578125" style="202" customWidth="1"/>
    <col min="6103" max="6103" width="9.140625" style="202"/>
    <col min="6104" max="6107" width="13.42578125" style="202" customWidth="1"/>
    <col min="6108" max="6334" width="9.140625" style="202"/>
    <col min="6335" max="6335" width="11.28515625" style="202" customWidth="1"/>
    <col min="6336" max="6336" width="27.140625" style="202" customWidth="1"/>
    <col min="6337" max="6337" width="13.7109375" style="202" customWidth="1"/>
    <col min="6338" max="6338" width="14.140625" style="202" customWidth="1"/>
    <col min="6339" max="6343" width="13.42578125" style="202" customWidth="1"/>
    <col min="6344" max="6344" width="9.140625" style="202"/>
    <col min="6345" max="6348" width="13.42578125" style="202" customWidth="1"/>
    <col min="6349" max="6349" width="9.140625" style="202"/>
    <col min="6350" max="6353" width="13.42578125" style="202" customWidth="1"/>
    <col min="6354" max="6354" width="9.140625" style="202"/>
    <col min="6355" max="6358" width="13.42578125" style="202" customWidth="1"/>
    <col min="6359" max="6359" width="9.140625" style="202"/>
    <col min="6360" max="6363" width="13.42578125" style="202" customWidth="1"/>
    <col min="6364" max="6590" width="9.140625" style="202"/>
    <col min="6591" max="6591" width="11.28515625" style="202" customWidth="1"/>
    <col min="6592" max="6592" width="27.140625" style="202" customWidth="1"/>
    <col min="6593" max="6593" width="13.7109375" style="202" customWidth="1"/>
    <col min="6594" max="6594" width="14.140625" style="202" customWidth="1"/>
    <col min="6595" max="6599" width="13.42578125" style="202" customWidth="1"/>
    <col min="6600" max="6600" width="9.140625" style="202"/>
    <col min="6601" max="6604" width="13.42578125" style="202" customWidth="1"/>
    <col min="6605" max="6605" width="9.140625" style="202"/>
    <col min="6606" max="6609" width="13.42578125" style="202" customWidth="1"/>
    <col min="6610" max="6610" width="9.140625" style="202"/>
    <col min="6611" max="6614" width="13.42578125" style="202" customWidth="1"/>
    <col min="6615" max="6615" width="9.140625" style="202"/>
    <col min="6616" max="6619" width="13.42578125" style="202" customWidth="1"/>
    <col min="6620" max="6846" width="9.140625" style="202"/>
    <col min="6847" max="6847" width="11.28515625" style="202" customWidth="1"/>
    <col min="6848" max="6848" width="27.140625" style="202" customWidth="1"/>
    <col min="6849" max="6849" width="13.7109375" style="202" customWidth="1"/>
    <col min="6850" max="6850" width="14.140625" style="202" customWidth="1"/>
    <col min="6851" max="6855" width="13.42578125" style="202" customWidth="1"/>
    <col min="6856" max="6856" width="9.140625" style="202"/>
    <col min="6857" max="6860" width="13.42578125" style="202" customWidth="1"/>
    <col min="6861" max="6861" width="9.140625" style="202"/>
    <col min="6862" max="6865" width="13.42578125" style="202" customWidth="1"/>
    <col min="6866" max="6866" width="9.140625" style="202"/>
    <col min="6867" max="6870" width="13.42578125" style="202" customWidth="1"/>
    <col min="6871" max="6871" width="9.140625" style="202"/>
    <col min="6872" max="6875" width="13.42578125" style="202" customWidth="1"/>
    <col min="6876" max="7102" width="9.140625" style="202"/>
    <col min="7103" max="7103" width="11.28515625" style="202" customWidth="1"/>
    <col min="7104" max="7104" width="27.140625" style="202" customWidth="1"/>
    <col min="7105" max="7105" width="13.7109375" style="202" customWidth="1"/>
    <col min="7106" max="7106" width="14.140625" style="202" customWidth="1"/>
    <col min="7107" max="7111" width="13.42578125" style="202" customWidth="1"/>
    <col min="7112" max="7112" width="9.140625" style="202"/>
    <col min="7113" max="7116" width="13.42578125" style="202" customWidth="1"/>
    <col min="7117" max="7117" width="9.140625" style="202"/>
    <col min="7118" max="7121" width="13.42578125" style="202" customWidth="1"/>
    <col min="7122" max="7122" width="9.140625" style="202"/>
    <col min="7123" max="7126" width="13.42578125" style="202" customWidth="1"/>
    <col min="7127" max="7127" width="9.140625" style="202"/>
    <col min="7128" max="7131" width="13.42578125" style="202" customWidth="1"/>
    <col min="7132" max="7358" width="9.140625" style="202"/>
    <col min="7359" max="7359" width="11.28515625" style="202" customWidth="1"/>
    <col min="7360" max="7360" width="27.140625" style="202" customWidth="1"/>
    <col min="7361" max="7361" width="13.7109375" style="202" customWidth="1"/>
    <col min="7362" max="7362" width="14.140625" style="202" customWidth="1"/>
    <col min="7363" max="7367" width="13.42578125" style="202" customWidth="1"/>
    <col min="7368" max="7368" width="9.140625" style="202"/>
    <col min="7369" max="7372" width="13.42578125" style="202" customWidth="1"/>
    <col min="7373" max="7373" width="9.140625" style="202"/>
    <col min="7374" max="7377" width="13.42578125" style="202" customWidth="1"/>
    <col min="7378" max="7378" width="9.140625" style="202"/>
    <col min="7379" max="7382" width="13.42578125" style="202" customWidth="1"/>
    <col min="7383" max="7383" width="9.140625" style="202"/>
    <col min="7384" max="7387" width="13.42578125" style="202" customWidth="1"/>
    <col min="7388" max="7614" width="9.140625" style="202"/>
    <col min="7615" max="7615" width="11.28515625" style="202" customWidth="1"/>
    <col min="7616" max="7616" width="27.140625" style="202" customWidth="1"/>
    <col min="7617" max="7617" width="13.7109375" style="202" customWidth="1"/>
    <col min="7618" max="7618" width="14.140625" style="202" customWidth="1"/>
    <col min="7619" max="7623" width="13.42578125" style="202" customWidth="1"/>
    <col min="7624" max="7624" width="9.140625" style="202"/>
    <col min="7625" max="7628" width="13.42578125" style="202" customWidth="1"/>
    <col min="7629" max="7629" width="9.140625" style="202"/>
    <col min="7630" max="7633" width="13.42578125" style="202" customWidth="1"/>
    <col min="7634" max="7634" width="9.140625" style="202"/>
    <col min="7635" max="7638" width="13.42578125" style="202" customWidth="1"/>
    <col min="7639" max="7639" width="9.140625" style="202"/>
    <col min="7640" max="7643" width="13.42578125" style="202" customWidth="1"/>
    <col min="7644" max="7870" width="9.140625" style="202"/>
    <col min="7871" max="7871" width="11.28515625" style="202" customWidth="1"/>
    <col min="7872" max="7872" width="27.140625" style="202" customWidth="1"/>
    <col min="7873" max="7873" width="13.7109375" style="202" customWidth="1"/>
    <col min="7874" max="7874" width="14.140625" style="202" customWidth="1"/>
    <col min="7875" max="7879" width="13.42578125" style="202" customWidth="1"/>
    <col min="7880" max="7880" width="9.140625" style="202"/>
    <col min="7881" max="7884" width="13.42578125" style="202" customWidth="1"/>
    <col min="7885" max="7885" width="9.140625" style="202"/>
    <col min="7886" max="7889" width="13.42578125" style="202" customWidth="1"/>
    <col min="7890" max="7890" width="9.140625" style="202"/>
    <col min="7891" max="7894" width="13.42578125" style="202" customWidth="1"/>
    <col min="7895" max="7895" width="9.140625" style="202"/>
    <col min="7896" max="7899" width="13.42578125" style="202" customWidth="1"/>
    <col min="7900" max="8126" width="9.140625" style="202"/>
    <col min="8127" max="8127" width="11.28515625" style="202" customWidth="1"/>
    <col min="8128" max="8128" width="27.140625" style="202" customWidth="1"/>
    <col min="8129" max="8129" width="13.7109375" style="202" customWidth="1"/>
    <col min="8130" max="8130" width="14.140625" style="202" customWidth="1"/>
    <col min="8131" max="8135" width="13.42578125" style="202" customWidth="1"/>
    <col min="8136" max="8136" width="9.140625" style="202"/>
    <col min="8137" max="8140" width="13.42578125" style="202" customWidth="1"/>
    <col min="8141" max="8141" width="9.140625" style="202"/>
    <col min="8142" max="8145" width="13.42578125" style="202" customWidth="1"/>
    <col min="8146" max="8146" width="9.140625" style="202"/>
    <col min="8147" max="8150" width="13.42578125" style="202" customWidth="1"/>
    <col min="8151" max="8151" width="9.140625" style="202"/>
    <col min="8152" max="8155" width="13.42578125" style="202" customWidth="1"/>
    <col min="8156" max="8382" width="9.140625" style="202"/>
    <col min="8383" max="8383" width="11.28515625" style="202" customWidth="1"/>
    <col min="8384" max="8384" width="27.140625" style="202" customWidth="1"/>
    <col min="8385" max="8385" width="13.7109375" style="202" customWidth="1"/>
    <col min="8386" max="8386" width="14.140625" style="202" customWidth="1"/>
    <col min="8387" max="8391" width="13.42578125" style="202" customWidth="1"/>
    <col min="8392" max="8392" width="9.140625" style="202"/>
    <col min="8393" max="8396" width="13.42578125" style="202" customWidth="1"/>
    <col min="8397" max="8397" width="9.140625" style="202"/>
    <col min="8398" max="8401" width="13.42578125" style="202" customWidth="1"/>
    <col min="8402" max="8402" width="9.140625" style="202"/>
    <col min="8403" max="8406" width="13.42578125" style="202" customWidth="1"/>
    <col min="8407" max="8407" width="9.140625" style="202"/>
    <col min="8408" max="8411" width="13.42578125" style="202" customWidth="1"/>
    <col min="8412" max="8638" width="9.140625" style="202"/>
    <col min="8639" max="8639" width="11.28515625" style="202" customWidth="1"/>
    <col min="8640" max="8640" width="27.140625" style="202" customWidth="1"/>
    <col min="8641" max="8641" width="13.7109375" style="202" customWidth="1"/>
    <col min="8642" max="8642" width="14.140625" style="202" customWidth="1"/>
    <col min="8643" max="8647" width="13.42578125" style="202" customWidth="1"/>
    <col min="8648" max="8648" width="9.140625" style="202"/>
    <col min="8649" max="8652" width="13.42578125" style="202" customWidth="1"/>
    <col min="8653" max="8653" width="9.140625" style="202"/>
    <col min="8654" max="8657" width="13.42578125" style="202" customWidth="1"/>
    <col min="8658" max="8658" width="9.140625" style="202"/>
    <col min="8659" max="8662" width="13.42578125" style="202" customWidth="1"/>
    <col min="8663" max="8663" width="9.140625" style="202"/>
    <col min="8664" max="8667" width="13.42578125" style="202" customWidth="1"/>
    <col min="8668" max="8894" width="9.140625" style="202"/>
    <col min="8895" max="8895" width="11.28515625" style="202" customWidth="1"/>
    <col min="8896" max="8896" width="27.140625" style="202" customWidth="1"/>
    <col min="8897" max="8897" width="13.7109375" style="202" customWidth="1"/>
    <col min="8898" max="8898" width="14.140625" style="202" customWidth="1"/>
    <col min="8899" max="8903" width="13.42578125" style="202" customWidth="1"/>
    <col min="8904" max="8904" width="9.140625" style="202"/>
    <col min="8905" max="8908" width="13.42578125" style="202" customWidth="1"/>
    <col min="8909" max="8909" width="9.140625" style="202"/>
    <col min="8910" max="8913" width="13.42578125" style="202" customWidth="1"/>
    <col min="8914" max="8914" width="9.140625" style="202"/>
    <col min="8915" max="8918" width="13.42578125" style="202" customWidth="1"/>
    <col min="8919" max="8919" width="9.140625" style="202"/>
    <col min="8920" max="8923" width="13.42578125" style="202" customWidth="1"/>
    <col min="8924" max="9150" width="9.140625" style="202"/>
    <col min="9151" max="9151" width="11.28515625" style="202" customWidth="1"/>
    <col min="9152" max="9152" width="27.140625" style="202" customWidth="1"/>
    <col min="9153" max="9153" width="13.7109375" style="202" customWidth="1"/>
    <col min="9154" max="9154" width="14.140625" style="202" customWidth="1"/>
    <col min="9155" max="9159" width="13.42578125" style="202" customWidth="1"/>
    <col min="9160" max="9160" width="9.140625" style="202"/>
    <col min="9161" max="9164" width="13.42578125" style="202" customWidth="1"/>
    <col min="9165" max="9165" width="9.140625" style="202"/>
    <col min="9166" max="9169" width="13.42578125" style="202" customWidth="1"/>
    <col min="9170" max="9170" width="9.140625" style="202"/>
    <col min="9171" max="9174" width="13.42578125" style="202" customWidth="1"/>
    <col min="9175" max="9175" width="9.140625" style="202"/>
    <col min="9176" max="9179" width="13.42578125" style="202" customWidth="1"/>
    <col min="9180" max="9406" width="9.140625" style="202"/>
    <col min="9407" max="9407" width="11.28515625" style="202" customWidth="1"/>
    <col min="9408" max="9408" width="27.140625" style="202" customWidth="1"/>
    <col min="9409" max="9409" width="13.7109375" style="202" customWidth="1"/>
    <col min="9410" max="9410" width="14.140625" style="202" customWidth="1"/>
    <col min="9411" max="9415" width="13.42578125" style="202" customWidth="1"/>
    <col min="9416" max="9416" width="9.140625" style="202"/>
    <col min="9417" max="9420" width="13.42578125" style="202" customWidth="1"/>
    <col min="9421" max="9421" width="9.140625" style="202"/>
    <col min="9422" max="9425" width="13.42578125" style="202" customWidth="1"/>
    <col min="9426" max="9426" width="9.140625" style="202"/>
    <col min="9427" max="9430" width="13.42578125" style="202" customWidth="1"/>
    <col min="9431" max="9431" width="9.140625" style="202"/>
    <col min="9432" max="9435" width="13.42578125" style="202" customWidth="1"/>
    <col min="9436" max="9662" width="9.140625" style="202"/>
    <col min="9663" max="9663" width="11.28515625" style="202" customWidth="1"/>
    <col min="9664" max="9664" width="27.140625" style="202" customWidth="1"/>
    <col min="9665" max="9665" width="13.7109375" style="202" customWidth="1"/>
    <col min="9666" max="9666" width="14.140625" style="202" customWidth="1"/>
    <col min="9667" max="9671" width="13.42578125" style="202" customWidth="1"/>
    <col min="9672" max="9672" width="9.140625" style="202"/>
    <col min="9673" max="9676" width="13.42578125" style="202" customWidth="1"/>
    <col min="9677" max="9677" width="9.140625" style="202"/>
    <col min="9678" max="9681" width="13.42578125" style="202" customWidth="1"/>
    <col min="9682" max="9682" width="9.140625" style="202"/>
    <col min="9683" max="9686" width="13.42578125" style="202" customWidth="1"/>
    <col min="9687" max="9687" width="9.140625" style="202"/>
    <col min="9688" max="9691" width="13.42578125" style="202" customWidth="1"/>
    <col min="9692" max="9918" width="9.140625" style="202"/>
    <col min="9919" max="9919" width="11.28515625" style="202" customWidth="1"/>
    <col min="9920" max="9920" width="27.140625" style="202" customWidth="1"/>
    <col min="9921" max="9921" width="13.7109375" style="202" customWidth="1"/>
    <col min="9922" max="9922" width="14.140625" style="202" customWidth="1"/>
    <col min="9923" max="9927" width="13.42578125" style="202" customWidth="1"/>
    <col min="9928" max="9928" width="9.140625" style="202"/>
    <col min="9929" max="9932" width="13.42578125" style="202" customWidth="1"/>
    <col min="9933" max="9933" width="9.140625" style="202"/>
    <col min="9934" max="9937" width="13.42578125" style="202" customWidth="1"/>
    <col min="9938" max="9938" width="9.140625" style="202"/>
    <col min="9939" max="9942" width="13.42578125" style="202" customWidth="1"/>
    <col min="9943" max="9943" width="9.140625" style="202"/>
    <col min="9944" max="9947" width="13.42578125" style="202" customWidth="1"/>
    <col min="9948" max="10174" width="9.140625" style="202"/>
    <col min="10175" max="10175" width="11.28515625" style="202" customWidth="1"/>
    <col min="10176" max="10176" width="27.140625" style="202" customWidth="1"/>
    <col min="10177" max="10177" width="13.7109375" style="202" customWidth="1"/>
    <col min="10178" max="10178" width="14.140625" style="202" customWidth="1"/>
    <col min="10179" max="10183" width="13.42578125" style="202" customWidth="1"/>
    <col min="10184" max="10184" width="9.140625" style="202"/>
    <col min="10185" max="10188" width="13.42578125" style="202" customWidth="1"/>
    <col min="10189" max="10189" width="9.140625" style="202"/>
    <col min="10190" max="10193" width="13.42578125" style="202" customWidth="1"/>
    <col min="10194" max="10194" width="9.140625" style="202"/>
    <col min="10195" max="10198" width="13.42578125" style="202" customWidth="1"/>
    <col min="10199" max="10199" width="9.140625" style="202"/>
    <col min="10200" max="10203" width="13.42578125" style="202" customWidth="1"/>
    <col min="10204" max="10430" width="9.140625" style="202"/>
    <col min="10431" max="10431" width="11.28515625" style="202" customWidth="1"/>
    <col min="10432" max="10432" width="27.140625" style="202" customWidth="1"/>
    <col min="10433" max="10433" width="13.7109375" style="202" customWidth="1"/>
    <col min="10434" max="10434" width="14.140625" style="202" customWidth="1"/>
    <col min="10435" max="10439" width="13.42578125" style="202" customWidth="1"/>
    <col min="10440" max="10440" width="9.140625" style="202"/>
    <col min="10441" max="10444" width="13.42578125" style="202" customWidth="1"/>
    <col min="10445" max="10445" width="9.140625" style="202"/>
    <col min="10446" max="10449" width="13.42578125" style="202" customWidth="1"/>
    <col min="10450" max="10450" width="9.140625" style="202"/>
    <col min="10451" max="10454" width="13.42578125" style="202" customWidth="1"/>
    <col min="10455" max="10455" width="9.140625" style="202"/>
    <col min="10456" max="10459" width="13.42578125" style="202" customWidth="1"/>
    <col min="10460" max="10686" width="9.140625" style="202"/>
    <col min="10687" max="10687" width="11.28515625" style="202" customWidth="1"/>
    <col min="10688" max="10688" width="27.140625" style="202" customWidth="1"/>
    <col min="10689" max="10689" width="13.7109375" style="202" customWidth="1"/>
    <col min="10690" max="10690" width="14.140625" style="202" customWidth="1"/>
    <col min="10691" max="10695" width="13.42578125" style="202" customWidth="1"/>
    <col min="10696" max="10696" width="9.140625" style="202"/>
    <col min="10697" max="10700" width="13.42578125" style="202" customWidth="1"/>
    <col min="10701" max="10701" width="9.140625" style="202"/>
    <col min="10702" max="10705" width="13.42578125" style="202" customWidth="1"/>
    <col min="10706" max="10706" width="9.140625" style="202"/>
    <col min="10707" max="10710" width="13.42578125" style="202" customWidth="1"/>
    <col min="10711" max="10711" width="9.140625" style="202"/>
    <col min="10712" max="10715" width="13.42578125" style="202" customWidth="1"/>
    <col min="10716" max="10942" width="9.140625" style="202"/>
    <col min="10943" max="10943" width="11.28515625" style="202" customWidth="1"/>
    <col min="10944" max="10944" width="27.140625" style="202" customWidth="1"/>
    <col min="10945" max="10945" width="13.7109375" style="202" customWidth="1"/>
    <col min="10946" max="10946" width="14.140625" style="202" customWidth="1"/>
    <col min="10947" max="10951" width="13.42578125" style="202" customWidth="1"/>
    <col min="10952" max="10952" width="9.140625" style="202"/>
    <col min="10953" max="10956" width="13.42578125" style="202" customWidth="1"/>
    <col min="10957" max="10957" width="9.140625" style="202"/>
    <col min="10958" max="10961" width="13.42578125" style="202" customWidth="1"/>
    <col min="10962" max="10962" width="9.140625" style="202"/>
    <col min="10963" max="10966" width="13.42578125" style="202" customWidth="1"/>
    <col min="10967" max="10967" width="9.140625" style="202"/>
    <col min="10968" max="10971" width="13.42578125" style="202" customWidth="1"/>
    <col min="10972" max="11198" width="9.140625" style="202"/>
    <col min="11199" max="11199" width="11.28515625" style="202" customWidth="1"/>
    <col min="11200" max="11200" width="27.140625" style="202" customWidth="1"/>
    <col min="11201" max="11201" width="13.7109375" style="202" customWidth="1"/>
    <col min="11202" max="11202" width="14.140625" style="202" customWidth="1"/>
    <col min="11203" max="11207" width="13.42578125" style="202" customWidth="1"/>
    <col min="11208" max="11208" width="9.140625" style="202"/>
    <col min="11209" max="11212" width="13.42578125" style="202" customWidth="1"/>
    <col min="11213" max="11213" width="9.140625" style="202"/>
    <col min="11214" max="11217" width="13.42578125" style="202" customWidth="1"/>
    <col min="11218" max="11218" width="9.140625" style="202"/>
    <col min="11219" max="11222" width="13.42578125" style="202" customWidth="1"/>
    <col min="11223" max="11223" width="9.140625" style="202"/>
    <col min="11224" max="11227" width="13.42578125" style="202" customWidth="1"/>
    <col min="11228" max="11454" width="9.140625" style="202"/>
    <col min="11455" max="11455" width="11.28515625" style="202" customWidth="1"/>
    <col min="11456" max="11456" width="27.140625" style="202" customWidth="1"/>
    <col min="11457" max="11457" width="13.7109375" style="202" customWidth="1"/>
    <col min="11458" max="11458" width="14.140625" style="202" customWidth="1"/>
    <col min="11459" max="11463" width="13.42578125" style="202" customWidth="1"/>
    <col min="11464" max="11464" width="9.140625" style="202"/>
    <col min="11465" max="11468" width="13.42578125" style="202" customWidth="1"/>
    <col min="11469" max="11469" width="9.140625" style="202"/>
    <col min="11470" max="11473" width="13.42578125" style="202" customWidth="1"/>
    <col min="11474" max="11474" width="9.140625" style="202"/>
    <col min="11475" max="11478" width="13.42578125" style="202" customWidth="1"/>
    <col min="11479" max="11479" width="9.140625" style="202"/>
    <col min="11480" max="11483" width="13.42578125" style="202" customWidth="1"/>
    <col min="11484" max="11710" width="9.140625" style="202"/>
    <col min="11711" max="11711" width="11.28515625" style="202" customWidth="1"/>
    <col min="11712" max="11712" width="27.140625" style="202" customWidth="1"/>
    <col min="11713" max="11713" width="13.7109375" style="202" customWidth="1"/>
    <col min="11714" max="11714" width="14.140625" style="202" customWidth="1"/>
    <col min="11715" max="11719" width="13.42578125" style="202" customWidth="1"/>
    <col min="11720" max="11720" width="9.140625" style="202"/>
    <col min="11721" max="11724" width="13.42578125" style="202" customWidth="1"/>
    <col min="11725" max="11725" width="9.140625" style="202"/>
    <col min="11726" max="11729" width="13.42578125" style="202" customWidth="1"/>
    <col min="11730" max="11730" width="9.140625" style="202"/>
    <col min="11731" max="11734" width="13.42578125" style="202" customWidth="1"/>
    <col min="11735" max="11735" width="9.140625" style="202"/>
    <col min="11736" max="11739" width="13.42578125" style="202" customWidth="1"/>
    <col min="11740" max="11966" width="9.140625" style="202"/>
    <col min="11967" max="11967" width="11.28515625" style="202" customWidth="1"/>
    <col min="11968" max="11968" width="27.140625" style="202" customWidth="1"/>
    <col min="11969" max="11969" width="13.7109375" style="202" customWidth="1"/>
    <col min="11970" max="11970" width="14.140625" style="202" customWidth="1"/>
    <col min="11971" max="11975" width="13.42578125" style="202" customWidth="1"/>
    <col min="11976" max="11976" width="9.140625" style="202"/>
    <col min="11977" max="11980" width="13.42578125" style="202" customWidth="1"/>
    <col min="11981" max="11981" width="9.140625" style="202"/>
    <col min="11982" max="11985" width="13.42578125" style="202" customWidth="1"/>
    <col min="11986" max="11986" width="9.140625" style="202"/>
    <col min="11987" max="11990" width="13.42578125" style="202" customWidth="1"/>
    <col min="11991" max="11991" width="9.140625" style="202"/>
    <col min="11992" max="11995" width="13.42578125" style="202" customWidth="1"/>
    <col min="11996" max="12222" width="9.140625" style="202"/>
    <col min="12223" max="12223" width="11.28515625" style="202" customWidth="1"/>
    <col min="12224" max="12224" width="27.140625" style="202" customWidth="1"/>
    <col min="12225" max="12225" width="13.7109375" style="202" customWidth="1"/>
    <col min="12226" max="12226" width="14.140625" style="202" customWidth="1"/>
    <col min="12227" max="12231" width="13.42578125" style="202" customWidth="1"/>
    <col min="12232" max="12232" width="9.140625" style="202"/>
    <col min="12233" max="12236" width="13.42578125" style="202" customWidth="1"/>
    <col min="12237" max="12237" width="9.140625" style="202"/>
    <col min="12238" max="12241" width="13.42578125" style="202" customWidth="1"/>
    <col min="12242" max="12242" width="9.140625" style="202"/>
    <col min="12243" max="12246" width="13.42578125" style="202" customWidth="1"/>
    <col min="12247" max="12247" width="9.140625" style="202"/>
    <col min="12248" max="12251" width="13.42578125" style="202" customWidth="1"/>
    <col min="12252" max="12478" width="9.140625" style="202"/>
    <col min="12479" max="12479" width="11.28515625" style="202" customWidth="1"/>
    <col min="12480" max="12480" width="27.140625" style="202" customWidth="1"/>
    <col min="12481" max="12481" width="13.7109375" style="202" customWidth="1"/>
    <col min="12482" max="12482" width="14.140625" style="202" customWidth="1"/>
    <col min="12483" max="12487" width="13.42578125" style="202" customWidth="1"/>
    <col min="12488" max="12488" width="9.140625" style="202"/>
    <col min="12489" max="12492" width="13.42578125" style="202" customWidth="1"/>
    <col min="12493" max="12493" width="9.140625" style="202"/>
    <col min="12494" max="12497" width="13.42578125" style="202" customWidth="1"/>
    <col min="12498" max="12498" width="9.140625" style="202"/>
    <col min="12499" max="12502" width="13.42578125" style="202" customWidth="1"/>
    <col min="12503" max="12503" width="9.140625" style="202"/>
    <col min="12504" max="12507" width="13.42578125" style="202" customWidth="1"/>
    <col min="12508" max="12734" width="9.140625" style="202"/>
    <col min="12735" max="12735" width="11.28515625" style="202" customWidth="1"/>
    <col min="12736" max="12736" width="27.140625" style="202" customWidth="1"/>
    <col min="12737" max="12737" width="13.7109375" style="202" customWidth="1"/>
    <col min="12738" max="12738" width="14.140625" style="202" customWidth="1"/>
    <col min="12739" max="12743" width="13.42578125" style="202" customWidth="1"/>
    <col min="12744" max="12744" width="9.140625" style="202"/>
    <col min="12745" max="12748" width="13.42578125" style="202" customWidth="1"/>
    <col min="12749" max="12749" width="9.140625" style="202"/>
    <col min="12750" max="12753" width="13.42578125" style="202" customWidth="1"/>
    <col min="12754" max="12754" width="9.140625" style="202"/>
    <col min="12755" max="12758" width="13.42578125" style="202" customWidth="1"/>
    <col min="12759" max="12759" width="9.140625" style="202"/>
    <col min="12760" max="12763" width="13.42578125" style="202" customWidth="1"/>
    <col min="12764" max="12990" width="9.140625" style="202"/>
    <col min="12991" max="12991" width="11.28515625" style="202" customWidth="1"/>
    <col min="12992" max="12992" width="27.140625" style="202" customWidth="1"/>
    <col min="12993" max="12993" width="13.7109375" style="202" customWidth="1"/>
    <col min="12994" max="12994" width="14.140625" style="202" customWidth="1"/>
    <col min="12995" max="12999" width="13.42578125" style="202" customWidth="1"/>
    <col min="13000" max="13000" width="9.140625" style="202"/>
    <col min="13001" max="13004" width="13.42578125" style="202" customWidth="1"/>
    <col min="13005" max="13005" width="9.140625" style="202"/>
    <col min="13006" max="13009" width="13.42578125" style="202" customWidth="1"/>
    <col min="13010" max="13010" width="9.140625" style="202"/>
    <col min="13011" max="13014" width="13.42578125" style="202" customWidth="1"/>
    <col min="13015" max="13015" width="9.140625" style="202"/>
    <col min="13016" max="13019" width="13.42578125" style="202" customWidth="1"/>
    <col min="13020" max="13246" width="9.140625" style="202"/>
    <col min="13247" max="13247" width="11.28515625" style="202" customWidth="1"/>
    <col min="13248" max="13248" width="27.140625" style="202" customWidth="1"/>
    <col min="13249" max="13249" width="13.7109375" style="202" customWidth="1"/>
    <col min="13250" max="13250" width="14.140625" style="202" customWidth="1"/>
    <col min="13251" max="13255" width="13.42578125" style="202" customWidth="1"/>
    <col min="13256" max="13256" width="9.140625" style="202"/>
    <col min="13257" max="13260" width="13.42578125" style="202" customWidth="1"/>
    <col min="13261" max="13261" width="9.140625" style="202"/>
    <col min="13262" max="13265" width="13.42578125" style="202" customWidth="1"/>
    <col min="13266" max="13266" width="9.140625" style="202"/>
    <col min="13267" max="13270" width="13.42578125" style="202" customWidth="1"/>
    <col min="13271" max="13271" width="9.140625" style="202"/>
    <col min="13272" max="13275" width="13.42578125" style="202" customWidth="1"/>
    <col min="13276" max="13502" width="9.140625" style="202"/>
    <col min="13503" max="13503" width="11.28515625" style="202" customWidth="1"/>
    <col min="13504" max="13504" width="27.140625" style="202" customWidth="1"/>
    <col min="13505" max="13505" width="13.7109375" style="202" customWidth="1"/>
    <col min="13506" max="13506" width="14.140625" style="202" customWidth="1"/>
    <col min="13507" max="13511" width="13.42578125" style="202" customWidth="1"/>
    <col min="13512" max="13512" width="9.140625" style="202"/>
    <col min="13513" max="13516" width="13.42578125" style="202" customWidth="1"/>
    <col min="13517" max="13517" width="9.140625" style="202"/>
    <col min="13518" max="13521" width="13.42578125" style="202" customWidth="1"/>
    <col min="13522" max="13522" width="9.140625" style="202"/>
    <col min="13523" max="13526" width="13.42578125" style="202" customWidth="1"/>
    <col min="13527" max="13527" width="9.140625" style="202"/>
    <col min="13528" max="13531" width="13.42578125" style="202" customWidth="1"/>
    <col min="13532" max="13758" width="9.140625" style="202"/>
    <col min="13759" max="13759" width="11.28515625" style="202" customWidth="1"/>
    <col min="13760" max="13760" width="27.140625" style="202" customWidth="1"/>
    <col min="13761" max="13761" width="13.7109375" style="202" customWidth="1"/>
    <col min="13762" max="13762" width="14.140625" style="202" customWidth="1"/>
    <col min="13763" max="13767" width="13.42578125" style="202" customWidth="1"/>
    <col min="13768" max="13768" width="9.140625" style="202"/>
    <col min="13769" max="13772" width="13.42578125" style="202" customWidth="1"/>
    <col min="13773" max="13773" width="9.140625" style="202"/>
    <col min="13774" max="13777" width="13.42578125" style="202" customWidth="1"/>
    <col min="13778" max="13778" width="9.140625" style="202"/>
    <col min="13779" max="13782" width="13.42578125" style="202" customWidth="1"/>
    <col min="13783" max="13783" width="9.140625" style="202"/>
    <col min="13784" max="13787" width="13.42578125" style="202" customWidth="1"/>
    <col min="13788" max="14014" width="9.140625" style="202"/>
    <col min="14015" max="14015" width="11.28515625" style="202" customWidth="1"/>
    <col min="14016" max="14016" width="27.140625" style="202" customWidth="1"/>
    <col min="14017" max="14017" width="13.7109375" style="202" customWidth="1"/>
    <col min="14018" max="14018" width="14.140625" style="202" customWidth="1"/>
    <col min="14019" max="14023" width="13.42578125" style="202" customWidth="1"/>
    <col min="14024" max="14024" width="9.140625" style="202"/>
    <col min="14025" max="14028" width="13.42578125" style="202" customWidth="1"/>
    <col min="14029" max="14029" width="9.140625" style="202"/>
    <col min="14030" max="14033" width="13.42578125" style="202" customWidth="1"/>
    <col min="14034" max="14034" width="9.140625" style="202"/>
    <col min="14035" max="14038" width="13.42578125" style="202" customWidth="1"/>
    <col min="14039" max="14039" width="9.140625" style="202"/>
    <col min="14040" max="14043" width="13.42578125" style="202" customWidth="1"/>
    <col min="14044" max="14270" width="9.140625" style="202"/>
    <col min="14271" max="14271" width="11.28515625" style="202" customWidth="1"/>
    <col min="14272" max="14272" width="27.140625" style="202" customWidth="1"/>
    <col min="14273" max="14273" width="13.7109375" style="202" customWidth="1"/>
    <col min="14274" max="14274" width="14.140625" style="202" customWidth="1"/>
    <col min="14275" max="14279" width="13.42578125" style="202" customWidth="1"/>
    <col min="14280" max="14280" width="9.140625" style="202"/>
    <col min="14281" max="14284" width="13.42578125" style="202" customWidth="1"/>
    <col min="14285" max="14285" width="9.140625" style="202"/>
    <col min="14286" max="14289" width="13.42578125" style="202" customWidth="1"/>
    <col min="14290" max="14290" width="9.140625" style="202"/>
    <col min="14291" max="14294" width="13.42578125" style="202" customWidth="1"/>
    <col min="14295" max="14295" width="9.140625" style="202"/>
    <col min="14296" max="14299" width="13.42578125" style="202" customWidth="1"/>
    <col min="14300" max="14526" width="9.140625" style="202"/>
    <col min="14527" max="14527" width="11.28515625" style="202" customWidth="1"/>
    <col min="14528" max="14528" width="27.140625" style="202" customWidth="1"/>
    <col min="14529" max="14529" width="13.7109375" style="202" customWidth="1"/>
    <col min="14530" max="14530" width="14.140625" style="202" customWidth="1"/>
    <col min="14531" max="14535" width="13.42578125" style="202" customWidth="1"/>
    <col min="14536" max="14536" width="9.140625" style="202"/>
    <col min="14537" max="14540" width="13.42578125" style="202" customWidth="1"/>
    <col min="14541" max="14541" width="9.140625" style="202"/>
    <col min="14542" max="14545" width="13.42578125" style="202" customWidth="1"/>
    <col min="14546" max="14546" width="9.140625" style="202"/>
    <col min="14547" max="14550" width="13.42578125" style="202" customWidth="1"/>
    <col min="14551" max="14551" width="9.140625" style="202"/>
    <col min="14552" max="14555" width="13.42578125" style="202" customWidth="1"/>
    <col min="14556" max="14782" width="9.140625" style="202"/>
    <col min="14783" max="14783" width="11.28515625" style="202" customWidth="1"/>
    <col min="14784" max="14784" width="27.140625" style="202" customWidth="1"/>
    <col min="14785" max="14785" width="13.7109375" style="202" customWidth="1"/>
    <col min="14786" max="14786" width="14.140625" style="202" customWidth="1"/>
    <col min="14787" max="14791" width="13.42578125" style="202" customWidth="1"/>
    <col min="14792" max="14792" width="9.140625" style="202"/>
    <col min="14793" max="14796" width="13.42578125" style="202" customWidth="1"/>
    <col min="14797" max="14797" width="9.140625" style="202"/>
    <col min="14798" max="14801" width="13.42578125" style="202" customWidth="1"/>
    <col min="14802" max="14802" width="9.140625" style="202"/>
    <col min="14803" max="14806" width="13.42578125" style="202" customWidth="1"/>
    <col min="14807" max="14807" width="9.140625" style="202"/>
    <col min="14808" max="14811" width="13.42578125" style="202" customWidth="1"/>
    <col min="14812" max="15038" width="9.140625" style="202"/>
    <col min="15039" max="15039" width="11.28515625" style="202" customWidth="1"/>
    <col min="15040" max="15040" width="27.140625" style="202" customWidth="1"/>
    <col min="15041" max="15041" width="13.7109375" style="202" customWidth="1"/>
    <col min="15042" max="15042" width="14.140625" style="202" customWidth="1"/>
    <col min="15043" max="15047" width="13.42578125" style="202" customWidth="1"/>
    <col min="15048" max="15048" width="9.140625" style="202"/>
    <col min="15049" max="15052" width="13.42578125" style="202" customWidth="1"/>
    <col min="15053" max="15053" width="9.140625" style="202"/>
    <col min="15054" max="15057" width="13.42578125" style="202" customWidth="1"/>
    <col min="15058" max="15058" width="9.140625" style="202"/>
    <col min="15059" max="15062" width="13.42578125" style="202" customWidth="1"/>
    <col min="15063" max="15063" width="9.140625" style="202"/>
    <col min="15064" max="15067" width="13.42578125" style="202" customWidth="1"/>
    <col min="15068" max="15294" width="9.140625" style="202"/>
    <col min="15295" max="15295" width="11.28515625" style="202" customWidth="1"/>
    <col min="15296" max="15296" width="27.140625" style="202" customWidth="1"/>
    <col min="15297" max="15297" width="13.7109375" style="202" customWidth="1"/>
    <col min="15298" max="15298" width="14.140625" style="202" customWidth="1"/>
    <col min="15299" max="15303" width="13.42578125" style="202" customWidth="1"/>
    <col min="15304" max="15304" width="9.140625" style="202"/>
    <col min="15305" max="15308" width="13.42578125" style="202" customWidth="1"/>
    <col min="15309" max="15309" width="9.140625" style="202"/>
    <col min="15310" max="15313" width="13.42578125" style="202" customWidth="1"/>
    <col min="15314" max="15314" width="9.140625" style="202"/>
    <col min="15315" max="15318" width="13.42578125" style="202" customWidth="1"/>
    <col min="15319" max="15319" width="9.140625" style="202"/>
    <col min="15320" max="15323" width="13.42578125" style="202" customWidth="1"/>
    <col min="15324" max="15550" width="9.140625" style="202"/>
    <col min="15551" max="15551" width="11.28515625" style="202" customWidth="1"/>
    <col min="15552" max="15552" width="27.140625" style="202" customWidth="1"/>
    <col min="15553" max="15553" width="13.7109375" style="202" customWidth="1"/>
    <col min="15554" max="15554" width="14.140625" style="202" customWidth="1"/>
    <col min="15555" max="15559" width="13.42578125" style="202" customWidth="1"/>
    <col min="15560" max="15560" width="9.140625" style="202"/>
    <col min="15561" max="15564" width="13.42578125" style="202" customWidth="1"/>
    <col min="15565" max="15565" width="9.140625" style="202"/>
    <col min="15566" max="15569" width="13.42578125" style="202" customWidth="1"/>
    <col min="15570" max="15570" width="9.140625" style="202"/>
    <col min="15571" max="15574" width="13.42578125" style="202" customWidth="1"/>
    <col min="15575" max="15575" width="9.140625" style="202"/>
    <col min="15576" max="15579" width="13.42578125" style="202" customWidth="1"/>
    <col min="15580" max="15806" width="9.140625" style="202"/>
    <col min="15807" max="15807" width="11.28515625" style="202" customWidth="1"/>
    <col min="15808" max="15808" width="27.140625" style="202" customWidth="1"/>
    <col min="15809" max="15809" width="13.7109375" style="202" customWidth="1"/>
    <col min="15810" max="15810" width="14.140625" style="202" customWidth="1"/>
    <col min="15811" max="15815" width="13.42578125" style="202" customWidth="1"/>
    <col min="15816" max="15816" width="9.140625" style="202"/>
    <col min="15817" max="15820" width="13.42578125" style="202" customWidth="1"/>
    <col min="15821" max="15821" width="9.140625" style="202"/>
    <col min="15822" max="15825" width="13.42578125" style="202" customWidth="1"/>
    <col min="15826" max="15826" width="9.140625" style="202"/>
    <col min="15827" max="15830" width="13.42578125" style="202" customWidth="1"/>
    <col min="15831" max="15831" width="9.140625" style="202"/>
    <col min="15832" max="15835" width="13.42578125" style="202" customWidth="1"/>
    <col min="15836" max="16062" width="9.140625" style="202"/>
    <col min="16063" max="16063" width="11.28515625" style="202" customWidth="1"/>
    <col min="16064" max="16064" width="27.140625" style="202" customWidth="1"/>
    <col min="16065" max="16065" width="13.7109375" style="202" customWidth="1"/>
    <col min="16066" max="16066" width="14.140625" style="202" customWidth="1"/>
    <col min="16067" max="16071" width="13.42578125" style="202" customWidth="1"/>
    <col min="16072" max="16072" width="9.140625" style="202"/>
    <col min="16073" max="16076" width="13.42578125" style="202" customWidth="1"/>
    <col min="16077" max="16077" width="9.140625" style="202"/>
    <col min="16078" max="16081" width="13.42578125" style="202" customWidth="1"/>
    <col min="16082" max="16082" width="9.140625" style="202"/>
    <col min="16083" max="16086" width="13.42578125" style="202" customWidth="1"/>
    <col min="16087" max="16087" width="9.140625" style="202"/>
    <col min="16088" max="16091" width="13.42578125" style="202" customWidth="1"/>
    <col min="16092" max="16384" width="9.140625" style="202"/>
  </cols>
  <sheetData>
    <row r="1" spans="1:12" ht="22.5" customHeight="1" x14ac:dyDescent="0.3">
      <c r="A1" s="220"/>
      <c r="B1" s="265" t="s">
        <v>149</v>
      </c>
    </row>
    <row r="2" spans="1:12" ht="17.25" hidden="1" outlineLevel="1" thickBot="1" x14ac:dyDescent="0.35">
      <c r="A2" s="221" t="s">
        <v>93</v>
      </c>
      <c r="B2" s="201" t="s">
        <v>94</v>
      </c>
    </row>
    <row r="3" spans="1:12" ht="33" hidden="1" customHeight="1" outlineLevel="1" thickBot="1" x14ac:dyDescent="0.35">
      <c r="A3" s="221"/>
      <c r="G3" s="349" t="s">
        <v>95</v>
      </c>
      <c r="H3" s="358"/>
      <c r="I3" s="350"/>
      <c r="K3" s="349" t="s">
        <v>96</v>
      </c>
      <c r="L3" s="350"/>
    </row>
    <row r="4" spans="1:12" ht="33.75" hidden="1" customHeight="1" outlineLevel="1" x14ac:dyDescent="0.3">
      <c r="A4" s="221"/>
      <c r="B4" s="359" t="s">
        <v>97</v>
      </c>
      <c r="C4" s="361" t="s">
        <v>98</v>
      </c>
      <c r="D4" s="222" t="s">
        <v>99</v>
      </c>
      <c r="E4" s="222" t="s">
        <v>100</v>
      </c>
      <c r="F4" s="222"/>
      <c r="G4" s="363" t="s">
        <v>101</v>
      </c>
      <c r="H4" s="356"/>
      <c r="I4" s="364"/>
      <c r="K4" s="347" t="s">
        <v>101</v>
      </c>
      <c r="L4" s="348"/>
    </row>
    <row r="5" spans="1:12" ht="17.25" hidden="1" outlineLevel="1" thickBot="1" x14ac:dyDescent="0.35">
      <c r="A5" s="221"/>
      <c r="B5" s="360"/>
      <c r="C5" s="362"/>
      <c r="D5" s="223" t="s">
        <v>102</v>
      </c>
      <c r="E5" s="223" t="s">
        <v>64</v>
      </c>
      <c r="F5" s="223"/>
      <c r="G5" s="223" t="s">
        <v>65</v>
      </c>
      <c r="H5" s="321"/>
      <c r="I5" s="224" t="s">
        <v>66</v>
      </c>
      <c r="K5" s="319" t="s">
        <v>65</v>
      </c>
      <c r="L5" s="224" t="s">
        <v>66</v>
      </c>
    </row>
    <row r="6" spans="1:12" hidden="1" outlineLevel="1" x14ac:dyDescent="0.3">
      <c r="A6" s="221"/>
      <c r="B6" s="203" t="s">
        <v>67</v>
      </c>
      <c r="C6" s="204" t="s">
        <v>63</v>
      </c>
      <c r="D6" s="225">
        <v>750</v>
      </c>
      <c r="E6" s="225"/>
      <c r="F6" s="226"/>
      <c r="G6" s="226">
        <f>Residential!L47</f>
        <v>5.144999999999996</v>
      </c>
      <c r="H6" s="226"/>
      <c r="I6" s="227">
        <f>Residential!M47</f>
        <v>0.18761035098633075</v>
      </c>
      <c r="K6" s="326">
        <f>Residential!R47</f>
        <v>0.88631199999999666</v>
      </c>
      <c r="L6" s="227">
        <f>Residential!S47</f>
        <v>2.7213479378768456E-2</v>
      </c>
    </row>
    <row r="7" spans="1:12" hidden="1" outlineLevel="1" x14ac:dyDescent="0.3">
      <c r="A7" s="221"/>
      <c r="B7" s="208" t="s">
        <v>103</v>
      </c>
      <c r="C7" s="209" t="s">
        <v>63</v>
      </c>
      <c r="D7" s="228">
        <v>2000</v>
      </c>
      <c r="E7" s="228"/>
      <c r="F7" s="229"/>
      <c r="G7" s="229">
        <f>'GS&lt;50'!L47</f>
        <v>12.810000000000002</v>
      </c>
      <c r="H7" s="229"/>
      <c r="I7" s="230">
        <f>'GS&lt;50'!M47</f>
        <v>0.20054179159434016</v>
      </c>
      <c r="K7" s="327">
        <f>'GS&lt;50'!R47</f>
        <v>1.2049860226651106</v>
      </c>
      <c r="L7" s="230">
        <f>'GS&lt;50'!S47</f>
        <v>1.5713049815315544E-2</v>
      </c>
    </row>
    <row r="8" spans="1:12" hidden="1" outlineLevel="1" x14ac:dyDescent="0.3">
      <c r="A8" s="221"/>
      <c r="B8" s="231" t="s">
        <v>104</v>
      </c>
      <c r="C8" s="232" t="s">
        <v>64</v>
      </c>
      <c r="D8" s="233">
        <v>80000</v>
      </c>
      <c r="E8" s="228">
        <v>250</v>
      </c>
      <c r="F8" s="229"/>
      <c r="G8" s="229">
        <f>'GS&gt;50'!L50</f>
        <v>606.91500000000008</v>
      </c>
      <c r="H8" s="229"/>
      <c r="I8" s="230">
        <f>'GS&gt;50'!M50</f>
        <v>0.61046178295899189</v>
      </c>
      <c r="K8" s="327">
        <f>'GS&gt;50'!R50</f>
        <v>-133.30999999999995</v>
      </c>
      <c r="L8" s="230">
        <f>'GS&gt;50'!S50</f>
        <v>-8.326124770080659E-2</v>
      </c>
    </row>
    <row r="9" spans="1:12" hidden="1" outlineLevel="1" x14ac:dyDescent="0.3">
      <c r="A9" s="221"/>
      <c r="B9" s="231" t="s">
        <v>68</v>
      </c>
      <c r="C9" s="232" t="s">
        <v>64</v>
      </c>
      <c r="D9" s="233">
        <v>2800000</v>
      </c>
      <c r="E9" s="228">
        <v>7350</v>
      </c>
      <c r="F9" s="229"/>
      <c r="G9" s="229">
        <f>LU!L50</f>
        <v>13310.080000000005</v>
      </c>
      <c r="H9" s="229"/>
      <c r="I9" s="230">
        <f>LU!M50</f>
        <v>0.75545938153165526</v>
      </c>
      <c r="K9" s="327">
        <f>LU!R50</f>
        <v>-6472.4450000000033</v>
      </c>
      <c r="L9" s="230">
        <f>LU!S50</f>
        <v>-0.20927051187727358</v>
      </c>
    </row>
    <row r="10" spans="1:12" hidden="1" outlineLevel="1" x14ac:dyDescent="0.3">
      <c r="A10" s="221"/>
      <c r="B10" s="231" t="s">
        <v>69</v>
      </c>
      <c r="C10" s="232" t="s">
        <v>63</v>
      </c>
      <c r="D10" s="233">
        <v>150</v>
      </c>
      <c r="E10" s="228"/>
      <c r="F10" s="229"/>
      <c r="G10" s="229">
        <f>USL!L49</f>
        <v>2.7650000000000006</v>
      </c>
      <c r="H10" s="229"/>
      <c r="I10" s="230">
        <f>USL!M49</f>
        <v>0.28787090057261849</v>
      </c>
      <c r="K10" s="327">
        <f>USL!R49</f>
        <v>-0.39000000000000234</v>
      </c>
      <c r="L10" s="230">
        <f>USL!S49</f>
        <v>-3.1527890056588709E-2</v>
      </c>
    </row>
    <row r="11" spans="1:12" hidden="1" outlineLevel="1" x14ac:dyDescent="0.3">
      <c r="A11" s="221"/>
      <c r="B11" s="231" t="s">
        <v>105</v>
      </c>
      <c r="C11" s="232" t="s">
        <v>64</v>
      </c>
      <c r="D11" s="233">
        <v>180</v>
      </c>
      <c r="E11" s="228">
        <v>1</v>
      </c>
      <c r="F11" s="229"/>
      <c r="G11" s="229">
        <f>Sentinel!L50</f>
        <v>2.2077999999999989</v>
      </c>
      <c r="H11" s="229"/>
      <c r="I11" s="230">
        <f>Sentinel!M50</f>
        <v>0.18899322884119868</v>
      </c>
      <c r="K11" s="327">
        <f>Sentinel!R50</f>
        <v>0.81789999999999985</v>
      </c>
      <c r="L11" s="230">
        <f>Sentinel!S50</f>
        <v>5.8885361094912048E-2</v>
      </c>
    </row>
    <row r="12" spans="1:12" ht="17.25" hidden="1" outlineLevel="1" thickBot="1" x14ac:dyDescent="0.35">
      <c r="A12" s="221"/>
      <c r="B12" s="234" t="s">
        <v>70</v>
      </c>
      <c r="C12" s="215" t="s">
        <v>64</v>
      </c>
      <c r="D12" s="235">
        <v>280</v>
      </c>
      <c r="E12" s="235">
        <v>1</v>
      </c>
      <c r="F12" s="236"/>
      <c r="G12" s="236">
        <f>SL!L50</f>
        <v>0.57939999999999969</v>
      </c>
      <c r="H12" s="236"/>
      <c r="I12" s="237">
        <f>SL!M50</f>
        <v>7.2375242021110439E-2</v>
      </c>
      <c r="K12" s="328">
        <f>SL!R50</f>
        <v>-0.80450000000000088</v>
      </c>
      <c r="L12" s="237">
        <f>SL!S50</f>
        <v>-9.3711050798495121E-2</v>
      </c>
    </row>
    <row r="13" spans="1:12" hidden="1" outlineLevel="1" x14ac:dyDescent="0.3">
      <c r="A13" s="221"/>
    </row>
    <row r="14" spans="1:12" hidden="1" outlineLevel="1" x14ac:dyDescent="0.3">
      <c r="A14" s="221" t="s">
        <v>106</v>
      </c>
      <c r="B14" s="201" t="s">
        <v>107</v>
      </c>
    </row>
    <row r="15" spans="1:12" ht="17.25" hidden="1" outlineLevel="1" thickBot="1" x14ac:dyDescent="0.35">
      <c r="A15" s="221"/>
      <c r="G15" s="351"/>
      <c r="H15" s="351"/>
      <c r="I15" s="351"/>
    </row>
    <row r="16" spans="1:12" ht="33" hidden="1" customHeight="1" outlineLevel="1" x14ac:dyDescent="0.3">
      <c r="A16" s="221"/>
      <c r="B16" s="352" t="s">
        <v>97</v>
      </c>
      <c r="C16" s="354" t="s">
        <v>98</v>
      </c>
      <c r="D16" s="222" t="s">
        <v>99</v>
      </c>
      <c r="E16" s="222" t="s">
        <v>100</v>
      </c>
      <c r="F16" s="320"/>
      <c r="G16" s="356" t="s">
        <v>108</v>
      </c>
      <c r="H16" s="357"/>
      <c r="I16" s="348"/>
      <c r="K16" s="347" t="s">
        <v>108</v>
      </c>
      <c r="L16" s="348"/>
    </row>
    <row r="17" spans="1:12" ht="17.25" hidden="1" outlineLevel="1" thickBot="1" x14ac:dyDescent="0.35">
      <c r="A17" s="221"/>
      <c r="B17" s="353"/>
      <c r="C17" s="355"/>
      <c r="D17" s="223" t="s">
        <v>102</v>
      </c>
      <c r="E17" s="223" t="s">
        <v>64</v>
      </c>
      <c r="F17" s="223"/>
      <c r="G17" s="223" t="s">
        <v>65</v>
      </c>
      <c r="H17" s="321"/>
      <c r="I17" s="224" t="s">
        <v>66</v>
      </c>
      <c r="K17" s="319" t="s">
        <v>65</v>
      </c>
      <c r="L17" s="224" t="s">
        <v>66</v>
      </c>
    </row>
    <row r="18" spans="1:12" hidden="1" outlineLevel="1" x14ac:dyDescent="0.3">
      <c r="A18" s="221"/>
      <c r="B18" s="203" t="str">
        <f t="shared" ref="B18:E24" si="0">B6</f>
        <v>Residential</v>
      </c>
      <c r="C18" s="204" t="str">
        <f t="shared" si="0"/>
        <v>kWh</v>
      </c>
      <c r="D18" s="205">
        <f t="shared" si="0"/>
        <v>750</v>
      </c>
      <c r="E18" s="205">
        <f t="shared" si="0"/>
        <v>0</v>
      </c>
      <c r="F18" s="206"/>
      <c r="G18" s="206">
        <f>Residential!L50</f>
        <v>5.144999999999996</v>
      </c>
      <c r="H18" s="206"/>
      <c r="I18" s="207">
        <f>Residential!M50</f>
        <v>0.14155450925053206</v>
      </c>
      <c r="K18" s="329">
        <f>Residential!R50</f>
        <v>1.2958495000000028</v>
      </c>
      <c r="L18" s="207">
        <f>Residential!S50</f>
        <v>3.1231744344267856E-2</v>
      </c>
    </row>
    <row r="19" spans="1:12" hidden="1" outlineLevel="1" x14ac:dyDescent="0.3">
      <c r="A19" s="221"/>
      <c r="B19" s="208" t="str">
        <f t="shared" si="0"/>
        <v>GS&lt;50 kW</v>
      </c>
      <c r="C19" s="209" t="str">
        <f t="shared" si="0"/>
        <v>kWh</v>
      </c>
      <c r="D19" s="210">
        <f t="shared" si="0"/>
        <v>2000</v>
      </c>
      <c r="E19" s="210">
        <f t="shared" si="0"/>
        <v>0</v>
      </c>
      <c r="F19" s="211"/>
      <c r="G19" s="211">
        <f>'GS&lt;50'!L50</f>
        <v>12.810000000000002</v>
      </c>
      <c r="H19" s="211"/>
      <c r="I19" s="212">
        <f>'GS&lt;50'!M50</f>
        <v>0.15074000279592703</v>
      </c>
      <c r="K19" s="330">
        <f>'GS&lt;50'!R50</f>
        <v>2.0834660226651209</v>
      </c>
      <c r="L19" s="212">
        <f>'GS&lt;50'!S50</f>
        <v>2.1305346462847014E-2</v>
      </c>
    </row>
    <row r="20" spans="1:12" hidden="1" outlineLevel="1" x14ac:dyDescent="0.3">
      <c r="A20" s="221"/>
      <c r="B20" s="208" t="str">
        <f t="shared" si="0"/>
        <v>GS&gt;50 kW</v>
      </c>
      <c r="C20" s="209" t="str">
        <f t="shared" si="0"/>
        <v>kW</v>
      </c>
      <c r="D20" s="213">
        <f t="shared" si="0"/>
        <v>80000</v>
      </c>
      <c r="E20" s="210">
        <f t="shared" si="0"/>
        <v>250</v>
      </c>
      <c r="F20" s="211"/>
      <c r="G20" s="211">
        <f>'GS&gt;50'!L53</f>
        <v>606.91499999999996</v>
      </c>
      <c r="H20" s="211"/>
      <c r="I20" s="212">
        <f>'GS&gt;50'!M53</f>
        <v>0.30087896725066182</v>
      </c>
      <c r="K20" s="330">
        <f>'GS&gt;50'!R53</f>
        <v>-109.11000000000013</v>
      </c>
      <c r="L20" s="212">
        <f>'GS&gt;50'!S53</f>
        <v>-4.1580683331713754E-2</v>
      </c>
    </row>
    <row r="21" spans="1:12" hidden="1" outlineLevel="1" x14ac:dyDescent="0.3">
      <c r="A21" s="221"/>
      <c r="B21" s="208" t="str">
        <f t="shared" si="0"/>
        <v>Large Use</v>
      </c>
      <c r="C21" s="209" t="str">
        <f t="shared" si="0"/>
        <v>kW</v>
      </c>
      <c r="D21" s="213">
        <f t="shared" si="0"/>
        <v>2800000</v>
      </c>
      <c r="E21" s="210">
        <f t="shared" si="0"/>
        <v>7350</v>
      </c>
      <c r="F21" s="211"/>
      <c r="G21" s="211">
        <f>LU!L53</f>
        <v>13310.080000000002</v>
      </c>
      <c r="H21" s="211"/>
      <c r="I21" s="212">
        <f>LU!M53</f>
        <v>0.25637080510735344</v>
      </c>
      <c r="K21" s="330">
        <f>LU!R53</f>
        <v>-5095.0550000000076</v>
      </c>
      <c r="L21" s="212">
        <f>LU!S53</f>
        <v>-7.8112213000123679E-2</v>
      </c>
    </row>
    <row r="22" spans="1:12" hidden="1" outlineLevel="1" x14ac:dyDescent="0.3">
      <c r="A22" s="221"/>
      <c r="B22" s="208" t="str">
        <f t="shared" si="0"/>
        <v>Unmetered Scattered Load</v>
      </c>
      <c r="C22" s="209" t="str">
        <f t="shared" si="0"/>
        <v>kWh</v>
      </c>
      <c r="D22" s="213">
        <f t="shared" si="0"/>
        <v>150</v>
      </c>
      <c r="E22" s="210">
        <f t="shared" si="0"/>
        <v>0</v>
      </c>
      <c r="F22" s="211"/>
      <c r="G22" s="211">
        <f>USL!L52</f>
        <v>2.7650000000000006</v>
      </c>
      <c r="H22" s="211"/>
      <c r="I22" s="212">
        <f>USL!M52</f>
        <v>0.24578094562107694</v>
      </c>
      <c r="K22" s="330">
        <f>USL!R52</f>
        <v>-0.4172910000000023</v>
      </c>
      <c r="L22" s="212">
        <f>USL!S52</f>
        <v>-2.9774906697215369E-2</v>
      </c>
    </row>
    <row r="23" spans="1:12" hidden="1" outlineLevel="1" x14ac:dyDescent="0.3">
      <c r="A23" s="221"/>
      <c r="B23" s="208" t="str">
        <f t="shared" si="0"/>
        <v>Sentinel Lights</v>
      </c>
      <c r="C23" s="209" t="str">
        <f t="shared" si="0"/>
        <v>kW</v>
      </c>
      <c r="D23" s="213">
        <f t="shared" si="0"/>
        <v>180</v>
      </c>
      <c r="E23" s="210">
        <f t="shared" si="0"/>
        <v>1</v>
      </c>
      <c r="F23" s="211"/>
      <c r="G23" s="211">
        <f>Sentinel!L53</f>
        <v>2.2078000000000007</v>
      </c>
      <c r="H23" s="211"/>
      <c r="I23" s="212">
        <f>Sentinel!M53</f>
        <v>0.14916660473349597</v>
      </c>
      <c r="K23" s="330">
        <f>Sentinel!R53</f>
        <v>0.90679999999999694</v>
      </c>
      <c r="L23" s="212">
        <f>Sentinel!S53</f>
        <v>5.3313892302174586E-2</v>
      </c>
    </row>
    <row r="24" spans="1:12" ht="17.25" hidden="1" outlineLevel="1" thickBot="1" x14ac:dyDescent="0.35">
      <c r="A24" s="221"/>
      <c r="B24" s="214" t="str">
        <f t="shared" si="0"/>
        <v>Street Lighting</v>
      </c>
      <c r="C24" s="215" t="str">
        <f t="shared" si="0"/>
        <v>kW</v>
      </c>
      <c r="D24" s="216">
        <f t="shared" si="0"/>
        <v>280</v>
      </c>
      <c r="E24" s="216">
        <f t="shared" si="0"/>
        <v>1</v>
      </c>
      <c r="F24" s="217"/>
      <c r="G24" s="217">
        <f>SL!L53</f>
        <v>0.57939999999999969</v>
      </c>
      <c r="H24" s="217"/>
      <c r="I24" s="218">
        <f>Sentinel!M53</f>
        <v>0.14916660473349597</v>
      </c>
      <c r="K24" s="331">
        <f>SL!R53</f>
        <v>0.31999999999999851</v>
      </c>
      <c r="L24" s="218">
        <f>SL!S53</f>
        <v>2.72213006677724E-2</v>
      </c>
    </row>
    <row r="25" spans="1:12" hidden="1" outlineLevel="1" x14ac:dyDescent="0.3">
      <c r="A25" s="221"/>
    </row>
    <row r="26" spans="1:12" hidden="1" outlineLevel="1" x14ac:dyDescent="0.3">
      <c r="A26" s="221"/>
    </row>
    <row r="27" spans="1:12" hidden="1" outlineLevel="1" x14ac:dyDescent="0.3">
      <c r="A27" s="221" t="s">
        <v>109</v>
      </c>
      <c r="B27" s="201" t="s">
        <v>110</v>
      </c>
    </row>
    <row r="28" spans="1:12" ht="17.25" hidden="1" outlineLevel="1" thickBot="1" x14ac:dyDescent="0.35">
      <c r="G28" s="351"/>
      <c r="H28" s="351"/>
      <c r="I28" s="351"/>
    </row>
    <row r="29" spans="1:12" ht="33" hidden="1" customHeight="1" outlineLevel="1" x14ac:dyDescent="0.3">
      <c r="B29" s="352" t="s">
        <v>97</v>
      </c>
      <c r="C29" s="354" t="s">
        <v>98</v>
      </c>
      <c r="D29" s="222" t="s">
        <v>99</v>
      </c>
      <c r="E29" s="222" t="s">
        <v>100</v>
      </c>
      <c r="F29" s="320"/>
      <c r="G29" s="356" t="s">
        <v>111</v>
      </c>
      <c r="H29" s="357"/>
      <c r="I29" s="348"/>
      <c r="K29" s="347" t="s">
        <v>111</v>
      </c>
      <c r="L29" s="348"/>
    </row>
    <row r="30" spans="1:12" ht="17.25" hidden="1" outlineLevel="1" thickBot="1" x14ac:dyDescent="0.35">
      <c r="B30" s="353"/>
      <c r="C30" s="355"/>
      <c r="D30" s="223" t="s">
        <v>102</v>
      </c>
      <c r="E30" s="223" t="s">
        <v>64</v>
      </c>
      <c r="F30" s="223"/>
      <c r="G30" s="223" t="s">
        <v>65</v>
      </c>
      <c r="H30" s="321"/>
      <c r="I30" s="224" t="s">
        <v>66</v>
      </c>
      <c r="K30" s="319" t="s">
        <v>65</v>
      </c>
      <c r="L30" s="224" t="s">
        <v>66</v>
      </c>
    </row>
    <row r="31" spans="1:12" hidden="1" outlineLevel="1" x14ac:dyDescent="0.3">
      <c r="B31" s="203" t="str">
        <f>B18</f>
        <v>Residential</v>
      </c>
      <c r="C31" s="204" t="str">
        <f>C18</f>
        <v>kWh</v>
      </c>
      <c r="D31" s="205">
        <f>D18</f>
        <v>750</v>
      </c>
      <c r="E31" s="205">
        <f>E18</f>
        <v>0</v>
      </c>
      <c r="F31" s="206"/>
      <c r="G31" s="206">
        <f>Residential!L65</f>
        <v>5.8138500000000022</v>
      </c>
      <c r="H31" s="206"/>
      <c r="I31" s="207">
        <f>Residential!M65</f>
        <v>4.1126043048775499E-2</v>
      </c>
      <c r="K31" s="329">
        <f>Residential!R65</f>
        <v>1.4742765349999729</v>
      </c>
      <c r="L31" s="207">
        <f>Residential!S65</f>
        <v>1.0016794088763109E-2</v>
      </c>
    </row>
    <row r="32" spans="1:12" hidden="1" outlineLevel="1" x14ac:dyDescent="0.3">
      <c r="B32" s="208" t="str">
        <f t="shared" ref="B32:E37" si="1">B19</f>
        <v>GS&lt;50 kW</v>
      </c>
      <c r="C32" s="209" t="str">
        <f t="shared" si="1"/>
        <v>kWh</v>
      </c>
      <c r="D32" s="210">
        <f t="shared" si="1"/>
        <v>2000</v>
      </c>
      <c r="E32" s="210">
        <f t="shared" si="1"/>
        <v>0</v>
      </c>
      <c r="F32" s="211"/>
      <c r="G32" s="211">
        <f>'GS&lt;50'!L65</f>
        <v>14.475299999999947</v>
      </c>
      <c r="H32" s="211"/>
      <c r="I32" s="212">
        <f>'GS&lt;50'!M65</f>
        <v>3.8210420760267323E-2</v>
      </c>
      <c r="K32" s="330">
        <f>'GS&lt;50'!R65</f>
        <v>2.3808942056115256</v>
      </c>
      <c r="L32" s="212">
        <f>'GS&lt;50'!S65</f>
        <v>6.053533654236146E-3</v>
      </c>
    </row>
    <row r="33" spans="2:13" s="202" customFormat="1" hidden="1" outlineLevel="1" x14ac:dyDescent="0.3">
      <c r="B33" s="208" t="str">
        <f t="shared" si="1"/>
        <v>GS&gt;50 kW</v>
      </c>
      <c r="C33" s="209" t="str">
        <f t="shared" si="1"/>
        <v>kW</v>
      </c>
      <c r="D33" s="210">
        <f t="shared" si="1"/>
        <v>80000</v>
      </c>
      <c r="E33" s="210">
        <f t="shared" si="1"/>
        <v>250</v>
      </c>
      <c r="F33" s="211"/>
      <c r="G33" s="211">
        <f>'GS&gt;50'!L68</f>
        <v>685.81394999999975</v>
      </c>
      <c r="H33" s="211"/>
      <c r="I33" s="212">
        <f>'GS&gt;50'!M68</f>
        <v>4.9235436138277126E-2</v>
      </c>
      <c r="K33" s="330">
        <f>'GS&gt;50'!R68</f>
        <v>-97.966389600000184</v>
      </c>
      <c r="L33" s="212">
        <f>'GS&gt;50'!S68</f>
        <v>-6.703098911917566E-3</v>
      </c>
    </row>
    <row r="34" spans="2:13" s="202" customFormat="1" hidden="1" outlineLevel="1" x14ac:dyDescent="0.3">
      <c r="B34" s="208" t="str">
        <f t="shared" si="1"/>
        <v>Large Use</v>
      </c>
      <c r="C34" s="209" t="str">
        <f t="shared" si="1"/>
        <v>kW</v>
      </c>
      <c r="D34" s="210">
        <f t="shared" si="1"/>
        <v>2800000</v>
      </c>
      <c r="E34" s="210">
        <f t="shared" si="1"/>
        <v>7350</v>
      </c>
      <c r="F34" s="211"/>
      <c r="G34" s="211">
        <f>LU!L68</f>
        <v>15040.390399999975</v>
      </c>
      <c r="H34" s="211"/>
      <c r="I34" s="212">
        <f>LU!M68</f>
        <v>3.2247579758578906E-2</v>
      </c>
      <c r="K34" s="330">
        <f>LU!R68</f>
        <v>-4870.9352860000799</v>
      </c>
      <c r="L34" s="212">
        <f>LU!S68</f>
        <v>-1.011734367364076E-2</v>
      </c>
    </row>
    <row r="35" spans="2:13" s="202" customFormat="1" hidden="1" outlineLevel="1" x14ac:dyDescent="0.3">
      <c r="B35" s="208" t="str">
        <f t="shared" si="1"/>
        <v>Unmetered Scattered Load</v>
      </c>
      <c r="C35" s="209" t="str">
        <f t="shared" si="1"/>
        <v>kWh</v>
      </c>
      <c r="D35" s="210">
        <f t="shared" si="1"/>
        <v>150</v>
      </c>
      <c r="E35" s="210">
        <f t="shared" si="1"/>
        <v>0</v>
      </c>
      <c r="F35" s="211"/>
      <c r="G35" s="211">
        <f>USL!L67</f>
        <v>3.1244500000000031</v>
      </c>
      <c r="H35" s="211"/>
      <c r="I35" s="212">
        <f>USL!M67</f>
        <v>8.9685416481477737E-2</v>
      </c>
      <c r="K35" s="330">
        <f>USL!R67</f>
        <v>-0.4240489979999964</v>
      </c>
      <c r="L35" s="212">
        <f>USL!S67</f>
        <v>-1.1170256679237248E-2</v>
      </c>
    </row>
    <row r="36" spans="2:13" s="202" customFormat="1" hidden="1" outlineLevel="1" x14ac:dyDescent="0.3">
      <c r="B36" s="208" t="str">
        <f t="shared" si="1"/>
        <v>Sentinel Lights</v>
      </c>
      <c r="C36" s="209" t="str">
        <f t="shared" si="1"/>
        <v>kW</v>
      </c>
      <c r="D36" s="210">
        <f t="shared" si="1"/>
        <v>180</v>
      </c>
      <c r="E36" s="210">
        <f t="shared" si="1"/>
        <v>1</v>
      </c>
      <c r="F36" s="211"/>
      <c r="G36" s="211">
        <f>Sentinel!L68</f>
        <v>2.4948139999999981</v>
      </c>
      <c r="H36" s="211"/>
      <c r="I36" s="212">
        <f>Sentinel!M68</f>
        <v>5.772470525927071E-2</v>
      </c>
      <c r="K36" s="330">
        <f>Sentinel!R68</f>
        <v>1.0816717983999951</v>
      </c>
      <c r="L36" s="212">
        <f>Sentinel!S68</f>
        <v>2.366172541059177E-2</v>
      </c>
    </row>
    <row r="37" spans="2:13" s="202" customFormat="1" ht="17.25" hidden="1" outlineLevel="1" thickBot="1" x14ac:dyDescent="0.35">
      <c r="B37" s="214" t="str">
        <f t="shared" si="1"/>
        <v>Street Lighting</v>
      </c>
      <c r="C37" s="215" t="str">
        <f t="shared" si="1"/>
        <v>kW</v>
      </c>
      <c r="D37" s="216">
        <f t="shared" si="1"/>
        <v>280</v>
      </c>
      <c r="E37" s="216">
        <f t="shared" si="1"/>
        <v>1</v>
      </c>
      <c r="F37" s="217"/>
      <c r="G37" s="217">
        <f>SL!L68</f>
        <v>0.65472199999999248</v>
      </c>
      <c r="H37" s="217"/>
      <c r="I37" s="218">
        <f>SL!M68</f>
        <v>1.2195581838327601E-2</v>
      </c>
      <c r="K37" s="331">
        <f>SL!R68</f>
        <v>0.45024768640001156</v>
      </c>
      <c r="L37" s="218">
        <f>SL!S68</f>
        <v>8.2857655983476115E-3</v>
      </c>
    </row>
    <row r="38" spans="2:13" hidden="1" outlineLevel="1" x14ac:dyDescent="0.3"/>
    <row r="39" spans="2:13" hidden="1" outlineLevel="1" x14ac:dyDescent="0.3"/>
    <row r="40" spans="2:13" s="202" customFormat="1" ht="17.25" collapsed="1" thickBot="1" x14ac:dyDescent="0.35">
      <c r="B40" s="201" t="s">
        <v>92</v>
      </c>
      <c r="J40" s="264"/>
      <c r="K40" s="332"/>
      <c r="L40" s="264"/>
      <c r="M40" s="264"/>
    </row>
    <row r="41" spans="2:13" s="202" customFormat="1" ht="49.5" x14ac:dyDescent="0.3">
      <c r="B41" s="365" t="s">
        <v>97</v>
      </c>
      <c r="C41" s="258" t="s">
        <v>118</v>
      </c>
      <c r="D41" s="258" t="s">
        <v>124</v>
      </c>
      <c r="E41" s="258" t="s">
        <v>121</v>
      </c>
      <c r="F41" s="367" t="s">
        <v>117</v>
      </c>
      <c r="G41" s="368"/>
      <c r="H41" s="368"/>
      <c r="I41" s="369"/>
      <c r="J41" s="264"/>
      <c r="K41" s="332"/>
      <c r="L41" s="264"/>
      <c r="M41" s="264"/>
    </row>
    <row r="42" spans="2:13" s="202" customFormat="1" ht="17.25" thickBot="1" x14ac:dyDescent="0.35">
      <c r="B42" s="366"/>
      <c r="C42" s="259" t="s">
        <v>119</v>
      </c>
      <c r="D42" s="259" t="s">
        <v>120</v>
      </c>
      <c r="E42" s="259" t="s">
        <v>122</v>
      </c>
      <c r="F42" s="322"/>
      <c r="G42" s="324">
        <v>2016</v>
      </c>
      <c r="H42" s="324"/>
      <c r="I42" s="323">
        <v>2017</v>
      </c>
      <c r="J42" s="264"/>
      <c r="K42" s="332"/>
      <c r="L42" s="264"/>
      <c r="M42" s="264"/>
    </row>
    <row r="43" spans="2:13" s="202" customFormat="1" x14ac:dyDescent="0.3">
      <c r="B43" s="208" t="s">
        <v>67</v>
      </c>
      <c r="C43" s="255" t="s">
        <v>63</v>
      </c>
      <c r="D43" s="260">
        <v>750</v>
      </c>
      <c r="E43" s="260"/>
      <c r="F43" s="262"/>
      <c r="G43" s="249">
        <f t="shared" ref="G43:G49" si="2">I6</f>
        <v>0.18761035098633075</v>
      </c>
      <c r="H43" s="249"/>
      <c r="I43" s="250">
        <f t="shared" ref="I43:I49" si="3">L6</f>
        <v>2.7213479378768456E-2</v>
      </c>
      <c r="J43" s="264"/>
      <c r="L43" s="264"/>
      <c r="M43" s="264"/>
    </row>
    <row r="44" spans="2:13" s="202" customFormat="1" x14ac:dyDescent="0.3">
      <c r="B44" s="208" t="s">
        <v>103</v>
      </c>
      <c r="C44" s="256" t="s">
        <v>63</v>
      </c>
      <c r="D44" s="261">
        <v>2000</v>
      </c>
      <c r="E44" s="261"/>
      <c r="F44" s="263"/>
      <c r="G44" s="251">
        <f t="shared" si="2"/>
        <v>0.20054179159434016</v>
      </c>
      <c r="H44" s="251"/>
      <c r="I44" s="252">
        <f t="shared" si="3"/>
        <v>1.5713049815315544E-2</v>
      </c>
      <c r="J44" s="264"/>
      <c r="L44" s="264"/>
      <c r="M44" s="264"/>
    </row>
    <row r="45" spans="2:13" s="202" customFormat="1" x14ac:dyDescent="0.3">
      <c r="B45" s="208" t="s">
        <v>104</v>
      </c>
      <c r="C45" s="256" t="s">
        <v>64</v>
      </c>
      <c r="D45" s="261">
        <v>80000</v>
      </c>
      <c r="E45" s="261">
        <v>250</v>
      </c>
      <c r="F45" s="263"/>
      <c r="G45" s="251">
        <f t="shared" si="2"/>
        <v>0.61046178295899189</v>
      </c>
      <c r="H45" s="251"/>
      <c r="I45" s="252">
        <f t="shared" si="3"/>
        <v>-8.326124770080659E-2</v>
      </c>
      <c r="J45" s="264"/>
      <c r="L45" s="264"/>
      <c r="M45" s="264"/>
    </row>
    <row r="46" spans="2:13" s="202" customFormat="1" x14ac:dyDescent="0.3">
      <c r="B46" s="208" t="s">
        <v>68</v>
      </c>
      <c r="C46" s="256" t="s">
        <v>64</v>
      </c>
      <c r="D46" s="261">
        <v>2800000</v>
      </c>
      <c r="E46" s="261">
        <v>7350</v>
      </c>
      <c r="F46" s="263"/>
      <c r="G46" s="251">
        <f t="shared" si="2"/>
        <v>0.75545938153165526</v>
      </c>
      <c r="H46" s="251"/>
      <c r="I46" s="252">
        <f t="shared" si="3"/>
        <v>-0.20927051187727358</v>
      </c>
      <c r="J46" s="264"/>
      <c r="L46" s="264"/>
      <c r="M46" s="264"/>
    </row>
    <row r="47" spans="2:13" s="202" customFormat="1" x14ac:dyDescent="0.3">
      <c r="B47" s="208" t="s">
        <v>69</v>
      </c>
      <c r="C47" s="256" t="s">
        <v>63</v>
      </c>
      <c r="D47" s="261">
        <v>150</v>
      </c>
      <c r="E47" s="261"/>
      <c r="F47" s="263"/>
      <c r="G47" s="251">
        <f t="shared" si="2"/>
        <v>0.28787090057261849</v>
      </c>
      <c r="H47" s="251"/>
      <c r="I47" s="252">
        <f t="shared" si="3"/>
        <v>-3.1527890056588709E-2</v>
      </c>
      <c r="J47" s="264"/>
      <c r="L47" s="264"/>
      <c r="M47" s="264"/>
    </row>
    <row r="48" spans="2:13" s="202" customFormat="1" x14ac:dyDescent="0.3">
      <c r="B48" s="208" t="s">
        <v>105</v>
      </c>
      <c r="C48" s="256" t="s">
        <v>64</v>
      </c>
      <c r="D48" s="261">
        <v>180</v>
      </c>
      <c r="E48" s="261"/>
      <c r="F48" s="263"/>
      <c r="G48" s="251">
        <f t="shared" si="2"/>
        <v>0.18899322884119868</v>
      </c>
      <c r="H48" s="251"/>
      <c r="I48" s="252">
        <f t="shared" si="3"/>
        <v>5.8885361094912048E-2</v>
      </c>
      <c r="J48" s="264"/>
      <c r="L48" s="264"/>
      <c r="M48" s="264"/>
    </row>
    <row r="49" spans="1:13" ht="17.25" thickBot="1" x14ac:dyDescent="0.35">
      <c r="A49" s="202"/>
      <c r="B49" s="208" t="s">
        <v>70</v>
      </c>
      <c r="C49" s="256" t="s">
        <v>64</v>
      </c>
      <c r="D49" s="261">
        <v>280</v>
      </c>
      <c r="E49" s="261"/>
      <c r="F49" s="263"/>
      <c r="G49" s="251">
        <f t="shared" si="2"/>
        <v>7.2375242021110439E-2</v>
      </c>
      <c r="H49" s="251"/>
      <c r="I49" s="252">
        <f t="shared" si="3"/>
        <v>-9.3711050798495121E-2</v>
      </c>
      <c r="J49" s="264"/>
      <c r="L49" s="264"/>
      <c r="M49" s="264"/>
    </row>
    <row r="50" spans="1:13" ht="17.25" thickBot="1" x14ac:dyDescent="0.35">
      <c r="A50" s="202"/>
      <c r="B50" s="248" t="s">
        <v>116</v>
      </c>
      <c r="C50" s="257"/>
      <c r="D50" s="257"/>
      <c r="E50" s="257"/>
      <c r="F50" s="268"/>
      <c r="G50" s="253">
        <f>AVERAGE(G43:G49)</f>
        <v>0.32904466835803514</v>
      </c>
      <c r="H50" s="253"/>
      <c r="I50" s="254">
        <f t="shared" ref="I50" si="4">AVERAGE(I43:I49)</f>
        <v>-4.5136972877738282E-2</v>
      </c>
      <c r="J50" s="264"/>
      <c r="K50" s="333"/>
      <c r="L50" s="264"/>
      <c r="M50" s="264"/>
    </row>
    <row r="51" spans="1:13" x14ac:dyDescent="0.3">
      <c r="F51" s="264"/>
      <c r="G51" s="264"/>
      <c r="H51" s="264"/>
      <c r="I51" s="264"/>
      <c r="J51" s="264"/>
      <c r="K51" s="333"/>
      <c r="L51" s="264"/>
      <c r="M51" s="264"/>
    </row>
    <row r="52" spans="1:13" ht="17.25" thickBot="1" x14ac:dyDescent="0.35">
      <c r="A52" s="202"/>
      <c r="F52" s="264"/>
      <c r="G52" s="264"/>
      <c r="H52" s="264"/>
      <c r="I52" s="264"/>
      <c r="J52" s="264"/>
      <c r="K52" s="333"/>
      <c r="L52" s="264"/>
      <c r="M52" s="264"/>
    </row>
    <row r="53" spans="1:13" ht="49.5" x14ac:dyDescent="0.3">
      <c r="A53" s="202"/>
      <c r="B53" s="365" t="s">
        <v>97</v>
      </c>
      <c r="C53" s="258" t="s">
        <v>118</v>
      </c>
      <c r="D53" s="258" t="s">
        <v>124</v>
      </c>
      <c r="E53" s="258" t="s">
        <v>121</v>
      </c>
      <c r="F53" s="367" t="s">
        <v>110</v>
      </c>
      <c r="G53" s="368"/>
      <c r="H53" s="368"/>
      <c r="I53" s="369"/>
      <c r="J53" s="264"/>
      <c r="K53" s="370"/>
      <c r="L53" s="370"/>
      <c r="M53" s="264"/>
    </row>
    <row r="54" spans="1:13" ht="17.25" thickBot="1" x14ac:dyDescent="0.35">
      <c r="A54" s="202"/>
      <c r="B54" s="366"/>
      <c r="C54" s="259" t="s">
        <v>119</v>
      </c>
      <c r="D54" s="259" t="s">
        <v>120</v>
      </c>
      <c r="E54" s="259" t="s">
        <v>122</v>
      </c>
      <c r="F54" s="322"/>
      <c r="G54" s="324">
        <v>2016</v>
      </c>
      <c r="H54" s="324"/>
      <c r="I54" s="323">
        <v>2017</v>
      </c>
      <c r="J54" s="264"/>
      <c r="K54" s="335"/>
      <c r="L54" s="335"/>
      <c r="M54" s="264"/>
    </row>
    <row r="55" spans="1:13" x14ac:dyDescent="0.3">
      <c r="A55" s="202"/>
      <c r="B55" s="208" t="s">
        <v>67</v>
      </c>
      <c r="C55" s="255" t="s">
        <v>63</v>
      </c>
      <c r="D55" s="260">
        <v>750</v>
      </c>
      <c r="E55" s="260"/>
      <c r="F55" s="262"/>
      <c r="G55" s="249">
        <f>I31</f>
        <v>4.1126043048775499E-2</v>
      </c>
      <c r="H55" s="249"/>
      <c r="I55" s="250">
        <f t="shared" ref="I55:I61" si="5">L31</f>
        <v>1.0016794088763109E-2</v>
      </c>
      <c r="J55" s="264"/>
      <c r="K55" s="336"/>
      <c r="L55" s="336"/>
      <c r="M55" s="264"/>
    </row>
    <row r="56" spans="1:13" x14ac:dyDescent="0.3">
      <c r="A56" s="202"/>
      <c r="B56" s="208" t="s">
        <v>103</v>
      </c>
      <c r="C56" s="256" t="s">
        <v>63</v>
      </c>
      <c r="D56" s="261">
        <v>2000</v>
      </c>
      <c r="E56" s="261"/>
      <c r="F56" s="263"/>
      <c r="G56" s="251">
        <f t="shared" ref="G56:G61" si="6">I32</f>
        <v>3.8210420760267323E-2</v>
      </c>
      <c r="H56" s="251"/>
      <c r="I56" s="252">
        <f t="shared" si="5"/>
        <v>6.053533654236146E-3</v>
      </c>
      <c r="J56" s="264"/>
      <c r="K56" s="336"/>
      <c r="L56" s="336"/>
      <c r="M56" s="264"/>
    </row>
    <row r="57" spans="1:13" x14ac:dyDescent="0.3">
      <c r="A57" s="202"/>
      <c r="B57" s="208" t="s">
        <v>104</v>
      </c>
      <c r="C57" s="256" t="s">
        <v>64</v>
      </c>
      <c r="D57" s="261">
        <v>80000</v>
      </c>
      <c r="E57" s="261">
        <v>250</v>
      </c>
      <c r="F57" s="263"/>
      <c r="G57" s="251">
        <f t="shared" si="6"/>
        <v>4.9235436138277126E-2</v>
      </c>
      <c r="H57" s="251"/>
      <c r="I57" s="252">
        <f t="shared" si="5"/>
        <v>-6.703098911917566E-3</v>
      </c>
      <c r="J57" s="264"/>
      <c r="K57" s="336"/>
      <c r="L57" s="336"/>
      <c r="M57" s="264"/>
    </row>
    <row r="58" spans="1:13" x14ac:dyDescent="0.3">
      <c r="A58" s="202"/>
      <c r="B58" s="208" t="s">
        <v>68</v>
      </c>
      <c r="C58" s="256" t="s">
        <v>64</v>
      </c>
      <c r="D58" s="261">
        <v>2800000</v>
      </c>
      <c r="E58" s="261">
        <v>7350</v>
      </c>
      <c r="F58" s="263"/>
      <c r="G58" s="251">
        <f t="shared" si="6"/>
        <v>3.2247579758578906E-2</v>
      </c>
      <c r="H58" s="251"/>
      <c r="I58" s="252">
        <f t="shared" si="5"/>
        <v>-1.011734367364076E-2</v>
      </c>
      <c r="J58" s="264"/>
      <c r="K58" s="336"/>
      <c r="L58" s="336"/>
      <c r="M58" s="264"/>
    </row>
    <row r="59" spans="1:13" x14ac:dyDescent="0.3">
      <c r="A59" s="202"/>
      <c r="B59" s="208" t="s">
        <v>69</v>
      </c>
      <c r="C59" s="256" t="s">
        <v>63</v>
      </c>
      <c r="D59" s="261">
        <v>150</v>
      </c>
      <c r="E59" s="261"/>
      <c r="F59" s="263"/>
      <c r="G59" s="251">
        <f t="shared" si="6"/>
        <v>8.9685416481477737E-2</v>
      </c>
      <c r="H59" s="251"/>
      <c r="I59" s="252">
        <f t="shared" si="5"/>
        <v>-1.1170256679237248E-2</v>
      </c>
      <c r="J59" s="264"/>
      <c r="K59" s="336"/>
      <c r="L59" s="336"/>
      <c r="M59" s="264"/>
    </row>
    <row r="60" spans="1:13" x14ac:dyDescent="0.3">
      <c r="A60" s="202"/>
      <c r="B60" s="208" t="s">
        <v>105</v>
      </c>
      <c r="C60" s="256" t="s">
        <v>64</v>
      </c>
      <c r="D60" s="261">
        <v>180</v>
      </c>
      <c r="E60" s="261"/>
      <c r="F60" s="263"/>
      <c r="G60" s="251">
        <f t="shared" si="6"/>
        <v>5.772470525927071E-2</v>
      </c>
      <c r="H60" s="251"/>
      <c r="I60" s="252">
        <f t="shared" si="5"/>
        <v>2.366172541059177E-2</v>
      </c>
      <c r="J60" s="264"/>
      <c r="K60" s="336"/>
      <c r="L60" s="336"/>
      <c r="M60" s="264"/>
    </row>
    <row r="61" spans="1:13" ht="17.25" thickBot="1" x14ac:dyDescent="0.35">
      <c r="A61" s="202"/>
      <c r="B61" s="208" t="s">
        <v>70</v>
      </c>
      <c r="C61" s="256" t="s">
        <v>64</v>
      </c>
      <c r="D61" s="261">
        <v>280</v>
      </c>
      <c r="E61" s="261"/>
      <c r="F61" s="263"/>
      <c r="G61" s="251">
        <f t="shared" si="6"/>
        <v>1.2195581838327601E-2</v>
      </c>
      <c r="H61" s="251"/>
      <c r="I61" s="252">
        <f t="shared" si="5"/>
        <v>8.2857655983476115E-3</v>
      </c>
      <c r="J61" s="264"/>
      <c r="K61" s="336"/>
      <c r="L61" s="336"/>
      <c r="M61" s="264"/>
    </row>
    <row r="62" spans="1:13" ht="17.25" thickBot="1" x14ac:dyDescent="0.35">
      <c r="A62" s="202"/>
      <c r="B62" s="248" t="s">
        <v>116</v>
      </c>
      <c r="C62" s="257"/>
      <c r="D62" s="257"/>
      <c r="E62" s="257"/>
      <c r="F62" s="268"/>
      <c r="G62" s="253">
        <f>AVERAGE(G55:G61)</f>
        <v>4.5775026183567838E-2</v>
      </c>
      <c r="H62" s="253"/>
      <c r="I62" s="254">
        <f t="shared" ref="I62" si="7">AVERAGE(I55:I61)</f>
        <v>2.8610170695918661E-3</v>
      </c>
      <c r="J62" s="264"/>
      <c r="K62" s="346"/>
      <c r="L62" s="346"/>
      <c r="M62" s="264"/>
    </row>
    <row r="63" spans="1:13" x14ac:dyDescent="0.3">
      <c r="K63" s="334"/>
    </row>
  </sheetData>
  <mergeCells count="21">
    <mergeCell ref="K29:L29"/>
    <mergeCell ref="G28:I28"/>
    <mergeCell ref="B53:B54"/>
    <mergeCell ref="B41:B42"/>
    <mergeCell ref="B29:B30"/>
    <mergeCell ref="C29:C30"/>
    <mergeCell ref="G29:I29"/>
    <mergeCell ref="F41:I41"/>
    <mergeCell ref="F53:I53"/>
    <mergeCell ref="K53:L53"/>
    <mergeCell ref="K16:L16"/>
    <mergeCell ref="K4:L4"/>
    <mergeCell ref="K3:L3"/>
    <mergeCell ref="G15:I15"/>
    <mergeCell ref="B16:B17"/>
    <mergeCell ref="C16:C17"/>
    <mergeCell ref="G16:I16"/>
    <mergeCell ref="G3:I3"/>
    <mergeCell ref="B4:B5"/>
    <mergeCell ref="C4:C5"/>
    <mergeCell ref="G4:I4"/>
  </mergeCells>
  <conditionalFormatting sqref="I31:I37">
    <cfRule type="expression" dxfId="1" priority="10" stopIfTrue="1">
      <formula>ABS(I31)&gt;0.1</formula>
    </cfRule>
  </conditionalFormatting>
  <conditionalFormatting sqref="L31:L37">
    <cfRule type="expression" dxfId="0" priority="8" stopIfTrue="1">
      <formula>ABS(L31)&gt;0.1</formula>
    </cfRule>
  </conditionalFormatting>
  <pageMargins left="0.70866141732283472" right="0.70866141732283472" top="0.74803149606299213" bottom="0.74803149606299213" header="0.31496062992125984" footer="0.31496062992125984"/>
  <pageSetup scale="73" orientation="landscape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V90"/>
  <sheetViews>
    <sheetView view="pageBreakPreview" topLeftCell="B42" zoomScale="70" zoomScaleNormal="85" zoomScaleSheetLayoutView="70" workbookViewId="0">
      <selection activeCell="M28" sqref="M28"/>
    </sheetView>
  </sheetViews>
  <sheetFormatPr defaultRowHeight="15" outlineLevelRow="1" outlineLevelCol="1" x14ac:dyDescent="0.25"/>
  <cols>
    <col min="1" max="1" width="10.7109375" style="2" hidden="1" customWidth="1" outlineLevel="1"/>
    <col min="2" max="2" width="79.42578125" style="2" customWidth="1" collapsed="1"/>
    <col min="3" max="3" width="1.28515625" style="2" customWidth="1"/>
    <col min="4" max="4" width="11.28515625" style="2" customWidth="1"/>
    <col min="5" max="5" width="11" style="145" customWidth="1"/>
    <col min="6" max="6" width="12.28515625" style="2" customWidth="1"/>
    <col min="7" max="7" width="12.42578125" style="2" customWidth="1"/>
    <col min="8" max="8" width="1.28515625" style="2" customWidth="1"/>
    <col min="9" max="9" width="12.7109375" style="2" customWidth="1"/>
    <col min="10" max="10" width="10.7109375" style="2" customWidth="1"/>
    <col min="11" max="11" width="1" style="2" customWidth="1"/>
    <col min="12" max="12" width="12.7109375" style="164" bestFit="1" customWidth="1"/>
    <col min="13" max="13" width="10.85546875" style="120" bestFit="1" customWidth="1"/>
    <col min="14" max="14" width="1.7109375" style="2" customWidth="1"/>
    <col min="15" max="15" width="12.140625" style="2" customWidth="1"/>
    <col min="16" max="16" width="12" style="2" customWidth="1"/>
    <col min="17" max="17" width="1" style="2" customWidth="1"/>
    <col min="18" max="18" width="12.7109375" style="164" bestFit="1" customWidth="1"/>
    <col min="19" max="19" width="10.85546875" style="120" bestFit="1" customWidth="1"/>
    <col min="20" max="20" width="1.28515625" style="2" customWidth="1"/>
    <col min="21" max="360" width="9.140625" style="29"/>
    <col min="361" max="16384" width="9.140625" style="2"/>
  </cols>
  <sheetData>
    <row r="1" spans="1:360" s="1" customFormat="1" ht="16.5" customHeight="1" x14ac:dyDescent="0.25">
      <c r="A1" s="92"/>
      <c r="B1" s="92"/>
      <c r="C1" s="92"/>
      <c r="D1" s="92"/>
      <c r="E1" s="141"/>
      <c r="F1" s="92"/>
      <c r="G1" s="92"/>
      <c r="H1" s="92"/>
      <c r="I1" s="92"/>
      <c r="J1" s="93"/>
      <c r="K1" s="93"/>
      <c r="L1" s="161"/>
      <c r="M1" s="115"/>
      <c r="N1" s="92"/>
      <c r="O1" s="112" t="s">
        <v>52</v>
      </c>
      <c r="P1" s="112">
        <v>1</v>
      </c>
      <c r="Q1" s="113"/>
      <c r="R1" s="200">
        <v>2</v>
      </c>
      <c r="S1" s="115"/>
      <c r="T1" s="92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/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  <c r="HL1" s="93"/>
      <c r="HM1" s="93"/>
      <c r="HN1" s="93"/>
      <c r="HO1" s="93"/>
      <c r="HP1" s="93"/>
      <c r="HQ1" s="93"/>
      <c r="HR1" s="93"/>
      <c r="HS1" s="93"/>
      <c r="HT1" s="93"/>
      <c r="HU1" s="93"/>
      <c r="HV1" s="93"/>
      <c r="HW1" s="93"/>
      <c r="HX1" s="93"/>
      <c r="HY1" s="93"/>
      <c r="HZ1" s="93"/>
      <c r="IA1" s="93"/>
      <c r="IB1" s="93"/>
      <c r="IC1" s="93"/>
      <c r="ID1" s="93"/>
      <c r="IE1" s="93"/>
      <c r="IF1" s="93"/>
      <c r="IG1" s="93"/>
      <c r="IH1" s="93"/>
      <c r="II1" s="93"/>
      <c r="IJ1" s="93"/>
      <c r="IK1" s="93"/>
      <c r="IL1" s="93"/>
      <c r="IM1" s="93"/>
      <c r="IN1" s="93"/>
      <c r="IO1" s="93"/>
      <c r="IP1" s="93"/>
      <c r="IQ1" s="93"/>
      <c r="IR1" s="93"/>
      <c r="IS1" s="93"/>
      <c r="IT1" s="93"/>
      <c r="IU1" s="93"/>
      <c r="IV1" s="93"/>
      <c r="IW1" s="93"/>
      <c r="IX1" s="93"/>
      <c r="IY1" s="93"/>
      <c r="IZ1" s="93"/>
      <c r="JA1" s="93"/>
      <c r="JB1" s="93"/>
      <c r="JC1" s="93"/>
      <c r="JD1" s="93"/>
      <c r="JE1" s="93"/>
      <c r="JF1" s="93"/>
      <c r="JG1" s="93"/>
      <c r="JH1" s="93"/>
      <c r="JI1" s="93"/>
      <c r="JJ1" s="93"/>
      <c r="JK1" s="93"/>
      <c r="JL1" s="93"/>
      <c r="JM1" s="93"/>
      <c r="JN1" s="93"/>
      <c r="JO1" s="93"/>
      <c r="JP1" s="93"/>
      <c r="JQ1" s="93"/>
      <c r="JR1" s="93"/>
      <c r="JS1" s="93"/>
      <c r="JT1" s="93"/>
      <c r="JU1" s="93"/>
      <c r="JV1" s="93"/>
      <c r="JW1" s="93"/>
      <c r="JX1" s="93"/>
      <c r="JY1" s="93"/>
      <c r="JZ1" s="93"/>
      <c r="KA1" s="93"/>
      <c r="KB1" s="93"/>
      <c r="KC1" s="93"/>
      <c r="KD1" s="93"/>
      <c r="KE1" s="93"/>
      <c r="KF1" s="93"/>
      <c r="KG1" s="93"/>
      <c r="KH1" s="93"/>
      <c r="KI1" s="93"/>
      <c r="KJ1" s="93"/>
      <c r="KK1" s="93"/>
      <c r="KL1" s="93"/>
      <c r="KM1" s="93"/>
      <c r="KN1" s="93"/>
      <c r="KO1" s="93"/>
      <c r="KP1" s="93"/>
      <c r="KQ1" s="93"/>
      <c r="KR1" s="93"/>
      <c r="KS1" s="93"/>
      <c r="KT1" s="93"/>
      <c r="KU1" s="93"/>
      <c r="KV1" s="93"/>
      <c r="KW1" s="93"/>
      <c r="KX1" s="93"/>
      <c r="KY1" s="93"/>
      <c r="KZ1" s="93"/>
      <c r="LA1" s="93"/>
      <c r="LB1" s="93"/>
      <c r="LC1" s="93"/>
      <c r="LD1" s="93"/>
      <c r="LE1" s="93"/>
      <c r="LF1" s="93"/>
      <c r="LG1" s="93"/>
      <c r="LH1" s="93"/>
      <c r="LI1" s="93"/>
      <c r="LJ1" s="93"/>
      <c r="LK1" s="93"/>
      <c r="LL1" s="93"/>
      <c r="LM1" s="93"/>
      <c r="LN1" s="93"/>
      <c r="LO1" s="93"/>
      <c r="LP1" s="93"/>
      <c r="LQ1" s="93"/>
      <c r="LR1" s="93"/>
      <c r="LS1" s="93"/>
      <c r="LT1" s="93"/>
      <c r="LU1" s="93"/>
      <c r="LV1" s="93"/>
      <c r="LW1" s="93"/>
      <c r="LX1" s="93"/>
      <c r="LY1" s="93"/>
      <c r="LZ1" s="93"/>
      <c r="MA1" s="93"/>
      <c r="MB1" s="93"/>
      <c r="MC1" s="93"/>
      <c r="MD1" s="93"/>
      <c r="ME1" s="93"/>
      <c r="MF1" s="93"/>
      <c r="MG1" s="93"/>
      <c r="MH1" s="93"/>
      <c r="MI1" s="93"/>
      <c r="MJ1" s="93"/>
      <c r="MK1" s="93"/>
      <c r="ML1" s="93"/>
      <c r="MM1" s="93"/>
      <c r="MN1" s="93"/>
      <c r="MO1" s="93"/>
      <c r="MP1" s="93"/>
      <c r="MQ1" s="93"/>
      <c r="MR1" s="93"/>
      <c r="MS1" s="93"/>
      <c r="MT1" s="93"/>
      <c r="MU1" s="93"/>
      <c r="MV1" s="93"/>
    </row>
    <row r="2" spans="1:360" s="1" customFormat="1" ht="16.5" customHeight="1" x14ac:dyDescent="0.25">
      <c r="A2" s="94"/>
      <c r="B2" s="94"/>
      <c r="C2" s="94"/>
      <c r="D2" s="94"/>
      <c r="E2" s="142"/>
      <c r="F2" s="94"/>
      <c r="G2" s="94"/>
      <c r="H2" s="94"/>
      <c r="I2" s="94"/>
      <c r="J2" s="93"/>
      <c r="K2" s="93"/>
      <c r="L2" s="161"/>
      <c r="M2" s="116"/>
      <c r="N2" s="94"/>
      <c r="O2" s="112" t="s">
        <v>53</v>
      </c>
      <c r="P2" s="112">
        <v>2</v>
      </c>
      <c r="Q2" s="113"/>
      <c r="R2" s="161"/>
      <c r="S2" s="116"/>
      <c r="T2" s="94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  <c r="HN2" s="93"/>
      <c r="HO2" s="93"/>
      <c r="HP2" s="93"/>
      <c r="HQ2" s="93"/>
      <c r="HR2" s="93"/>
      <c r="HS2" s="93"/>
      <c r="HT2" s="93"/>
      <c r="HU2" s="93"/>
      <c r="HV2" s="93"/>
      <c r="HW2" s="93"/>
      <c r="HX2" s="93"/>
      <c r="HY2" s="93"/>
      <c r="HZ2" s="93"/>
      <c r="IA2" s="93"/>
      <c r="IB2" s="93"/>
      <c r="IC2" s="93"/>
      <c r="ID2" s="93"/>
      <c r="IE2" s="93"/>
      <c r="IF2" s="93"/>
      <c r="IG2" s="93"/>
      <c r="IH2" s="93"/>
      <c r="II2" s="93"/>
      <c r="IJ2" s="93"/>
      <c r="IK2" s="93"/>
      <c r="IL2" s="93"/>
      <c r="IM2" s="93"/>
      <c r="IN2" s="93"/>
      <c r="IO2" s="93"/>
      <c r="IP2" s="93"/>
      <c r="IQ2" s="93"/>
      <c r="IR2" s="93"/>
      <c r="IS2" s="93"/>
      <c r="IT2" s="93"/>
      <c r="IU2" s="93"/>
      <c r="IV2" s="93"/>
      <c r="IW2" s="93"/>
      <c r="IX2" s="93"/>
      <c r="IY2" s="93"/>
      <c r="IZ2" s="93"/>
      <c r="JA2" s="93"/>
      <c r="JB2" s="93"/>
      <c r="JC2" s="93"/>
      <c r="JD2" s="93"/>
      <c r="JE2" s="93"/>
      <c r="JF2" s="93"/>
      <c r="JG2" s="93"/>
      <c r="JH2" s="93"/>
      <c r="JI2" s="93"/>
      <c r="JJ2" s="93"/>
      <c r="JK2" s="93"/>
      <c r="JL2" s="93"/>
      <c r="JM2" s="93"/>
      <c r="JN2" s="93"/>
      <c r="JO2" s="93"/>
      <c r="JP2" s="93"/>
      <c r="JQ2" s="93"/>
      <c r="JR2" s="93"/>
      <c r="JS2" s="93"/>
      <c r="JT2" s="93"/>
      <c r="JU2" s="93"/>
      <c r="JV2" s="93"/>
      <c r="JW2" s="93"/>
      <c r="JX2" s="93"/>
      <c r="JY2" s="93"/>
      <c r="JZ2" s="93"/>
      <c r="KA2" s="93"/>
      <c r="KB2" s="93"/>
      <c r="KC2" s="93"/>
      <c r="KD2" s="93"/>
      <c r="KE2" s="93"/>
      <c r="KF2" s="93"/>
      <c r="KG2" s="93"/>
      <c r="KH2" s="93"/>
      <c r="KI2" s="93"/>
      <c r="KJ2" s="93"/>
      <c r="KK2" s="93"/>
      <c r="KL2" s="93"/>
      <c r="KM2" s="93"/>
      <c r="KN2" s="93"/>
      <c r="KO2" s="93"/>
      <c r="KP2" s="93"/>
      <c r="KQ2" s="93"/>
      <c r="KR2" s="93"/>
      <c r="KS2" s="93"/>
      <c r="KT2" s="93"/>
      <c r="KU2" s="93"/>
      <c r="KV2" s="93"/>
      <c r="KW2" s="93"/>
      <c r="KX2" s="93"/>
      <c r="KY2" s="93"/>
      <c r="KZ2" s="93"/>
      <c r="LA2" s="93"/>
      <c r="LB2" s="93"/>
      <c r="LC2" s="93"/>
      <c r="LD2" s="93"/>
      <c r="LE2" s="93"/>
      <c r="LF2" s="93"/>
      <c r="LG2" s="93"/>
      <c r="LH2" s="93"/>
      <c r="LI2" s="93"/>
      <c r="LJ2" s="93"/>
      <c r="LK2" s="93"/>
      <c r="LL2" s="93"/>
      <c r="LM2" s="93"/>
      <c r="LN2" s="93"/>
      <c r="LO2" s="93"/>
      <c r="LP2" s="93"/>
      <c r="LQ2" s="93"/>
      <c r="LR2" s="93"/>
      <c r="LS2" s="93"/>
      <c r="LT2" s="93"/>
      <c r="LU2" s="93"/>
      <c r="LV2" s="93"/>
      <c r="LW2" s="93"/>
      <c r="LX2" s="93"/>
      <c r="LY2" s="93"/>
      <c r="LZ2" s="93"/>
      <c r="MA2" s="93"/>
      <c r="MB2" s="93"/>
      <c r="MC2" s="93"/>
      <c r="MD2" s="93"/>
      <c r="ME2" s="93"/>
      <c r="MF2" s="93"/>
      <c r="MG2" s="93"/>
      <c r="MH2" s="93"/>
      <c r="MI2" s="93"/>
      <c r="MJ2" s="93"/>
      <c r="MK2" s="93"/>
      <c r="ML2" s="93"/>
      <c r="MM2" s="93"/>
      <c r="MN2" s="93"/>
      <c r="MO2" s="93"/>
      <c r="MP2" s="93"/>
      <c r="MQ2" s="93"/>
      <c r="MR2" s="93"/>
      <c r="MS2" s="93"/>
      <c r="MT2" s="93"/>
      <c r="MU2" s="93"/>
      <c r="MV2" s="93"/>
    </row>
    <row r="3" spans="1:360" s="1" customFormat="1" ht="16.5" customHeight="1" x14ac:dyDescent="0.25">
      <c r="A3" s="381"/>
      <c r="B3" s="381"/>
      <c r="C3" s="381"/>
      <c r="D3" s="381"/>
      <c r="E3" s="381"/>
      <c r="F3" s="381"/>
      <c r="G3" s="381"/>
      <c r="H3" s="381"/>
      <c r="I3" s="381"/>
      <c r="J3" s="93"/>
      <c r="K3" s="93"/>
      <c r="L3" s="161"/>
      <c r="M3" s="116"/>
      <c r="N3" s="95"/>
      <c r="O3" s="93"/>
      <c r="P3" s="93"/>
      <c r="Q3" s="93"/>
      <c r="R3" s="161"/>
      <c r="S3" s="116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  <c r="IA3" s="93"/>
      <c r="IB3" s="93"/>
      <c r="IC3" s="93"/>
      <c r="ID3" s="93"/>
      <c r="IE3" s="93"/>
      <c r="IF3" s="93"/>
      <c r="IG3" s="93"/>
      <c r="IH3" s="93"/>
      <c r="II3" s="93"/>
      <c r="IJ3" s="93"/>
      <c r="IK3" s="93"/>
      <c r="IL3" s="93"/>
      <c r="IM3" s="93"/>
      <c r="IN3" s="93"/>
      <c r="IO3" s="93"/>
      <c r="IP3" s="93"/>
      <c r="IQ3" s="93"/>
      <c r="IR3" s="93"/>
      <c r="IS3" s="93"/>
      <c r="IT3" s="93"/>
      <c r="IU3" s="93"/>
      <c r="IV3" s="93"/>
      <c r="IW3" s="93"/>
      <c r="IX3" s="93"/>
      <c r="IY3" s="93"/>
      <c r="IZ3" s="93"/>
      <c r="JA3" s="93"/>
      <c r="JB3" s="93"/>
      <c r="JC3" s="93"/>
      <c r="JD3" s="93"/>
      <c r="JE3" s="93"/>
      <c r="JF3" s="93"/>
      <c r="JG3" s="93"/>
      <c r="JH3" s="93"/>
      <c r="JI3" s="93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3"/>
      <c r="KD3" s="93"/>
      <c r="KE3" s="93"/>
      <c r="KF3" s="93"/>
      <c r="KG3" s="93"/>
      <c r="KH3" s="93"/>
      <c r="KI3" s="93"/>
      <c r="KJ3" s="93"/>
      <c r="KK3" s="93"/>
      <c r="KL3" s="93"/>
      <c r="KM3" s="93"/>
      <c r="KN3" s="93"/>
      <c r="KO3" s="93"/>
      <c r="KP3" s="93"/>
      <c r="KQ3" s="93"/>
      <c r="KR3" s="93"/>
      <c r="KS3" s="93"/>
      <c r="KT3" s="93"/>
      <c r="KU3" s="93"/>
      <c r="KV3" s="93"/>
      <c r="KW3" s="93"/>
      <c r="KX3" s="93"/>
      <c r="KY3" s="93"/>
      <c r="KZ3" s="93"/>
      <c r="LA3" s="93"/>
      <c r="LB3" s="93"/>
      <c r="LC3" s="93"/>
      <c r="LD3" s="93"/>
      <c r="LE3" s="93"/>
      <c r="LF3" s="93"/>
      <c r="LG3" s="93"/>
      <c r="LH3" s="93"/>
      <c r="LI3" s="93"/>
      <c r="LJ3" s="93"/>
      <c r="LK3" s="93"/>
      <c r="LL3" s="93"/>
      <c r="LM3" s="93"/>
      <c r="LN3" s="93"/>
      <c r="LO3" s="93"/>
      <c r="LP3" s="93"/>
      <c r="LQ3" s="93"/>
      <c r="LR3" s="93"/>
      <c r="LS3" s="93"/>
      <c r="LT3" s="93"/>
      <c r="LU3" s="93"/>
      <c r="LV3" s="93"/>
      <c r="LW3" s="93"/>
      <c r="LX3" s="93"/>
      <c r="LY3" s="93"/>
      <c r="LZ3" s="93"/>
      <c r="MA3" s="93"/>
      <c r="MB3" s="93"/>
      <c r="MC3" s="93"/>
      <c r="MD3" s="93"/>
      <c r="ME3" s="93"/>
      <c r="MF3" s="93"/>
      <c r="MG3" s="93"/>
      <c r="MH3" s="93"/>
      <c r="MI3" s="93"/>
      <c r="MJ3" s="93"/>
      <c r="MK3" s="93"/>
      <c r="ML3" s="93"/>
      <c r="MM3" s="93"/>
      <c r="MN3" s="93"/>
      <c r="MO3" s="93"/>
      <c r="MP3" s="93"/>
      <c r="MQ3" s="93"/>
      <c r="MR3" s="93"/>
      <c r="MS3" s="93"/>
      <c r="MT3" s="93"/>
      <c r="MU3" s="93"/>
      <c r="MV3" s="93"/>
    </row>
    <row r="4" spans="1:360" s="1" customFormat="1" ht="16.5" customHeight="1" x14ac:dyDescent="0.25">
      <c r="A4" s="94"/>
      <c r="B4" s="94"/>
      <c r="C4" s="94"/>
      <c r="D4" s="94"/>
      <c r="E4" s="142"/>
      <c r="F4" s="94"/>
      <c r="G4" s="94"/>
      <c r="H4" s="94"/>
      <c r="I4" s="96"/>
      <c r="J4" s="93"/>
      <c r="K4" s="93"/>
      <c r="L4" s="161"/>
      <c r="M4" s="116"/>
      <c r="N4" s="94"/>
      <c r="O4" s="96"/>
      <c r="P4" s="93"/>
      <c r="Q4" s="93"/>
      <c r="R4" s="161"/>
      <c r="S4" s="116"/>
      <c r="T4" s="94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  <c r="MV4" s="93"/>
    </row>
    <row r="5" spans="1:360" s="1" customFormat="1" ht="16.5" customHeight="1" x14ac:dyDescent="0.25">
      <c r="A5" s="93"/>
      <c r="B5" s="93"/>
      <c r="C5" s="97"/>
      <c r="D5" s="97"/>
      <c r="E5" s="143"/>
      <c r="F5" s="93"/>
      <c r="G5" s="93"/>
      <c r="H5" s="93"/>
      <c r="I5" s="93"/>
      <c r="J5" s="93"/>
      <c r="K5" s="93"/>
      <c r="L5" s="161"/>
      <c r="M5" s="115"/>
      <c r="N5" s="93"/>
      <c r="O5" s="93"/>
      <c r="P5" s="93"/>
      <c r="Q5" s="93"/>
      <c r="R5" s="161"/>
      <c r="S5" s="115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</row>
    <row r="6" spans="1:360" s="1" customFormat="1" ht="16.5" customHeight="1" x14ac:dyDescent="0.25">
      <c r="A6" s="93"/>
      <c r="B6" s="93"/>
      <c r="C6" s="93"/>
      <c r="D6" s="93"/>
      <c r="E6" s="144"/>
      <c r="F6" s="93"/>
      <c r="G6" s="93"/>
      <c r="H6" s="93"/>
      <c r="I6" s="93"/>
      <c r="J6" s="93"/>
      <c r="K6" s="93"/>
      <c r="L6" s="161"/>
      <c r="M6" s="115"/>
      <c r="N6" s="93"/>
      <c r="O6" s="93"/>
      <c r="P6" s="93"/>
      <c r="Q6" s="93"/>
      <c r="R6" s="161"/>
      <c r="S6" s="115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3"/>
      <c r="IA6" s="93"/>
      <c r="IB6" s="93"/>
      <c r="IC6" s="93"/>
      <c r="ID6" s="93"/>
      <c r="IE6" s="93"/>
      <c r="IF6" s="93"/>
      <c r="IG6" s="93"/>
      <c r="IH6" s="93"/>
      <c r="II6" s="93"/>
      <c r="IJ6" s="93"/>
      <c r="IK6" s="93"/>
      <c r="IL6" s="93"/>
      <c r="IM6" s="93"/>
      <c r="IN6" s="93"/>
      <c r="IO6" s="93"/>
      <c r="IP6" s="93"/>
      <c r="IQ6" s="93"/>
      <c r="IR6" s="93"/>
      <c r="IS6" s="93"/>
      <c r="IT6" s="93"/>
      <c r="IU6" s="93"/>
      <c r="IV6" s="93"/>
      <c r="IW6" s="93"/>
      <c r="IX6" s="93"/>
      <c r="IY6" s="93"/>
      <c r="IZ6" s="93"/>
      <c r="JA6" s="93"/>
      <c r="JB6" s="93"/>
      <c r="JC6" s="93"/>
      <c r="JD6" s="93"/>
      <c r="JE6" s="93"/>
      <c r="JF6" s="93"/>
      <c r="JG6" s="93"/>
      <c r="JH6" s="93"/>
      <c r="JI6" s="93"/>
      <c r="JJ6" s="93"/>
      <c r="JK6" s="93"/>
      <c r="JL6" s="93"/>
      <c r="JM6" s="93"/>
      <c r="JN6" s="93"/>
      <c r="JO6" s="93"/>
      <c r="JP6" s="93"/>
      <c r="JQ6" s="93"/>
      <c r="JR6" s="93"/>
      <c r="JS6" s="93"/>
      <c r="JT6" s="93"/>
      <c r="JU6" s="93"/>
      <c r="JV6" s="93"/>
      <c r="JW6" s="93"/>
      <c r="JX6" s="93"/>
      <c r="JY6" s="93"/>
      <c r="JZ6" s="93"/>
      <c r="KA6" s="93"/>
      <c r="KB6" s="93"/>
      <c r="KC6" s="93"/>
      <c r="KD6" s="93"/>
      <c r="KE6" s="93"/>
      <c r="KF6" s="93"/>
      <c r="KG6" s="93"/>
      <c r="KH6" s="93"/>
      <c r="KI6" s="93"/>
      <c r="KJ6" s="93"/>
      <c r="KK6" s="93"/>
      <c r="KL6" s="93"/>
      <c r="KM6" s="93"/>
      <c r="KN6" s="93"/>
      <c r="KO6" s="93"/>
      <c r="KP6" s="93"/>
      <c r="KQ6" s="93"/>
      <c r="KR6" s="93"/>
      <c r="KS6" s="93"/>
      <c r="KT6" s="93"/>
      <c r="KU6" s="93"/>
      <c r="KV6" s="93"/>
      <c r="KW6" s="93"/>
      <c r="KX6" s="93"/>
      <c r="KY6" s="93"/>
      <c r="KZ6" s="93"/>
      <c r="LA6" s="93"/>
      <c r="LB6" s="93"/>
      <c r="LC6" s="93"/>
      <c r="LD6" s="93"/>
      <c r="LE6" s="93"/>
      <c r="LF6" s="93"/>
      <c r="LG6" s="93"/>
      <c r="LH6" s="93"/>
      <c r="LI6" s="93"/>
      <c r="LJ6" s="93"/>
      <c r="LK6" s="93"/>
      <c r="LL6" s="93"/>
      <c r="LM6" s="93"/>
      <c r="LN6" s="93"/>
      <c r="LO6" s="93"/>
      <c r="LP6" s="93"/>
      <c r="LQ6" s="93"/>
      <c r="LR6" s="93"/>
      <c r="LS6" s="93"/>
      <c r="LT6" s="93"/>
      <c r="LU6" s="93"/>
      <c r="LV6" s="93"/>
      <c r="LW6" s="93"/>
      <c r="LX6" s="93"/>
      <c r="LY6" s="93"/>
      <c r="LZ6" s="93"/>
      <c r="MA6" s="93"/>
      <c r="MB6" s="93"/>
      <c r="MC6" s="93"/>
      <c r="MD6" s="93"/>
      <c r="ME6" s="93"/>
      <c r="MF6" s="93"/>
      <c r="MG6" s="93"/>
      <c r="MH6" s="93"/>
      <c r="MI6" s="93"/>
      <c r="MJ6" s="93"/>
      <c r="MK6" s="93"/>
      <c r="ML6" s="93"/>
      <c r="MM6" s="93"/>
      <c r="MN6" s="93"/>
      <c r="MO6" s="93"/>
      <c r="MP6" s="93"/>
      <c r="MQ6" s="93"/>
      <c r="MR6" s="93"/>
      <c r="MS6" s="93"/>
      <c r="MT6" s="93"/>
      <c r="MU6" s="93"/>
      <c r="MV6" s="93"/>
    </row>
    <row r="7" spans="1:360" s="1" customFormat="1" ht="16.5" customHeight="1" x14ac:dyDescent="0.25">
      <c r="A7" s="93"/>
      <c r="B7" s="93"/>
      <c r="C7" s="93"/>
      <c r="D7" s="93"/>
      <c r="E7" s="144"/>
      <c r="F7" s="93"/>
      <c r="G7" s="93"/>
      <c r="H7" s="93"/>
      <c r="I7" s="93"/>
      <c r="J7" s="93"/>
      <c r="K7" s="93"/>
      <c r="L7" s="161"/>
      <c r="M7" s="115"/>
      <c r="N7" s="93"/>
      <c r="O7" s="93"/>
      <c r="P7" s="93"/>
      <c r="Q7" s="93"/>
      <c r="R7" s="161"/>
      <c r="S7" s="115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93"/>
      <c r="IA7" s="93"/>
      <c r="IB7" s="93"/>
      <c r="IC7" s="93"/>
      <c r="ID7" s="93"/>
      <c r="IE7" s="93"/>
      <c r="IF7" s="93"/>
      <c r="IG7" s="93"/>
      <c r="IH7" s="93"/>
      <c r="II7" s="93"/>
      <c r="IJ7" s="93"/>
      <c r="IK7" s="93"/>
      <c r="IL7" s="93"/>
      <c r="IM7" s="93"/>
      <c r="IN7" s="93"/>
      <c r="IO7" s="93"/>
      <c r="IP7" s="93"/>
      <c r="IQ7" s="93"/>
      <c r="IR7" s="93"/>
      <c r="IS7" s="93"/>
      <c r="IT7" s="93"/>
      <c r="IU7" s="93"/>
      <c r="IV7" s="93"/>
      <c r="IW7" s="93"/>
      <c r="IX7" s="93"/>
      <c r="IY7" s="93"/>
      <c r="IZ7" s="93"/>
      <c r="JA7" s="93"/>
      <c r="JB7" s="93"/>
      <c r="JC7" s="93"/>
      <c r="JD7" s="93"/>
      <c r="JE7" s="93"/>
      <c r="JF7" s="93"/>
      <c r="JG7" s="93"/>
      <c r="JH7" s="93"/>
      <c r="JI7" s="93"/>
      <c r="JJ7" s="93"/>
      <c r="JK7" s="93"/>
      <c r="JL7" s="93"/>
      <c r="JM7" s="93"/>
      <c r="JN7" s="93"/>
      <c r="JO7" s="93"/>
      <c r="JP7" s="93"/>
      <c r="JQ7" s="93"/>
      <c r="JR7" s="93"/>
      <c r="JS7" s="93"/>
      <c r="JT7" s="93"/>
      <c r="JU7" s="93"/>
      <c r="JV7" s="93"/>
      <c r="JW7" s="93"/>
      <c r="JX7" s="93"/>
      <c r="JY7" s="93"/>
      <c r="JZ7" s="93"/>
      <c r="KA7" s="93"/>
      <c r="KB7" s="93"/>
      <c r="KC7" s="93"/>
      <c r="KD7" s="93"/>
      <c r="KE7" s="93"/>
      <c r="KF7" s="93"/>
      <c r="KG7" s="93"/>
      <c r="KH7" s="93"/>
      <c r="KI7" s="93"/>
      <c r="KJ7" s="93"/>
      <c r="KK7" s="93"/>
      <c r="KL7" s="93"/>
      <c r="KM7" s="93"/>
      <c r="KN7" s="93"/>
      <c r="KO7" s="93"/>
      <c r="KP7" s="93"/>
      <c r="KQ7" s="93"/>
      <c r="KR7" s="93"/>
      <c r="KS7" s="93"/>
      <c r="KT7" s="93"/>
      <c r="KU7" s="93"/>
      <c r="KV7" s="93"/>
      <c r="KW7" s="93"/>
      <c r="KX7" s="93"/>
      <c r="KY7" s="93"/>
      <c r="KZ7" s="93"/>
      <c r="LA7" s="93"/>
      <c r="LB7" s="93"/>
      <c r="LC7" s="93"/>
      <c r="LD7" s="93"/>
      <c r="LE7" s="93"/>
      <c r="LF7" s="93"/>
      <c r="LG7" s="93"/>
      <c r="LH7" s="93"/>
      <c r="LI7" s="93"/>
      <c r="LJ7" s="93"/>
      <c r="LK7" s="93"/>
      <c r="LL7" s="93"/>
      <c r="LM7" s="93"/>
      <c r="LN7" s="93"/>
      <c r="LO7" s="93"/>
      <c r="LP7" s="93"/>
      <c r="LQ7" s="93"/>
      <c r="LR7" s="93"/>
      <c r="LS7" s="93"/>
      <c r="LT7" s="93"/>
      <c r="LU7" s="93"/>
      <c r="LV7" s="93"/>
      <c r="LW7" s="93"/>
      <c r="LX7" s="93"/>
      <c r="LY7" s="93"/>
      <c r="LZ7" s="93"/>
      <c r="MA7" s="93"/>
      <c r="MB7" s="93"/>
      <c r="MC7" s="93"/>
      <c r="MD7" s="93"/>
      <c r="ME7" s="93"/>
      <c r="MF7" s="93"/>
      <c r="MG7" s="93"/>
      <c r="MH7" s="93"/>
      <c r="MI7" s="93"/>
      <c r="MJ7" s="93"/>
      <c r="MK7" s="93"/>
      <c r="ML7" s="93"/>
      <c r="MM7" s="93"/>
      <c r="MN7" s="93"/>
      <c r="MO7" s="93"/>
      <c r="MP7" s="93"/>
      <c r="MQ7" s="93"/>
      <c r="MR7" s="93"/>
      <c r="MS7" s="93"/>
      <c r="MT7" s="93"/>
      <c r="MU7" s="93"/>
      <c r="MV7" s="93"/>
    </row>
    <row r="8" spans="1:360" s="1" customFormat="1" ht="16.5" customHeight="1" x14ac:dyDescent="0.25">
      <c r="A8" s="93"/>
      <c r="B8" s="93"/>
      <c r="C8" s="93"/>
      <c r="D8" s="93"/>
      <c r="E8" s="144"/>
      <c r="F8" s="93"/>
      <c r="G8" s="93"/>
      <c r="H8" s="93"/>
      <c r="I8" s="93"/>
      <c r="J8" s="93"/>
      <c r="K8" s="93"/>
      <c r="L8" s="111"/>
      <c r="M8" s="117"/>
      <c r="N8" s="93"/>
      <c r="O8" s="93"/>
      <c r="P8" s="93">
        <v>1380</v>
      </c>
      <c r="Q8" s="93"/>
      <c r="R8" s="111"/>
      <c r="S8" s="117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3"/>
      <c r="IA8" s="93"/>
      <c r="IB8" s="93"/>
      <c r="IC8" s="93"/>
      <c r="ID8" s="93"/>
      <c r="IE8" s="93"/>
      <c r="IF8" s="93"/>
      <c r="IG8" s="93"/>
      <c r="IH8" s="93"/>
      <c r="II8" s="93"/>
      <c r="IJ8" s="93"/>
      <c r="IK8" s="93"/>
      <c r="IL8" s="93"/>
      <c r="IM8" s="93"/>
      <c r="IN8" s="93"/>
      <c r="IO8" s="93"/>
      <c r="IP8" s="93"/>
      <c r="IQ8" s="93"/>
      <c r="IR8" s="93"/>
      <c r="IS8" s="93"/>
      <c r="IT8" s="93"/>
      <c r="IU8" s="93"/>
      <c r="IV8" s="93"/>
      <c r="IW8" s="93"/>
      <c r="IX8" s="93"/>
      <c r="IY8" s="93"/>
      <c r="IZ8" s="93"/>
      <c r="JA8" s="93"/>
      <c r="JB8" s="93"/>
      <c r="JC8" s="93"/>
      <c r="JD8" s="93"/>
      <c r="JE8" s="93"/>
      <c r="JF8" s="93"/>
      <c r="JG8" s="93"/>
      <c r="JH8" s="93"/>
      <c r="JI8" s="93"/>
      <c r="JJ8" s="93"/>
      <c r="JK8" s="93"/>
      <c r="JL8" s="93"/>
      <c r="JM8" s="93"/>
      <c r="JN8" s="93"/>
      <c r="JO8" s="93"/>
      <c r="JP8" s="93"/>
      <c r="JQ8" s="93"/>
      <c r="JR8" s="93"/>
      <c r="JS8" s="93"/>
      <c r="JT8" s="93"/>
      <c r="JU8" s="93"/>
      <c r="JV8" s="93"/>
      <c r="JW8" s="93"/>
      <c r="JX8" s="93"/>
      <c r="JY8" s="93"/>
      <c r="JZ8" s="93"/>
      <c r="KA8" s="93"/>
      <c r="KB8" s="93"/>
      <c r="KC8" s="93"/>
      <c r="KD8" s="93"/>
      <c r="KE8" s="93"/>
      <c r="KF8" s="93"/>
      <c r="KG8" s="93"/>
      <c r="KH8" s="93"/>
      <c r="KI8" s="93"/>
      <c r="KJ8" s="93"/>
      <c r="KK8" s="93"/>
      <c r="KL8" s="93"/>
      <c r="KM8" s="93"/>
      <c r="KN8" s="93"/>
      <c r="KO8" s="93"/>
      <c r="KP8" s="93"/>
      <c r="KQ8" s="93"/>
      <c r="KR8" s="93"/>
      <c r="KS8" s="93"/>
      <c r="KT8" s="93"/>
      <c r="KU8" s="93"/>
      <c r="KV8" s="93"/>
      <c r="KW8" s="93"/>
      <c r="KX8" s="93"/>
      <c r="KY8" s="93"/>
      <c r="KZ8" s="93"/>
      <c r="LA8" s="93"/>
      <c r="LB8" s="93"/>
      <c r="LC8" s="93"/>
      <c r="LD8" s="93"/>
      <c r="LE8" s="93"/>
      <c r="LF8" s="93"/>
      <c r="LG8" s="93"/>
      <c r="LH8" s="93"/>
      <c r="LI8" s="93"/>
      <c r="LJ8" s="93"/>
      <c r="LK8" s="93"/>
      <c r="LL8" s="93"/>
      <c r="LM8" s="93"/>
      <c r="LN8" s="93"/>
      <c r="LO8" s="93"/>
      <c r="LP8" s="93"/>
      <c r="LQ8" s="93"/>
      <c r="LR8" s="93"/>
      <c r="LS8" s="93"/>
      <c r="LT8" s="93"/>
      <c r="LU8" s="93"/>
      <c r="LV8" s="93"/>
      <c r="LW8" s="93"/>
      <c r="LX8" s="93"/>
      <c r="LY8" s="93"/>
      <c r="LZ8" s="93"/>
      <c r="MA8" s="93"/>
      <c r="MB8" s="93"/>
      <c r="MC8" s="93"/>
      <c r="MD8" s="93"/>
      <c r="ME8" s="93"/>
      <c r="MF8" s="93"/>
      <c r="MG8" s="93"/>
      <c r="MH8" s="93"/>
      <c r="MI8" s="93"/>
      <c r="MJ8" s="93"/>
      <c r="MK8" s="93"/>
      <c r="ML8" s="93"/>
      <c r="MM8" s="93"/>
      <c r="MN8" s="93"/>
      <c r="MO8" s="93"/>
      <c r="MP8" s="93"/>
      <c r="MQ8" s="93"/>
      <c r="MR8" s="93"/>
      <c r="MS8" s="93"/>
      <c r="MT8" s="93"/>
      <c r="MU8" s="93"/>
      <c r="MV8" s="93"/>
    </row>
    <row r="9" spans="1:360" ht="16.5" customHeight="1" x14ac:dyDescent="0.25">
      <c r="J9"/>
      <c r="K9"/>
      <c r="L9" s="162"/>
      <c r="M9" s="118"/>
      <c r="P9">
        <f>P8*4</f>
        <v>5520</v>
      </c>
      <c r="Q9"/>
      <c r="R9" s="162"/>
      <c r="S9" s="118"/>
    </row>
    <row r="10" spans="1:360" ht="20.25" x14ac:dyDescent="0.3">
      <c r="B10" s="382" t="s">
        <v>0</v>
      </c>
      <c r="C10" s="382"/>
      <c r="D10" s="382"/>
      <c r="E10" s="382"/>
      <c r="F10" s="382"/>
      <c r="G10" s="382"/>
      <c r="H10" s="382"/>
      <c r="I10" s="382"/>
      <c r="J10" s="382"/>
      <c r="K10" s="382"/>
      <c r="L10" s="382"/>
      <c r="M10" s="382"/>
      <c r="N10"/>
      <c r="R10" s="2"/>
    </row>
    <row r="11" spans="1:360" ht="20.25" x14ac:dyDescent="0.3">
      <c r="B11" s="382" t="s">
        <v>54</v>
      </c>
      <c r="C11" s="382"/>
      <c r="D11" s="382"/>
      <c r="E11" s="382"/>
      <c r="F11" s="382"/>
      <c r="G11" s="382"/>
      <c r="H11" s="382"/>
      <c r="I11" s="382"/>
      <c r="J11" s="382"/>
      <c r="K11" s="382"/>
      <c r="L11" s="382"/>
      <c r="M11" s="382"/>
      <c r="N11"/>
      <c r="R11" s="2"/>
    </row>
    <row r="12" spans="1:360" ht="16.5" customHeight="1" x14ac:dyDescent="0.25">
      <c r="J12"/>
      <c r="K12"/>
      <c r="L12" s="162"/>
      <c r="M12" s="118"/>
      <c r="P12"/>
      <c r="Q12"/>
      <c r="R12" s="162"/>
      <c r="S12" s="118"/>
    </row>
    <row r="13" spans="1:360" ht="16.5" customHeight="1" x14ac:dyDescent="0.25">
      <c r="J13"/>
      <c r="K13"/>
      <c r="L13" s="162"/>
      <c r="M13" s="118"/>
      <c r="P13"/>
      <c r="Q13"/>
      <c r="R13" s="162"/>
      <c r="S13" s="118"/>
    </row>
    <row r="14" spans="1:360" ht="16.5" customHeight="1" x14ac:dyDescent="0.25">
      <c r="B14" s="3" t="s">
        <v>1</v>
      </c>
      <c r="D14" s="383" t="s">
        <v>55</v>
      </c>
      <c r="E14" s="383"/>
      <c r="F14" s="383"/>
      <c r="G14" s="383"/>
      <c r="H14" s="383"/>
      <c r="I14" s="383"/>
      <c r="J14" s="383"/>
      <c r="K14" s="383"/>
      <c r="L14" s="383"/>
      <c r="M14" s="383"/>
      <c r="R14" s="2"/>
    </row>
    <row r="15" spans="1:360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3"/>
      <c r="M15" s="119"/>
      <c r="N15" s="5"/>
      <c r="O15" s="5"/>
      <c r="P15" s="5"/>
      <c r="Q15" s="5"/>
      <c r="R15" s="163"/>
      <c r="S15" s="119"/>
      <c r="T15" s="5"/>
    </row>
    <row r="16" spans="1:360" ht="16.5" customHeight="1" x14ac:dyDescent="0.25">
      <c r="B16" s="3" t="s">
        <v>2</v>
      </c>
      <c r="D16" s="6" t="s">
        <v>3</v>
      </c>
      <c r="E16" s="5"/>
      <c r="F16" s="5"/>
      <c r="G16" s="5"/>
      <c r="H16" s="5"/>
      <c r="I16" s="5"/>
      <c r="J16" s="5"/>
      <c r="K16" s="5"/>
      <c r="L16" s="163"/>
      <c r="M16" s="119"/>
      <c r="N16" s="5"/>
      <c r="O16" s="5"/>
      <c r="P16" s="5"/>
      <c r="Q16" s="5"/>
      <c r="R16" s="163"/>
      <c r="S16" s="119"/>
      <c r="T16" s="5"/>
    </row>
    <row r="17" spans="1:360" ht="15.75" x14ac:dyDescent="0.25">
      <c r="B17" s="4"/>
      <c r="D17" s="5"/>
      <c r="E17" s="5"/>
      <c r="F17" s="5"/>
      <c r="G17" s="5"/>
      <c r="H17" s="5"/>
      <c r="K17" s="5"/>
      <c r="L17" s="163"/>
      <c r="M17" s="119"/>
      <c r="N17" s="5"/>
      <c r="O17" s="5"/>
      <c r="P17" s="5"/>
      <c r="Q17" s="5"/>
      <c r="R17" s="163"/>
      <c r="S17" s="119"/>
      <c r="T17" s="5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</row>
    <row r="18" spans="1:360" x14ac:dyDescent="0.25">
      <c r="B18" s="7"/>
      <c r="D18" s="8" t="s">
        <v>4</v>
      </c>
      <c r="E18" s="146"/>
      <c r="F18" s="9">
        <v>750</v>
      </c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</row>
    <row r="19" spans="1:360" x14ac:dyDescent="0.25">
      <c r="B19" s="7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</row>
    <row r="20" spans="1:360" ht="40.5" customHeight="1" x14ac:dyDescent="0.25">
      <c r="B20" s="7"/>
      <c r="D20" s="10"/>
      <c r="E20" s="146"/>
      <c r="F20" s="374" t="s">
        <v>51</v>
      </c>
      <c r="G20" s="375"/>
      <c r="H20" s="29"/>
      <c r="I20" s="372">
        <v>2016</v>
      </c>
      <c r="J20" s="373"/>
      <c r="K20" s="29"/>
      <c r="L20" s="374" t="s">
        <v>148</v>
      </c>
      <c r="M20" s="375"/>
      <c r="N20" s="29"/>
      <c r="O20" s="372" t="s">
        <v>147</v>
      </c>
      <c r="P20" s="373"/>
      <c r="Q20" s="29"/>
      <c r="R20" s="374" t="s">
        <v>150</v>
      </c>
      <c r="S20" s="375"/>
      <c r="T20" s="29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</row>
    <row r="21" spans="1:360" ht="15" customHeight="1" x14ac:dyDescent="0.25">
      <c r="B21" s="7"/>
      <c r="D21" s="376" t="s">
        <v>5</v>
      </c>
      <c r="E21" s="11" t="s">
        <v>7</v>
      </c>
      <c r="F21" s="11" t="s">
        <v>6</v>
      </c>
      <c r="G21" s="12" t="s">
        <v>8</v>
      </c>
      <c r="H21" s="29"/>
      <c r="I21" s="11" t="s">
        <v>6</v>
      </c>
      <c r="J21" s="12" t="s">
        <v>8</v>
      </c>
      <c r="K21" s="29"/>
      <c r="L21" s="165" t="s">
        <v>9</v>
      </c>
      <c r="M21" s="121" t="s">
        <v>10</v>
      </c>
      <c r="N21" s="29"/>
      <c r="O21" s="11" t="s">
        <v>6</v>
      </c>
      <c r="P21" s="12" t="s">
        <v>8</v>
      </c>
      <c r="Q21" s="29"/>
      <c r="R21" s="165" t="s">
        <v>9</v>
      </c>
      <c r="S21" s="121" t="s">
        <v>10</v>
      </c>
      <c r="T21" s="29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</row>
    <row r="22" spans="1:360" x14ac:dyDescent="0.25">
      <c r="A22" s="2" t="s">
        <v>89</v>
      </c>
      <c r="B22" s="7"/>
      <c r="D22" s="377"/>
      <c r="E22" s="13"/>
      <c r="F22" s="13" t="s">
        <v>11</v>
      </c>
      <c r="G22" s="14" t="s">
        <v>11</v>
      </c>
      <c r="H22" s="29"/>
      <c r="I22" s="13" t="s">
        <v>11</v>
      </c>
      <c r="J22" s="14" t="s">
        <v>11</v>
      </c>
      <c r="K22" s="29"/>
      <c r="L22" s="166"/>
      <c r="M22" s="122"/>
      <c r="N22" s="29"/>
      <c r="O22" s="13" t="s">
        <v>11</v>
      </c>
      <c r="P22" s="14" t="s">
        <v>11</v>
      </c>
      <c r="Q22" s="29"/>
      <c r="R22" s="166"/>
      <c r="S22" s="122"/>
      <c r="T22" s="29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</row>
    <row r="23" spans="1:360" x14ac:dyDescent="0.25">
      <c r="A23" s="139" t="s">
        <v>81</v>
      </c>
      <c r="B23" s="15" t="s">
        <v>12</v>
      </c>
      <c r="C23" s="15"/>
      <c r="D23" s="99" t="s">
        <v>57</v>
      </c>
      <c r="E23" s="147">
        <v>1</v>
      </c>
      <c r="F23" s="114">
        <f>IF($A23&lt;&gt;"",VLOOKUP($A23,[3]Rates!$A$1:$R$65536,12,FALSE),0)</f>
        <v>12.67</v>
      </c>
      <c r="G23" s="18">
        <f t="shared" ref="G23:G38" si="0">E23*F23</f>
        <v>12.67</v>
      </c>
      <c r="H23" s="38"/>
      <c r="I23" s="114">
        <f>IF($A23&lt;&gt;"",VLOOKUP($A23,[3]Rates!$A$1:$R$65536,14,FALSE),0)</f>
        <v>13.92</v>
      </c>
      <c r="J23" s="18">
        <f>$E23*I23</f>
        <v>13.92</v>
      </c>
      <c r="K23" s="38"/>
      <c r="L23" s="167">
        <f>J23-G23</f>
        <v>1.25</v>
      </c>
      <c r="M23" s="123">
        <f>IF((G23)=0,"",(L23/G23))</f>
        <v>9.8658247829518542E-2</v>
      </c>
      <c r="N23" s="38"/>
      <c r="O23" s="114">
        <f>IF($A23&lt;&gt;"",VLOOKUP($A23,[3]Rates!$A$1:$R$65536,15,FALSE),0)</f>
        <v>18.89</v>
      </c>
      <c r="P23" s="18">
        <f>$E23*O23</f>
        <v>18.89</v>
      </c>
      <c r="Q23" s="38"/>
      <c r="R23" s="167">
        <f>P23-J23</f>
        <v>4.9700000000000006</v>
      </c>
      <c r="S23" s="123">
        <f>IF((J23)=0,"",(R23/J23))</f>
        <v>0.35704022988505751</v>
      </c>
      <c r="T23" s="38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</row>
    <row r="24" spans="1:360" x14ac:dyDescent="0.25">
      <c r="A24" s="139"/>
      <c r="B24" s="15" t="s">
        <v>13</v>
      </c>
      <c r="C24" s="15"/>
      <c r="D24" s="99" t="s">
        <v>57</v>
      </c>
      <c r="E24" s="147">
        <v>1</v>
      </c>
      <c r="F24" s="114">
        <f>IF(A24&lt;&gt;"",VLOOKUP(A24,[3]Rates!$A$1:$R$65536,12,FALSE),0)</f>
        <v>0</v>
      </c>
      <c r="G24" s="18">
        <f t="shared" si="0"/>
        <v>0</v>
      </c>
      <c r="H24" s="38"/>
      <c r="I24" s="114">
        <f>IF($A24&lt;&gt;"",VLOOKUP($A24,[3]Rates!$A$1:$R$65536,14,FALSE),0)</f>
        <v>0</v>
      </c>
      <c r="J24" s="18">
        <f t="shared" ref="J24:J38" si="1">$E24*I24</f>
        <v>0</v>
      </c>
      <c r="K24" s="38"/>
      <c r="L24" s="167">
        <f t="shared" ref="L24:L59" si="2">J24-G24</f>
        <v>0</v>
      </c>
      <c r="M24" s="123" t="str">
        <f t="shared" ref="M24:M45" si="3">IF((G24)=0,"",(L24/G24))</f>
        <v/>
      </c>
      <c r="N24" s="38"/>
      <c r="O24" s="114">
        <f>IF($A24&lt;&gt;"",VLOOKUP($A24,[3]Rates!$A$1:$R$65536,15,FALSE),0)</f>
        <v>0</v>
      </c>
      <c r="P24" s="18">
        <f t="shared" ref="P24:P38" si="4">$E24*O24</f>
        <v>0</v>
      </c>
      <c r="Q24" s="38"/>
      <c r="R24" s="167">
        <f t="shared" ref="R24:R71" si="5">P24-J24</f>
        <v>0</v>
      </c>
      <c r="S24" s="123" t="str">
        <f t="shared" ref="S24:S59" si="6">IF((J24)=0,"",(R24/J24))</f>
        <v/>
      </c>
      <c r="T24" s="38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</row>
    <row r="25" spans="1:360" s="278" customFormat="1" x14ac:dyDescent="0.25">
      <c r="A25" s="278" t="s">
        <v>82</v>
      </c>
      <c r="B25" s="279" t="s">
        <v>71</v>
      </c>
      <c r="C25" s="280"/>
      <c r="D25" s="281" t="s">
        <v>57</v>
      </c>
      <c r="E25" s="282">
        <v>1</v>
      </c>
      <c r="F25" s="283">
        <f>IF(A25&lt;&gt;"",VLOOKUP(A25,[3]Rates!$A$1:$R$65536,12,FALSE),0)</f>
        <v>0.2</v>
      </c>
      <c r="G25" s="284">
        <f t="shared" si="0"/>
        <v>0.2</v>
      </c>
      <c r="H25" s="285"/>
      <c r="I25" s="283">
        <f>IF($A25&lt;&gt;"",VLOOKUP($A25,[3]Rates!$A$1:$R$65536,14,FALSE),0)</f>
        <v>0.2</v>
      </c>
      <c r="J25" s="284">
        <f t="shared" si="1"/>
        <v>0.2</v>
      </c>
      <c r="K25" s="285"/>
      <c r="L25" s="286">
        <f>J25-G25</f>
        <v>0</v>
      </c>
      <c r="M25" s="287">
        <f t="shared" si="3"/>
        <v>0</v>
      </c>
      <c r="N25" s="285"/>
      <c r="O25" s="283">
        <f>IF($A25&lt;&gt;"",VLOOKUP($A25,[3]Rates!$A$1:$R$65536,15,FALSE),0)</f>
        <v>0</v>
      </c>
      <c r="P25" s="284">
        <f t="shared" si="4"/>
        <v>0</v>
      </c>
      <c r="Q25" s="285"/>
      <c r="R25" s="286">
        <f t="shared" si="5"/>
        <v>-0.2</v>
      </c>
      <c r="S25" s="287">
        <f t="shared" si="6"/>
        <v>-1</v>
      </c>
      <c r="T25" s="285"/>
    </row>
    <row r="26" spans="1:360" s="278" customFormat="1" x14ac:dyDescent="0.25">
      <c r="A26" s="278" t="s">
        <v>83</v>
      </c>
      <c r="B26" s="279" t="s">
        <v>72</v>
      </c>
      <c r="C26" s="280"/>
      <c r="D26" s="281" t="s">
        <v>57</v>
      </c>
      <c r="E26" s="282">
        <v>1</v>
      </c>
      <c r="F26" s="283">
        <f>IF(A26&lt;&gt;"",VLOOKUP(A26,[3]Rates!$A$1:$R$65536,12,FALSE),0)</f>
        <v>7.0000000000000007E-2</v>
      </c>
      <c r="G26" s="284">
        <f t="shared" si="0"/>
        <v>7.0000000000000007E-2</v>
      </c>
      <c r="H26" s="285"/>
      <c r="I26" s="283">
        <f>IF($A26&lt;&gt;"",VLOOKUP($A26,[3]Rates!$A$1:$R$65536,14,FALSE),0)</f>
        <v>0</v>
      </c>
      <c r="J26" s="284">
        <f t="shared" si="1"/>
        <v>0</v>
      </c>
      <c r="K26" s="285"/>
      <c r="L26" s="286">
        <f>J26-G26</f>
        <v>-7.0000000000000007E-2</v>
      </c>
      <c r="M26" s="287">
        <f t="shared" si="3"/>
        <v>-1</v>
      </c>
      <c r="N26" s="285"/>
      <c r="O26" s="283">
        <f>IF($A26&lt;&gt;"",VLOOKUP($A26,[3]Rates!$A$1:$R$65536,15,FALSE),0)</f>
        <v>0</v>
      </c>
      <c r="P26" s="284">
        <f t="shared" si="4"/>
        <v>0</v>
      </c>
      <c r="Q26" s="285"/>
      <c r="R26" s="286">
        <f t="shared" si="5"/>
        <v>0</v>
      </c>
      <c r="S26" s="287" t="str">
        <f t="shared" si="6"/>
        <v/>
      </c>
      <c r="T26" s="285"/>
    </row>
    <row r="27" spans="1:360" x14ac:dyDescent="0.25">
      <c r="A27" s="139" t="s">
        <v>130</v>
      </c>
      <c r="B27" s="22" t="s">
        <v>131</v>
      </c>
      <c r="C27" s="15"/>
      <c r="D27" s="281" t="s">
        <v>57</v>
      </c>
      <c r="E27" s="147">
        <v>1</v>
      </c>
      <c r="F27" s="114">
        <f>IF(A27&lt;&gt;"",VLOOKUP(A27,[3]Rates!$A$1:$R$65536,12,FALSE),0)</f>
        <v>0</v>
      </c>
      <c r="G27" s="18">
        <f t="shared" si="0"/>
        <v>0</v>
      </c>
      <c r="H27" s="38"/>
      <c r="I27" s="114">
        <f>IF($A27&lt;&gt;"",VLOOKUP($A27,[3]Rates!$A$1:$R$65536,14,FALSE),0)</f>
        <v>6.32</v>
      </c>
      <c r="J27" s="18">
        <f t="shared" si="1"/>
        <v>6.32</v>
      </c>
      <c r="K27" s="38"/>
      <c r="L27" s="167">
        <f t="shared" si="2"/>
        <v>6.32</v>
      </c>
      <c r="M27" s="123" t="str">
        <f t="shared" si="3"/>
        <v/>
      </c>
      <c r="N27" s="38"/>
      <c r="O27" s="114">
        <f>IF($A27&lt;&gt;"",VLOOKUP($A27,[3]Rates!$A$1:$R$65536,15,FALSE),0)</f>
        <v>0</v>
      </c>
      <c r="P27" s="18">
        <f t="shared" si="4"/>
        <v>0</v>
      </c>
      <c r="Q27" s="38"/>
      <c r="R27" s="167">
        <f t="shared" si="5"/>
        <v>-6.32</v>
      </c>
      <c r="S27" s="123">
        <f t="shared" si="6"/>
        <v>-1</v>
      </c>
      <c r="T27" s="38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</row>
    <row r="28" spans="1:360" x14ac:dyDescent="0.25">
      <c r="A28" s="139"/>
      <c r="B28" s="22"/>
      <c r="C28" s="15"/>
      <c r="D28" s="99"/>
      <c r="E28" s="147">
        <v>1</v>
      </c>
      <c r="F28" s="114">
        <f>IF(A28&lt;&gt;"",VLOOKUP(A28,[3]Rates!$A$1:$R$65536,12,FALSE),0)</f>
        <v>0</v>
      </c>
      <c r="G28" s="18">
        <f t="shared" si="0"/>
        <v>0</v>
      </c>
      <c r="H28" s="38"/>
      <c r="I28" s="114">
        <f>IF($A28&lt;&gt;"",VLOOKUP($A28,[3]Rates!$A$1:$R$65536,14,FALSE),0)</f>
        <v>0</v>
      </c>
      <c r="J28" s="18">
        <f t="shared" si="1"/>
        <v>0</v>
      </c>
      <c r="K28" s="38"/>
      <c r="L28" s="167">
        <f t="shared" si="2"/>
        <v>0</v>
      </c>
      <c r="M28" s="123" t="str">
        <f t="shared" si="3"/>
        <v/>
      </c>
      <c r="N28" s="38"/>
      <c r="O28" s="114">
        <f>IF($A28&lt;&gt;"",VLOOKUP($A28,[3]Rates!$A$1:$R$65536,15,FALSE),0)</f>
        <v>0</v>
      </c>
      <c r="P28" s="18">
        <f t="shared" si="4"/>
        <v>0</v>
      </c>
      <c r="Q28" s="38"/>
      <c r="R28" s="167">
        <f t="shared" si="5"/>
        <v>0</v>
      </c>
      <c r="S28" s="123" t="str">
        <f t="shared" si="6"/>
        <v/>
      </c>
      <c r="T28" s="38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</row>
    <row r="29" spans="1:360" x14ac:dyDescent="0.25">
      <c r="A29" s="139" t="s">
        <v>84</v>
      </c>
      <c r="B29" s="15" t="s">
        <v>14</v>
      </c>
      <c r="C29" s="15"/>
      <c r="D29" s="99" t="s">
        <v>58</v>
      </c>
      <c r="E29" s="147">
        <f>$F$18</f>
        <v>750</v>
      </c>
      <c r="F29" s="16">
        <f>IF(A29&lt;&gt;"",VLOOKUP(A29,[3]Rates!$A$1:$R$65536,12,FALSE),0)</f>
        <v>1.4E-2</v>
      </c>
      <c r="G29" s="18">
        <f t="shared" si="0"/>
        <v>10.5</v>
      </c>
      <c r="H29" s="38"/>
      <c r="I29" s="16">
        <f>IF($A29&lt;&gt;"",VLOOKUP($A29,[3]Rates!$A$1:$R$65536,14,FALSE),0)</f>
        <v>1.54E-2</v>
      </c>
      <c r="J29" s="18">
        <f t="shared" si="1"/>
        <v>11.55</v>
      </c>
      <c r="K29" s="38"/>
      <c r="L29" s="167">
        <f t="shared" si="2"/>
        <v>1.0500000000000007</v>
      </c>
      <c r="M29" s="123">
        <f t="shared" si="3"/>
        <v>0.10000000000000006</v>
      </c>
      <c r="N29" s="38"/>
      <c r="O29" s="16">
        <f>IF($A29&lt;&gt;"",VLOOKUP($A29,[3]Rates!$A$1:$R$65536,15,FALSE),0)</f>
        <v>1.32E-2</v>
      </c>
      <c r="P29" s="18">
        <f t="shared" si="4"/>
        <v>9.9</v>
      </c>
      <c r="Q29" s="38"/>
      <c r="R29" s="167">
        <f t="shared" si="5"/>
        <v>-1.6500000000000004</v>
      </c>
      <c r="S29" s="123">
        <f t="shared" si="6"/>
        <v>-0.14285714285714288</v>
      </c>
      <c r="T29" s="38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</row>
    <row r="30" spans="1:360" x14ac:dyDescent="0.25">
      <c r="A30" s="139"/>
      <c r="B30" s="15" t="s">
        <v>15</v>
      </c>
      <c r="C30" s="15"/>
      <c r="D30" s="99" t="s">
        <v>58</v>
      </c>
      <c r="E30" s="147">
        <f t="shared" ref="E30" si="7">$F$18</f>
        <v>750</v>
      </c>
      <c r="F30" s="16">
        <f>IF(A30&lt;&gt;"",VLOOKUP(A30,[3]Rates!$A$1:$R$65536,12,FALSE),0)</f>
        <v>0</v>
      </c>
      <c r="G30" s="18">
        <f t="shared" si="0"/>
        <v>0</v>
      </c>
      <c r="H30" s="38"/>
      <c r="I30" s="16">
        <f>IF($A30&lt;&gt;"",VLOOKUP($A30,[3]Rates!$A$1:$R$65536,14,FALSE),0)</f>
        <v>0</v>
      </c>
      <c r="J30" s="18">
        <f t="shared" si="1"/>
        <v>0</v>
      </c>
      <c r="K30" s="38"/>
      <c r="L30" s="167">
        <f t="shared" si="2"/>
        <v>0</v>
      </c>
      <c r="M30" s="123" t="str">
        <f t="shared" si="3"/>
        <v/>
      </c>
      <c r="N30" s="38"/>
      <c r="O30" s="16">
        <f>IF($A30&lt;&gt;"",VLOOKUP($A30,[3]Rates!$A$1:$R$65536,15,FALSE),0)</f>
        <v>0</v>
      </c>
      <c r="P30" s="18">
        <f t="shared" si="4"/>
        <v>0</v>
      </c>
      <c r="Q30" s="38"/>
      <c r="R30" s="167">
        <f t="shared" si="5"/>
        <v>0</v>
      </c>
      <c r="S30" s="123" t="str">
        <f t="shared" si="6"/>
        <v/>
      </c>
      <c r="T30" s="38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</row>
    <row r="31" spans="1:360" x14ac:dyDescent="0.25">
      <c r="A31" s="139"/>
      <c r="B31" s="15" t="s">
        <v>16</v>
      </c>
      <c r="C31" s="15"/>
      <c r="D31" s="99" t="s">
        <v>58</v>
      </c>
      <c r="E31" s="147">
        <f>$F$18</f>
        <v>750</v>
      </c>
      <c r="F31" s="16">
        <f>IF(A31&lt;&gt;"",VLOOKUP(A31,[3]Rates!$A$1:$R$65536,12,FALSE),0)</f>
        <v>0</v>
      </c>
      <c r="G31" s="18">
        <f t="shared" si="0"/>
        <v>0</v>
      </c>
      <c r="H31" s="38"/>
      <c r="I31" s="16">
        <f>IF($A31&lt;&gt;"",VLOOKUP($A31,[3]Rates!$A$1:$R$65536,14,FALSE),0)</f>
        <v>0</v>
      </c>
      <c r="J31" s="18">
        <f t="shared" si="1"/>
        <v>0</v>
      </c>
      <c r="K31" s="38"/>
      <c r="L31" s="167">
        <f t="shared" si="2"/>
        <v>0</v>
      </c>
      <c r="M31" s="123" t="str">
        <f t="shared" si="3"/>
        <v/>
      </c>
      <c r="N31" s="38"/>
      <c r="O31" s="16">
        <f>IF($A31&lt;&gt;"",VLOOKUP($A31,[3]Rates!$A$1:$R$65536,15,FALSE),0)</f>
        <v>0</v>
      </c>
      <c r="P31" s="18">
        <f t="shared" si="4"/>
        <v>0</v>
      </c>
      <c r="Q31" s="38"/>
      <c r="R31" s="167">
        <f t="shared" si="5"/>
        <v>0</v>
      </c>
      <c r="S31" s="123" t="str">
        <f t="shared" si="6"/>
        <v/>
      </c>
      <c r="T31" s="38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</row>
    <row r="32" spans="1:360" s="278" customFormat="1" x14ac:dyDescent="0.25">
      <c r="A32" s="278" t="s">
        <v>85</v>
      </c>
      <c r="B32" s="288" t="s">
        <v>72</v>
      </c>
      <c r="C32" s="280"/>
      <c r="D32" s="281" t="s">
        <v>58</v>
      </c>
      <c r="E32" s="282">
        <f t="shared" ref="E32" si="8">$F$18</f>
        <v>750</v>
      </c>
      <c r="F32" s="289">
        <f>IF(A32&lt;&gt;"",VLOOKUP(A32,[3]Rates!$A$1:$R$65536,12,FALSE),0)</f>
        <v>1E-4</v>
      </c>
      <c r="G32" s="284">
        <f t="shared" si="0"/>
        <v>7.4999999999999997E-2</v>
      </c>
      <c r="H32" s="285"/>
      <c r="I32" s="114">
        <f>IF($A32&lt;&gt;"",VLOOKUP($A32,[3]Rates!$A$1:$R$65536,14,FALSE),0)</f>
        <v>0</v>
      </c>
      <c r="J32" s="284">
        <f t="shared" si="1"/>
        <v>0</v>
      </c>
      <c r="K32" s="285"/>
      <c r="L32" s="286">
        <f t="shared" si="2"/>
        <v>-7.4999999999999997E-2</v>
      </c>
      <c r="M32" s="287">
        <f t="shared" si="3"/>
        <v>-1</v>
      </c>
      <c r="N32" s="285"/>
      <c r="O32" s="289">
        <f>IF($A32&lt;&gt;"",VLOOKUP($A32,[3]Rates!$A$1:$R$65536,15,FALSE),0)</f>
        <v>0</v>
      </c>
      <c r="P32" s="284">
        <f t="shared" si="4"/>
        <v>0</v>
      </c>
      <c r="Q32" s="285"/>
      <c r="R32" s="286">
        <f t="shared" si="5"/>
        <v>0</v>
      </c>
      <c r="S32" s="287" t="str">
        <f t="shared" si="6"/>
        <v/>
      </c>
      <c r="T32" s="285"/>
    </row>
    <row r="33" spans="1:360" x14ac:dyDescent="0.25">
      <c r="A33" s="139" t="str">
        <f>[3]Rates!$A36</f>
        <v>2RAL16_R</v>
      </c>
      <c r="B33" s="23" t="str">
        <f>[3]Rates!$B$36</f>
        <v xml:space="preserve">Disposition of Deferral/Variance Accounts - Group 2 Accounts (2016) </v>
      </c>
      <c r="C33" s="15"/>
      <c r="D33" s="99" t="s">
        <v>57</v>
      </c>
      <c r="E33" s="147">
        <v>1</v>
      </c>
      <c r="F33" s="16">
        <f>IF(A33&lt;&gt;"",VLOOKUP(A33,[3]Rates!$A$1:$R$65536,12,FALSE),0)</f>
        <v>0</v>
      </c>
      <c r="G33" s="18">
        <f t="shared" si="0"/>
        <v>0</v>
      </c>
      <c r="H33" s="38"/>
      <c r="I33" s="114">
        <f>IF($A33&lt;&gt;"",VLOOKUP($A33,[3]Rates!$A$1:$R$65536,14,FALSE),0)</f>
        <v>0</v>
      </c>
      <c r="J33" s="18">
        <f t="shared" si="1"/>
        <v>0</v>
      </c>
      <c r="K33" s="38"/>
      <c r="L33" s="167">
        <f t="shared" si="2"/>
        <v>0</v>
      </c>
      <c r="M33" s="123" t="str">
        <f t="shared" si="3"/>
        <v/>
      </c>
      <c r="N33" s="38"/>
      <c r="O33" s="114">
        <f>IF($A33&lt;&gt;"",VLOOKUP($A33,[3]Rates!$A$1:$R$65536,15,FALSE),0)</f>
        <v>0.12</v>
      </c>
      <c r="P33" s="18">
        <f t="shared" si="4"/>
        <v>0.12</v>
      </c>
      <c r="Q33" s="38"/>
      <c r="R33" s="167">
        <f t="shared" si="5"/>
        <v>0.12</v>
      </c>
      <c r="S33" s="123" t="str">
        <f t="shared" si="6"/>
        <v/>
      </c>
      <c r="T33" s="38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</row>
    <row r="34" spans="1:360" x14ac:dyDescent="0.25">
      <c r="A34" s="139" t="str">
        <f>[3]Rates!$A37</f>
        <v>LRVA16_R</v>
      </c>
      <c r="B34" s="23" t="str">
        <f>[3]Rates!$B$37</f>
        <v>Lost Revenue Adjustment Mechanism Variance Account (LRAMVA) (2016)</v>
      </c>
      <c r="C34" s="15"/>
      <c r="D34" s="99" t="s">
        <v>57</v>
      </c>
      <c r="E34" s="147">
        <v>1</v>
      </c>
      <c r="F34" s="16">
        <f>IF(A34&lt;&gt;"",VLOOKUP(A34,[3]Rates!$A$1:$R$65536,12,FALSE),0)</f>
        <v>0</v>
      </c>
      <c r="G34" s="18">
        <f t="shared" si="0"/>
        <v>0</v>
      </c>
      <c r="H34" s="38"/>
      <c r="I34" s="114">
        <f>IF($A34&lt;&gt;"",VLOOKUP($A34,[3]Rates!$A$1:$R$65536,14,FALSE),0)</f>
        <v>-0.39</v>
      </c>
      <c r="J34" s="18">
        <f t="shared" si="1"/>
        <v>-0.39</v>
      </c>
      <c r="K34" s="38"/>
      <c r="L34" s="167">
        <f t="shared" si="2"/>
        <v>-0.39</v>
      </c>
      <c r="M34" s="123" t="str">
        <f t="shared" si="3"/>
        <v/>
      </c>
      <c r="N34" s="38"/>
      <c r="O34" s="114">
        <f>IF($A34&lt;&gt;"",VLOOKUP($A34,[3]Rates!$A$1:$R$65536,15,FALSE),0)</f>
        <v>0</v>
      </c>
      <c r="P34" s="18">
        <f t="shared" si="4"/>
        <v>0</v>
      </c>
      <c r="Q34" s="38"/>
      <c r="R34" s="167">
        <f t="shared" si="5"/>
        <v>0.39</v>
      </c>
      <c r="S34" s="123">
        <f t="shared" si="6"/>
        <v>-1</v>
      </c>
      <c r="T34" s="38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</row>
    <row r="35" spans="1:360" x14ac:dyDescent="0.25">
      <c r="A35" s="139" t="str">
        <f>[3]Rates!$A38</f>
        <v>PPE16_R</v>
      </c>
      <c r="B35" s="23" t="str">
        <f>[3]Rates!$B$38</f>
        <v>Account 1575 (2016)</v>
      </c>
      <c r="C35" s="15"/>
      <c r="D35" s="99" t="s">
        <v>57</v>
      </c>
      <c r="E35" s="147">
        <v>1</v>
      </c>
      <c r="F35" s="16">
        <f>IF(A35&lt;&gt;"",VLOOKUP(A35,[3]Rates!$A$1:$R$65536,12,FALSE),0)</f>
        <v>0</v>
      </c>
      <c r="G35" s="18">
        <f t="shared" si="0"/>
        <v>0</v>
      </c>
      <c r="H35" s="38"/>
      <c r="I35" s="114">
        <f>IF($A35&lt;&gt;"",VLOOKUP($A35,[3]Rates!$A$1:$R$65536,14,FALSE),0)</f>
        <v>-0.82</v>
      </c>
      <c r="J35" s="18">
        <f t="shared" si="1"/>
        <v>-0.82</v>
      </c>
      <c r="K35" s="38"/>
      <c r="L35" s="167">
        <f t="shared" si="2"/>
        <v>-0.82</v>
      </c>
      <c r="M35" s="123" t="str">
        <f t="shared" si="3"/>
        <v/>
      </c>
      <c r="N35" s="38"/>
      <c r="O35" s="114">
        <f>IF($A35&lt;&gt;"",VLOOKUP($A35,[3]Rates!$A$1:$R$65536,15,FALSE),0)</f>
        <v>0</v>
      </c>
      <c r="P35" s="18">
        <f t="shared" si="4"/>
        <v>0</v>
      </c>
      <c r="Q35" s="38"/>
      <c r="R35" s="167">
        <f t="shared" si="5"/>
        <v>0.82</v>
      </c>
      <c r="S35" s="123">
        <f t="shared" si="6"/>
        <v>-1</v>
      </c>
      <c r="T35" s="38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</row>
    <row r="36" spans="1:360" x14ac:dyDescent="0.25">
      <c r="A36" s="139" t="str">
        <f>[3]Rates!$A39</f>
        <v>SG16_R</v>
      </c>
      <c r="B36" s="23" t="str">
        <f>[3]Rates!$B$39</f>
        <v>Smart Grid True-up (2016)</v>
      </c>
      <c r="C36" s="15"/>
      <c r="D36" s="99" t="s">
        <v>57</v>
      </c>
      <c r="E36" s="147">
        <v>1</v>
      </c>
      <c r="F36" s="16">
        <f>IF(A36&lt;&gt;"",VLOOKUP(A36,[3]Rates!$A$1:$R$65536,12,FALSE),0)</f>
        <v>0</v>
      </c>
      <c r="G36" s="18">
        <f t="shared" si="0"/>
        <v>0</v>
      </c>
      <c r="H36" s="38"/>
      <c r="I36" s="114">
        <f>IF($A36&lt;&gt;"",VLOOKUP($A36,[3]Rates!$A$1:$R$65536,14,FALSE),0)</f>
        <v>-0.17</v>
      </c>
      <c r="J36" s="18">
        <f t="shared" si="1"/>
        <v>-0.17</v>
      </c>
      <c r="K36" s="38"/>
      <c r="L36" s="167">
        <f t="shared" si="2"/>
        <v>-0.17</v>
      </c>
      <c r="M36" s="123" t="str">
        <f t="shared" si="3"/>
        <v/>
      </c>
      <c r="N36" s="38"/>
      <c r="O36" s="114">
        <f>IF($A36&lt;&gt;"",VLOOKUP($A36,[3]Rates!$A$1:$R$65536,15,FALSE),0)</f>
        <v>0</v>
      </c>
      <c r="P36" s="18">
        <f t="shared" si="4"/>
        <v>0</v>
      </c>
      <c r="Q36" s="38"/>
      <c r="R36" s="167">
        <f t="shared" si="5"/>
        <v>0.17</v>
      </c>
      <c r="S36" s="123">
        <f t="shared" si="6"/>
        <v>-1</v>
      </c>
      <c r="T36" s="38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</row>
    <row r="37" spans="1:360" x14ac:dyDescent="0.25">
      <c r="A37" s="139" t="str">
        <f>[3]Rates!$A40</f>
        <v>SMA16_R</v>
      </c>
      <c r="B37" s="23" t="str">
        <f>[3]Rates!$B$40</f>
        <v>Recovery of Stranded Meter Assets (2016)</v>
      </c>
      <c r="C37" s="15"/>
      <c r="D37" s="99" t="s">
        <v>57</v>
      </c>
      <c r="E37" s="147">
        <v>1</v>
      </c>
      <c r="F37" s="16">
        <f>IF(A37&lt;&gt;"",VLOOKUP(A37,[3]Rates!$A$1:$R$65536,12,FALSE),0)</f>
        <v>0</v>
      </c>
      <c r="G37" s="18">
        <f t="shared" si="0"/>
        <v>0</v>
      </c>
      <c r="H37" s="38"/>
      <c r="I37" s="114">
        <f>IF($A37&lt;&gt;"",VLOOKUP($A37,[3]Rates!$A$1:$R$65536,14,FALSE),0)</f>
        <v>0</v>
      </c>
      <c r="J37" s="18">
        <f t="shared" si="1"/>
        <v>0</v>
      </c>
      <c r="K37" s="38"/>
      <c r="L37" s="167">
        <f t="shared" si="2"/>
        <v>0</v>
      </c>
      <c r="M37" s="123" t="str">
        <f t="shared" si="3"/>
        <v/>
      </c>
      <c r="N37" s="38"/>
      <c r="O37" s="114">
        <f>IF($A37&lt;&gt;"",VLOOKUP($A37,[3]Rates!$A$1:$R$65536,15,FALSE),0)</f>
        <v>0.06</v>
      </c>
      <c r="P37" s="18">
        <f t="shared" si="4"/>
        <v>0.06</v>
      </c>
      <c r="Q37" s="38"/>
      <c r="R37" s="167">
        <f t="shared" si="5"/>
        <v>0.06</v>
      </c>
      <c r="S37" s="123" t="str">
        <f t="shared" si="6"/>
        <v/>
      </c>
      <c r="T37" s="38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</row>
    <row r="38" spans="1:360" s="278" customFormat="1" x14ac:dyDescent="0.25">
      <c r="A38" s="278" t="s">
        <v>86</v>
      </c>
      <c r="B38" s="288"/>
      <c r="C38" s="280"/>
      <c r="D38" s="308" t="s">
        <v>58</v>
      </c>
      <c r="E38" s="309">
        <f>F18</f>
        <v>750</v>
      </c>
      <c r="F38" s="289"/>
      <c r="G38" s="284">
        <f t="shared" si="0"/>
        <v>0</v>
      </c>
      <c r="H38" s="285"/>
      <c r="I38" s="289">
        <f>IF($A38&lt;&gt;"",VLOOKUP($A38,[3]Rates!$A$1:$R$65536,14,FALSE),0)</f>
        <v>0</v>
      </c>
      <c r="J38" s="284">
        <f t="shared" si="1"/>
        <v>0</v>
      </c>
      <c r="K38" s="285"/>
      <c r="L38" s="286">
        <f t="shared" si="2"/>
        <v>0</v>
      </c>
      <c r="M38" s="287" t="str">
        <f t="shared" si="3"/>
        <v/>
      </c>
      <c r="N38" s="285"/>
      <c r="O38" s="289">
        <f>IF($A38&lt;&gt;"",VLOOKUP($A38,[3]Rates!$A$1:$R$65536,15,FALSE),0)</f>
        <v>0</v>
      </c>
      <c r="P38" s="284">
        <f t="shared" si="4"/>
        <v>0</v>
      </c>
      <c r="Q38" s="285"/>
      <c r="R38" s="286">
        <f t="shared" si="5"/>
        <v>0</v>
      </c>
      <c r="S38" s="287" t="str">
        <f t="shared" si="6"/>
        <v/>
      </c>
      <c r="T38" s="285"/>
    </row>
    <row r="39" spans="1:360" s="29" customFormat="1" x14ac:dyDescent="0.25">
      <c r="A39" s="140"/>
      <c r="B39" s="24" t="s">
        <v>17</v>
      </c>
      <c r="C39" s="25"/>
      <c r="D39" s="100"/>
      <c r="E39" s="148"/>
      <c r="F39" s="26"/>
      <c r="G39" s="28">
        <f>SUM(G23:G38)</f>
        <v>23.514999999999997</v>
      </c>
      <c r="H39" s="38"/>
      <c r="I39" s="26"/>
      <c r="J39" s="28">
        <f>SUM(J23:J38)</f>
        <v>30.609999999999996</v>
      </c>
      <c r="K39" s="38"/>
      <c r="L39" s="168">
        <f t="shared" si="2"/>
        <v>7.0949999999999989</v>
      </c>
      <c r="M39" s="124">
        <f>IF((G39)=0,"",(L39/G39))</f>
        <v>0.30172230491175844</v>
      </c>
      <c r="N39" s="38"/>
      <c r="O39" s="26"/>
      <c r="P39" s="28">
        <f>SUM(P23:P38)</f>
        <v>28.97</v>
      </c>
      <c r="Q39" s="38"/>
      <c r="R39" s="168">
        <f t="shared" si="5"/>
        <v>-1.639999999999997</v>
      </c>
      <c r="S39" s="124">
        <f t="shared" si="6"/>
        <v>-5.3577262332570964E-2</v>
      </c>
      <c r="T39" s="38"/>
    </row>
    <row r="40" spans="1:360" s="278" customFormat="1" x14ac:dyDescent="0.25">
      <c r="A40" s="278" t="s">
        <v>87</v>
      </c>
      <c r="B40" s="290"/>
      <c r="C40" s="280"/>
      <c r="D40" s="308" t="s">
        <v>58</v>
      </c>
      <c r="E40" s="309">
        <f>$F$18</f>
        <v>750</v>
      </c>
      <c r="F40" s="289"/>
      <c r="G40" s="284">
        <f t="shared" ref="G40:G46" si="9">E40*F40</f>
        <v>0</v>
      </c>
      <c r="H40" s="285"/>
      <c r="I40" s="289">
        <f>IF($A40&lt;&gt;"",VLOOKUP($A40,[3]Rates!$A$1:$R$65536,14,FALSE),0)</f>
        <v>0</v>
      </c>
      <c r="J40" s="284">
        <f>$E40*I40</f>
        <v>0</v>
      </c>
      <c r="K40" s="285"/>
      <c r="L40" s="286">
        <f t="shared" si="2"/>
        <v>0</v>
      </c>
      <c r="M40" s="287" t="str">
        <f t="shared" si="3"/>
        <v/>
      </c>
      <c r="N40" s="285"/>
      <c r="O40" s="289">
        <f>IF($A40&lt;&gt;"",VLOOKUP($A40,[3]Rates!$A$1:$R$65536,15,FALSE),0)</f>
        <v>0</v>
      </c>
      <c r="P40" s="284">
        <f>$E40*O40</f>
        <v>0</v>
      </c>
      <c r="Q40" s="285"/>
      <c r="R40" s="286">
        <f t="shared" si="5"/>
        <v>0</v>
      </c>
      <c r="S40" s="287" t="str">
        <f t="shared" si="6"/>
        <v/>
      </c>
      <c r="T40" s="285"/>
    </row>
    <row r="41" spans="1:360" x14ac:dyDescent="0.25">
      <c r="A41" s="139" t="str">
        <f>[3]Rates!$A$33</f>
        <v>RAL16_R</v>
      </c>
      <c r="B41" s="30" t="str">
        <f>[3]Rates!$B$33</f>
        <v xml:space="preserve">Disposition of Deferral/Variance Accounts (2016) </v>
      </c>
      <c r="C41" s="15"/>
      <c r="D41" s="99" t="s">
        <v>58</v>
      </c>
      <c r="E41" s="147">
        <f t="shared" ref="E41:E44" si="10">$F$18</f>
        <v>750</v>
      </c>
      <c r="F41" s="16">
        <f>IF(A41&lt;&gt;"",VLOOKUP(A41,[3]Rates!$A$1:$R$65536,12,FALSE),0)</f>
        <v>0</v>
      </c>
      <c r="G41" s="18">
        <f t="shared" si="9"/>
        <v>0</v>
      </c>
      <c r="H41" s="21"/>
      <c r="I41" s="16">
        <f>IF($A41&lt;&gt;"",VLOOKUP($A41,[3]Rates!$A$1:$R$65536,14,FALSE),0)</f>
        <v>0</v>
      </c>
      <c r="J41" s="18">
        <f t="shared" ref="J41:J46" si="11">$E41*I41</f>
        <v>0</v>
      </c>
      <c r="K41" s="21"/>
      <c r="L41" s="167">
        <f t="shared" si="2"/>
        <v>0</v>
      </c>
      <c r="M41" s="123" t="str">
        <f t="shared" si="3"/>
        <v/>
      </c>
      <c r="N41" s="21"/>
      <c r="O41" s="16">
        <f>IF($A41&lt;&gt;"",VLOOKUP($A41,[3]Rates!$A$1:$R$65536,15,FALSE),0)</f>
        <v>2.9999999999999997E-4</v>
      </c>
      <c r="P41" s="18">
        <f t="shared" ref="P41:P46" si="12">$E41*O41</f>
        <v>0.22499999999999998</v>
      </c>
      <c r="Q41" s="21"/>
      <c r="R41" s="167">
        <f t="shared" si="5"/>
        <v>0.22499999999999998</v>
      </c>
      <c r="S41" s="123" t="str">
        <f t="shared" si="6"/>
        <v/>
      </c>
      <c r="T41" s="21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</row>
    <row r="42" spans="1:360" x14ac:dyDescent="0.25">
      <c r="A42" s="139" t="str">
        <f>[3]Rates!$A$34</f>
        <v>RALP16_R</v>
      </c>
      <c r="B42" s="30" t="str">
        <f>[3]Rates!$B$34</f>
        <v xml:space="preserve">Disposition of Deferral/Variance Accounts - Power (2016) </v>
      </c>
      <c r="C42" s="15"/>
      <c r="D42" s="99" t="s">
        <v>58</v>
      </c>
      <c r="E42" s="147">
        <f t="shared" si="10"/>
        <v>750</v>
      </c>
      <c r="F42" s="16">
        <f>IF(A42&lt;&gt;"",VLOOKUP(A42,[3]Rates!$A$1:$R$65536,12,FALSE),0)</f>
        <v>0</v>
      </c>
      <c r="G42" s="18">
        <f t="shared" si="9"/>
        <v>0</v>
      </c>
      <c r="H42" s="21"/>
      <c r="I42" s="16">
        <f>IF($A42&lt;&gt;"",VLOOKUP($A42,[3]Rates!$A$1:$R$65536,14,FALSE),0)</f>
        <v>-2.5999999999999999E-3</v>
      </c>
      <c r="J42" s="18">
        <f t="shared" si="11"/>
        <v>-1.95</v>
      </c>
      <c r="K42" s="21"/>
      <c r="L42" s="167">
        <f t="shared" si="2"/>
        <v>-1.95</v>
      </c>
      <c r="M42" s="123" t="str">
        <f t="shared" si="3"/>
        <v/>
      </c>
      <c r="N42" s="21"/>
      <c r="O42" s="16">
        <f>IF($A42&lt;&gt;"",VLOOKUP($A42,[3]Rates!$A$1:$R$65536,15,FALSE),0)</f>
        <v>0</v>
      </c>
      <c r="P42" s="18">
        <f t="shared" si="12"/>
        <v>0</v>
      </c>
      <c r="Q42" s="21"/>
      <c r="R42" s="167">
        <f t="shared" si="5"/>
        <v>1.95</v>
      </c>
      <c r="S42" s="123">
        <f t="shared" si="6"/>
        <v>-1</v>
      </c>
      <c r="T42" s="21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</row>
    <row r="43" spans="1:360" x14ac:dyDescent="0.25">
      <c r="A43" s="139"/>
      <c r="B43" s="30"/>
      <c r="C43" s="15"/>
      <c r="D43" s="99"/>
      <c r="E43" s="147">
        <f t="shared" si="10"/>
        <v>750</v>
      </c>
      <c r="F43" s="16">
        <f>IF(A43&lt;&gt;"",VLOOKUP(A43,[3]Rates!$A$1:$R$65536,12,FALSE),0)</f>
        <v>0</v>
      </c>
      <c r="G43" s="18">
        <f t="shared" si="9"/>
        <v>0</v>
      </c>
      <c r="H43" s="21"/>
      <c r="I43" s="16">
        <f>IF($A43&lt;&gt;"",VLOOKUP($A43,[3]Rates!$A$1:$R$65536,14,FALSE),0)</f>
        <v>0</v>
      </c>
      <c r="J43" s="18">
        <f t="shared" si="11"/>
        <v>0</v>
      </c>
      <c r="K43" s="21"/>
      <c r="L43" s="167">
        <f t="shared" si="2"/>
        <v>0</v>
      </c>
      <c r="M43" s="123" t="str">
        <f t="shared" si="3"/>
        <v/>
      </c>
      <c r="N43" s="21"/>
      <c r="O43" s="16">
        <f>IF($A43&lt;&gt;"",VLOOKUP($A43,[3]Rates!$A$1:$R$65536,15,FALSE),0)</f>
        <v>0</v>
      </c>
      <c r="P43" s="18">
        <f t="shared" si="12"/>
        <v>0</v>
      </c>
      <c r="Q43" s="21"/>
      <c r="R43" s="167">
        <f t="shared" si="5"/>
        <v>0</v>
      </c>
      <c r="S43" s="123" t="str">
        <f t="shared" si="6"/>
        <v/>
      </c>
      <c r="T43" s="21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</row>
    <row r="44" spans="1:360" x14ac:dyDescent="0.25">
      <c r="A44" s="139" t="s">
        <v>88</v>
      </c>
      <c r="B44" s="31" t="s">
        <v>18</v>
      </c>
      <c r="C44" s="15"/>
      <c r="D44" s="99" t="s">
        <v>58</v>
      </c>
      <c r="E44" s="147">
        <f t="shared" si="10"/>
        <v>750</v>
      </c>
      <c r="F44" s="16">
        <f>IF(A44&lt;&gt;"",VLOOKUP(A44,[3]Rates!$A$1:$R$65536,12,FALSE),0)</f>
        <v>2.9999999999999997E-4</v>
      </c>
      <c r="G44" s="18">
        <f t="shared" si="9"/>
        <v>0.22499999999999998</v>
      </c>
      <c r="H44" s="38"/>
      <c r="I44" s="16">
        <f>IF($A44&lt;&gt;"",VLOOKUP($A44,[3]Rates!$A$1:$R$65536,14,FALSE),0)</f>
        <v>2.9999999999999997E-4</v>
      </c>
      <c r="J44" s="18">
        <f t="shared" si="11"/>
        <v>0.22499999999999998</v>
      </c>
      <c r="K44" s="38"/>
      <c r="L44" s="167">
        <f t="shared" si="2"/>
        <v>0</v>
      </c>
      <c r="M44" s="123">
        <f t="shared" si="3"/>
        <v>0</v>
      </c>
      <c r="N44" s="38"/>
      <c r="O44" s="16">
        <f>IF($A44&lt;&gt;"",VLOOKUP($A44,[3]Rates!$A$1:$R$65536,15,FALSE),0)</f>
        <v>5.0000000000000001E-4</v>
      </c>
      <c r="P44" s="18">
        <f t="shared" si="12"/>
        <v>0.375</v>
      </c>
      <c r="Q44" s="38"/>
      <c r="R44" s="167">
        <f t="shared" si="5"/>
        <v>0.15000000000000002</v>
      </c>
      <c r="S44" s="123">
        <f t="shared" si="6"/>
        <v>0.66666666666666685</v>
      </c>
      <c r="T44" s="38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</row>
    <row r="45" spans="1:360" x14ac:dyDescent="0.25">
      <c r="B45" s="31" t="s">
        <v>19</v>
      </c>
      <c r="C45" s="15"/>
      <c r="D45" s="99"/>
      <c r="E45" s="313">
        <f>$F$18*(1+$F$74)-$F$18</f>
        <v>25.875</v>
      </c>
      <c r="F45" s="32">
        <f>IF(ISBLANK(D16)=TRUE, 0, IF(D16="TOU", 0.64*$F$55+0.18*$F$56+0.18*$F$57, IF(AND(D16="non-TOU", E59&gt;0), F59,F58)))</f>
        <v>0.11183999999999999</v>
      </c>
      <c r="G45" s="18">
        <f>E45*F45</f>
        <v>2.8938599999999997</v>
      </c>
      <c r="H45" s="90">
        <f>$F$18*(1+$O$74)-$F$18</f>
        <v>27.674999999999955</v>
      </c>
      <c r="I45" s="32">
        <f>0.64*$F$55+0.18*$F$56+0.18*$F$57</f>
        <v>0.11183999999999999</v>
      </c>
      <c r="J45" s="18">
        <f>$E45*I45</f>
        <v>2.8938599999999997</v>
      </c>
      <c r="K45" s="38"/>
      <c r="L45" s="169">
        <f t="shared" si="2"/>
        <v>0</v>
      </c>
      <c r="M45" s="123">
        <f t="shared" si="3"/>
        <v>0</v>
      </c>
      <c r="N45" s="38"/>
      <c r="O45" s="32">
        <f>0.64*$F$55+0.18*$F$56+0.18*$F$57</f>
        <v>0.11183999999999999</v>
      </c>
      <c r="P45" s="18">
        <f>$H45*O45</f>
        <v>3.0951719999999949</v>
      </c>
      <c r="Q45" s="38"/>
      <c r="R45" s="169">
        <f t="shared" si="5"/>
        <v>0.20131199999999527</v>
      </c>
      <c r="S45" s="123">
        <f t="shared" si="6"/>
        <v>6.9565217391302725E-2</v>
      </c>
      <c r="T45" s="38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</row>
    <row r="46" spans="1:360" x14ac:dyDescent="0.25">
      <c r="B46" s="31" t="s">
        <v>20</v>
      </c>
      <c r="C46" s="15"/>
      <c r="D46" s="99" t="s">
        <v>57</v>
      </c>
      <c r="E46" s="147">
        <v>1</v>
      </c>
      <c r="F46" s="266">
        <v>0.79</v>
      </c>
      <c r="G46" s="18">
        <f t="shared" si="9"/>
        <v>0.79</v>
      </c>
      <c r="H46" s="38"/>
      <c r="I46" s="266">
        <v>0.79</v>
      </c>
      <c r="J46" s="18">
        <f t="shared" si="11"/>
        <v>0.79</v>
      </c>
      <c r="K46" s="38"/>
      <c r="L46" s="169">
        <f t="shared" si="2"/>
        <v>0</v>
      </c>
      <c r="M46" s="123"/>
      <c r="N46" s="38"/>
      <c r="O46" s="266">
        <v>0.79</v>
      </c>
      <c r="P46" s="18">
        <f t="shared" si="12"/>
        <v>0.79</v>
      </c>
      <c r="Q46" s="38"/>
      <c r="R46" s="169">
        <f t="shared" si="5"/>
        <v>0</v>
      </c>
      <c r="S46" s="123">
        <f t="shared" si="6"/>
        <v>0</v>
      </c>
      <c r="T46" s="38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</row>
    <row r="47" spans="1:360" ht="15" customHeight="1" x14ac:dyDescent="0.25">
      <c r="B47" s="33" t="s">
        <v>21</v>
      </c>
      <c r="C47" s="34"/>
      <c r="D47" s="35"/>
      <c r="E47" s="149"/>
      <c r="F47" s="35"/>
      <c r="G47" s="37">
        <f>SUM(G40:G46)+G39</f>
        <v>27.423859999999998</v>
      </c>
      <c r="H47" s="38"/>
      <c r="I47" s="35"/>
      <c r="J47" s="37">
        <f>SUM(J40:J46)+J39</f>
        <v>32.568859999999994</v>
      </c>
      <c r="K47" s="38"/>
      <c r="L47" s="170">
        <f t="shared" si="2"/>
        <v>5.144999999999996</v>
      </c>
      <c r="M47" s="125">
        <f>IF((G47)=0,"",(L47/G47))</f>
        <v>0.18761035098633075</v>
      </c>
      <c r="N47" s="38"/>
      <c r="O47" s="35"/>
      <c r="P47" s="37">
        <f>SUM(P40:P46)+P39</f>
        <v>33.45517199999999</v>
      </c>
      <c r="Q47" s="38"/>
      <c r="R47" s="170">
        <f t="shared" si="5"/>
        <v>0.88631199999999666</v>
      </c>
      <c r="S47" s="125">
        <f>IF((J47)=0,"",(R47/J47))</f>
        <v>2.7213479378768456E-2</v>
      </c>
      <c r="T47" s="38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</row>
    <row r="48" spans="1:360" x14ac:dyDescent="0.25">
      <c r="A48" s="139" t="s">
        <v>90</v>
      </c>
      <c r="B48" s="19" t="s">
        <v>22</v>
      </c>
      <c r="C48" s="19"/>
      <c r="D48" s="101" t="s">
        <v>58</v>
      </c>
      <c r="E48" s="150">
        <f>F18*(1+F74)</f>
        <v>775.875</v>
      </c>
      <c r="F48" s="20">
        <f>IF(A48&lt;&gt;"",VLOOKUP(A48,[3]Rates!$A$1:$R$65536,12,FALSE),0)</f>
        <v>8.0000000000000002E-3</v>
      </c>
      <c r="G48" s="18">
        <f>E48*F48</f>
        <v>6.2069999999999999</v>
      </c>
      <c r="H48" s="39">
        <f>F18*(1+O74)</f>
        <v>777.67499999999995</v>
      </c>
      <c r="I48" s="20">
        <f>IF($A48&lt;&gt;"",VLOOKUP($A48,[3]Rates!$A$1:$R$65536,14,FALSE),0)</f>
        <v>8.0000000000000002E-3</v>
      </c>
      <c r="J48" s="18">
        <f>$E48*I48</f>
        <v>6.2069999999999999</v>
      </c>
      <c r="K48" s="38"/>
      <c r="L48" s="171">
        <f t="shared" si="2"/>
        <v>0</v>
      </c>
      <c r="M48" s="123">
        <f t="shared" ref="M48:M59" si="13">IF((G48)=0,"",(L48/G48))</f>
        <v>0</v>
      </c>
      <c r="N48" s="38"/>
      <c r="O48" s="20">
        <f>IF($A48&lt;&gt;"",VLOOKUP($A48,[3]Rates!$A$1:$R$65536,15,FALSE),0)</f>
        <v>8.2000000000000007E-3</v>
      </c>
      <c r="P48" s="18">
        <f>$H48*O48</f>
        <v>6.3769350000000005</v>
      </c>
      <c r="Q48" s="38"/>
      <c r="R48" s="171">
        <f t="shared" si="5"/>
        <v>0.16993500000000061</v>
      </c>
      <c r="S48" s="123">
        <f t="shared" si="6"/>
        <v>2.7377960367327311E-2</v>
      </c>
      <c r="T48" s="38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</row>
    <row r="49" spans="1:360" x14ac:dyDescent="0.25">
      <c r="A49" s="139" t="s">
        <v>91</v>
      </c>
      <c r="B49" s="40" t="s">
        <v>23</v>
      </c>
      <c r="C49" s="19"/>
      <c r="D49" s="101" t="s">
        <v>58</v>
      </c>
      <c r="E49" s="150">
        <f>E48</f>
        <v>775.875</v>
      </c>
      <c r="F49" s="20">
        <f>IF(A49&lt;&gt;"",VLOOKUP(A49,[3]Rates!$A$1:$R$65536,12,FALSE),0)</f>
        <v>3.5000000000000001E-3</v>
      </c>
      <c r="G49" s="18">
        <f>E49*F49</f>
        <v>2.7155624999999999</v>
      </c>
      <c r="H49" s="39">
        <f>H48</f>
        <v>777.67499999999995</v>
      </c>
      <c r="I49" s="20">
        <f>IF($A49&lt;&gt;"",VLOOKUP($A49,[3]Rates!$A$1:$R$65536,14,FALSE),0)</f>
        <v>3.5000000000000001E-3</v>
      </c>
      <c r="J49" s="18">
        <f>$E49*I49</f>
        <v>2.7155624999999999</v>
      </c>
      <c r="K49" s="38"/>
      <c r="L49" s="171">
        <f t="shared" si="2"/>
        <v>0</v>
      </c>
      <c r="M49" s="123">
        <f t="shared" si="13"/>
        <v>0</v>
      </c>
      <c r="N49" s="38"/>
      <c r="O49" s="20">
        <f>IF($A49&lt;&gt;"",VLOOKUP($A49,[3]Rates!$A$1:$R$65536,15,FALSE),0)</f>
        <v>3.8E-3</v>
      </c>
      <c r="P49" s="18">
        <f>$H49*O49</f>
        <v>2.955165</v>
      </c>
      <c r="Q49" s="38"/>
      <c r="R49" s="171">
        <f t="shared" si="5"/>
        <v>0.23960250000000016</v>
      </c>
      <c r="S49" s="123">
        <f t="shared" si="6"/>
        <v>8.8233100876890208E-2</v>
      </c>
      <c r="T49" s="38"/>
    </row>
    <row r="50" spans="1:360" x14ac:dyDescent="0.25">
      <c r="B50" s="33" t="s">
        <v>24</v>
      </c>
      <c r="C50" s="25"/>
      <c r="D50" s="41"/>
      <c r="E50" s="149"/>
      <c r="F50" s="41"/>
      <c r="G50" s="37">
        <f>SUM(G47:G49)</f>
        <v>36.346422499999996</v>
      </c>
      <c r="H50" s="109"/>
      <c r="I50" s="41"/>
      <c r="J50" s="37">
        <f>SUM(J47:J49)</f>
        <v>41.491422499999992</v>
      </c>
      <c r="K50" s="109"/>
      <c r="L50" s="172">
        <f t="shared" si="2"/>
        <v>5.144999999999996</v>
      </c>
      <c r="M50" s="125">
        <f t="shared" si="13"/>
        <v>0.14155450925053206</v>
      </c>
      <c r="N50" s="109"/>
      <c r="O50" s="41"/>
      <c r="P50" s="37">
        <f>SUM(P47:P49)</f>
        <v>42.787271999999994</v>
      </c>
      <c r="Q50" s="109"/>
      <c r="R50" s="172">
        <f t="shared" si="5"/>
        <v>1.2958495000000028</v>
      </c>
      <c r="S50" s="125">
        <f t="shared" si="6"/>
        <v>3.1231744344267856E-2</v>
      </c>
      <c r="T50" s="109"/>
    </row>
    <row r="51" spans="1:360" x14ac:dyDescent="0.25">
      <c r="B51" s="42" t="s">
        <v>25</v>
      </c>
      <c r="C51" s="15"/>
      <c r="D51" s="99" t="s">
        <v>58</v>
      </c>
      <c r="E51" s="150">
        <f>E49</f>
        <v>775.875</v>
      </c>
      <c r="F51" s="43">
        <v>3.5999999999999999E-3</v>
      </c>
      <c r="G51" s="44">
        <f t="shared" ref="G51:G59" si="14">E51*F51</f>
        <v>2.7931499999999998</v>
      </c>
      <c r="H51" s="39">
        <f>H49</f>
        <v>777.67499999999995</v>
      </c>
      <c r="I51" s="43">
        <v>3.5999999999999999E-3</v>
      </c>
      <c r="J51" s="44">
        <f>$E51*I51</f>
        <v>2.7931499999999998</v>
      </c>
      <c r="K51" s="17"/>
      <c r="L51" s="173">
        <f>J51-G51</f>
        <v>0</v>
      </c>
      <c r="M51" s="126">
        <f t="shared" si="13"/>
        <v>0</v>
      </c>
      <c r="N51" s="17"/>
      <c r="O51" s="43">
        <f>I51</f>
        <v>3.5999999999999999E-3</v>
      </c>
      <c r="P51" s="44">
        <f>$H51*O51</f>
        <v>2.7996299999999996</v>
      </c>
      <c r="Q51" s="17"/>
      <c r="R51" s="173">
        <f>P51-J51</f>
        <v>6.4799999999998192E-3</v>
      </c>
      <c r="S51" s="126">
        <f t="shared" si="6"/>
        <v>2.3199613339777024E-3</v>
      </c>
      <c r="T51" s="17"/>
    </row>
    <row r="52" spans="1:360" x14ac:dyDescent="0.25">
      <c r="B52" s="42" t="s">
        <v>26</v>
      </c>
      <c r="C52" s="15"/>
      <c r="D52" s="99" t="s">
        <v>58</v>
      </c>
      <c r="E52" s="150">
        <f>E49</f>
        <v>775.875</v>
      </c>
      <c r="F52" s="43">
        <v>1.2999999999999999E-3</v>
      </c>
      <c r="G52" s="44">
        <f t="shared" si="14"/>
        <v>1.0086374999999999</v>
      </c>
      <c r="H52" s="39">
        <f>H49</f>
        <v>777.67499999999995</v>
      </c>
      <c r="I52" s="43">
        <v>1.2999999999999999E-3</v>
      </c>
      <c r="J52" s="44">
        <f>$E52*I52</f>
        <v>1.0086374999999999</v>
      </c>
      <c r="K52" s="17"/>
      <c r="L52" s="173">
        <f t="shared" si="2"/>
        <v>0</v>
      </c>
      <c r="M52" s="126">
        <f t="shared" si="13"/>
        <v>0</v>
      </c>
      <c r="N52" s="17"/>
      <c r="O52" s="43">
        <v>1.2999999999999999E-3</v>
      </c>
      <c r="P52" s="44">
        <f>$H52*O52</f>
        <v>1.0109774999999999</v>
      </c>
      <c r="Q52" s="17"/>
      <c r="R52" s="173">
        <f t="shared" si="5"/>
        <v>2.3400000000000087E-3</v>
      </c>
      <c r="S52" s="126">
        <f t="shared" si="6"/>
        <v>2.3199613339777761E-3</v>
      </c>
      <c r="T52" s="17"/>
    </row>
    <row r="53" spans="1:360" x14ac:dyDescent="0.25">
      <c r="B53" s="15" t="s">
        <v>27</v>
      </c>
      <c r="C53" s="15"/>
      <c r="D53" s="99" t="s">
        <v>57</v>
      </c>
      <c r="E53" s="147">
        <v>1</v>
      </c>
      <c r="F53" s="134">
        <v>0.25</v>
      </c>
      <c r="G53" s="44">
        <f t="shared" si="14"/>
        <v>0.25</v>
      </c>
      <c r="H53" s="17"/>
      <c r="I53" s="134">
        <v>0.25</v>
      </c>
      <c r="J53" s="44">
        <f t="shared" ref="J53:J59" si="15">$E53*I53</f>
        <v>0.25</v>
      </c>
      <c r="K53" s="17"/>
      <c r="L53" s="173">
        <f t="shared" si="2"/>
        <v>0</v>
      </c>
      <c r="M53" s="126">
        <f t="shared" si="13"/>
        <v>0</v>
      </c>
      <c r="N53" s="17"/>
      <c r="O53" s="134">
        <v>0.25</v>
      </c>
      <c r="P53" s="44">
        <f t="shared" ref="P53:P59" si="16">$E53*O53</f>
        <v>0.25</v>
      </c>
      <c r="Q53" s="17"/>
      <c r="R53" s="173">
        <f t="shared" si="5"/>
        <v>0</v>
      </c>
      <c r="S53" s="126">
        <f t="shared" si="6"/>
        <v>0</v>
      </c>
      <c r="T53" s="17"/>
    </row>
    <row r="54" spans="1:360" x14ac:dyDescent="0.25">
      <c r="B54" s="15" t="s">
        <v>28</v>
      </c>
      <c r="C54" s="15"/>
      <c r="D54" s="99" t="s">
        <v>58</v>
      </c>
      <c r="E54" s="150">
        <f>F18</f>
        <v>750</v>
      </c>
      <c r="F54" s="43">
        <v>0</v>
      </c>
      <c r="G54" s="44">
        <f t="shared" si="14"/>
        <v>0</v>
      </c>
      <c r="H54" s="17"/>
      <c r="I54" s="46"/>
      <c r="J54" s="44">
        <f t="shared" si="15"/>
        <v>0</v>
      </c>
      <c r="K54" s="17"/>
      <c r="L54" s="173">
        <f t="shared" si="2"/>
        <v>0</v>
      </c>
      <c r="M54" s="126" t="str">
        <f t="shared" si="13"/>
        <v/>
      </c>
      <c r="N54" s="17"/>
      <c r="O54" s="46"/>
      <c r="P54" s="44">
        <f t="shared" si="16"/>
        <v>0</v>
      </c>
      <c r="Q54" s="17"/>
      <c r="R54" s="173">
        <f t="shared" si="5"/>
        <v>0</v>
      </c>
      <c r="S54" s="126" t="str">
        <f t="shared" si="6"/>
        <v/>
      </c>
      <c r="T54" s="17"/>
    </row>
    <row r="55" spans="1:360" x14ac:dyDescent="0.25">
      <c r="B55" s="31" t="s">
        <v>29</v>
      </c>
      <c r="C55" s="15"/>
      <c r="D55" s="99" t="s">
        <v>58</v>
      </c>
      <c r="E55" s="151">
        <f>0.64*$F$18</f>
        <v>480</v>
      </c>
      <c r="F55" s="46">
        <v>8.6999999999999994E-2</v>
      </c>
      <c r="G55" s="44">
        <f t="shared" si="14"/>
        <v>41.76</v>
      </c>
      <c r="H55" s="17"/>
      <c r="I55" s="46">
        <f>F55</f>
        <v>8.6999999999999994E-2</v>
      </c>
      <c r="J55" s="44">
        <f t="shared" si="15"/>
        <v>41.76</v>
      </c>
      <c r="K55" s="17"/>
      <c r="L55" s="174">
        <f t="shared" si="2"/>
        <v>0</v>
      </c>
      <c r="M55" s="126">
        <f t="shared" si="13"/>
        <v>0</v>
      </c>
      <c r="N55" s="17"/>
      <c r="O55" s="46">
        <f>I55</f>
        <v>8.6999999999999994E-2</v>
      </c>
      <c r="P55" s="44">
        <f t="shared" si="16"/>
        <v>41.76</v>
      </c>
      <c r="Q55" s="17"/>
      <c r="R55" s="174">
        <f t="shared" si="5"/>
        <v>0</v>
      </c>
      <c r="S55" s="126">
        <f t="shared" si="6"/>
        <v>0</v>
      </c>
      <c r="T55" s="17"/>
    </row>
    <row r="56" spans="1:360" x14ac:dyDescent="0.25">
      <c r="B56" s="31" t="s">
        <v>30</v>
      </c>
      <c r="C56" s="15"/>
      <c r="D56" s="99" t="s">
        <v>58</v>
      </c>
      <c r="E56" s="151">
        <f>0.18*$F$18</f>
        <v>135</v>
      </c>
      <c r="F56" s="46">
        <v>0.13200000000000001</v>
      </c>
      <c r="G56" s="44">
        <f t="shared" si="14"/>
        <v>17.82</v>
      </c>
      <c r="H56" s="17"/>
      <c r="I56" s="46">
        <f t="shared" ref="I56:I59" si="17">F56</f>
        <v>0.13200000000000001</v>
      </c>
      <c r="J56" s="44">
        <f t="shared" si="15"/>
        <v>17.82</v>
      </c>
      <c r="K56" s="17"/>
      <c r="L56" s="174">
        <f t="shared" si="2"/>
        <v>0</v>
      </c>
      <c r="M56" s="126">
        <f t="shared" si="13"/>
        <v>0</v>
      </c>
      <c r="N56" s="17"/>
      <c r="O56" s="46">
        <f t="shared" ref="O56:O59" si="18">I56</f>
        <v>0.13200000000000001</v>
      </c>
      <c r="P56" s="44">
        <f t="shared" si="16"/>
        <v>17.82</v>
      </c>
      <c r="Q56" s="17"/>
      <c r="R56" s="174">
        <f t="shared" si="5"/>
        <v>0</v>
      </c>
      <c r="S56" s="126">
        <f t="shared" si="6"/>
        <v>0</v>
      </c>
      <c r="T56" s="17"/>
    </row>
    <row r="57" spans="1:360" x14ac:dyDescent="0.25">
      <c r="B57" s="7" t="s">
        <v>31</v>
      </c>
      <c r="C57" s="15"/>
      <c r="D57" s="99" t="s">
        <v>58</v>
      </c>
      <c r="E57" s="151">
        <f>0.18*$F$18</f>
        <v>135</v>
      </c>
      <c r="F57" s="46">
        <v>0.18</v>
      </c>
      <c r="G57" s="44">
        <f t="shared" si="14"/>
        <v>24.3</v>
      </c>
      <c r="H57" s="17"/>
      <c r="I57" s="46">
        <f t="shared" si="17"/>
        <v>0.18</v>
      </c>
      <c r="J57" s="44">
        <f t="shared" si="15"/>
        <v>24.3</v>
      </c>
      <c r="K57" s="17"/>
      <c r="L57" s="174">
        <f t="shared" si="2"/>
        <v>0</v>
      </c>
      <c r="M57" s="126">
        <f t="shared" si="13"/>
        <v>0</v>
      </c>
      <c r="N57" s="17"/>
      <c r="O57" s="46">
        <f t="shared" si="18"/>
        <v>0.18</v>
      </c>
      <c r="P57" s="44">
        <f t="shared" si="16"/>
        <v>24.3</v>
      </c>
      <c r="Q57" s="17"/>
      <c r="R57" s="174">
        <f t="shared" si="5"/>
        <v>0</v>
      </c>
      <c r="S57" s="126">
        <f t="shared" si="6"/>
        <v>0</v>
      </c>
      <c r="T57" s="17"/>
    </row>
    <row r="58" spans="1:360" s="51" customFormat="1" x14ac:dyDescent="0.2">
      <c r="B58" s="48" t="s">
        <v>129</v>
      </c>
      <c r="C58" s="49"/>
      <c r="D58" s="102" t="s">
        <v>58</v>
      </c>
      <c r="E58" s="152">
        <f>IF(AND($R$1=1, F18&gt;=600), 600, IF(AND($R$1=1, AND(F18&lt;600, F18&gt;=2)), F18, IF(AND($R$1=2, F18&gt;=1000), 1000, IF(AND($R$1=2, AND(F18&lt;1000, F18&gt;=0)), F18))))</f>
        <v>750</v>
      </c>
      <c r="F58" s="43">
        <v>1.1000000000000001E-3</v>
      </c>
      <c r="G58" s="44">
        <f t="shared" si="14"/>
        <v>0.82500000000000007</v>
      </c>
      <c r="H58" s="110"/>
      <c r="I58" s="43">
        <v>1.1000000000000001E-3</v>
      </c>
      <c r="J58" s="44">
        <f>$E58*I58</f>
        <v>0.82500000000000007</v>
      </c>
      <c r="K58" s="110"/>
      <c r="L58" s="173">
        <f t="shared" si="2"/>
        <v>0</v>
      </c>
      <c r="M58" s="126">
        <f t="shared" si="13"/>
        <v>0</v>
      </c>
      <c r="N58" s="110"/>
      <c r="O58" s="46">
        <f t="shared" si="18"/>
        <v>1.1000000000000001E-3</v>
      </c>
      <c r="P58" s="44">
        <f t="shared" si="16"/>
        <v>0.82500000000000007</v>
      </c>
      <c r="Q58" s="110"/>
      <c r="R58" s="174">
        <f t="shared" si="5"/>
        <v>0</v>
      </c>
      <c r="S58" s="126">
        <f t="shared" si="6"/>
        <v>0</v>
      </c>
      <c r="T58" s="110"/>
      <c r="U58" s="98"/>
      <c r="V58" s="98"/>
      <c r="W58" s="98"/>
      <c r="X58" s="98"/>
      <c r="Y58" s="98"/>
      <c r="Z58" s="98"/>
      <c r="AA58" s="98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  <c r="AM58" s="98"/>
      <c r="AN58" s="98"/>
      <c r="AO58" s="98"/>
      <c r="AP58" s="98"/>
      <c r="AQ58" s="98"/>
      <c r="AR58" s="98"/>
      <c r="AS58" s="98"/>
      <c r="AT58" s="98"/>
      <c r="AU58" s="98"/>
      <c r="AV58" s="98"/>
      <c r="AW58" s="98"/>
      <c r="AX58" s="98"/>
      <c r="AY58" s="98"/>
      <c r="AZ58" s="98"/>
      <c r="BA58" s="98"/>
      <c r="BB58" s="98"/>
      <c r="BC58" s="98"/>
      <c r="BD58" s="98"/>
      <c r="BE58" s="98"/>
      <c r="BF58" s="98"/>
      <c r="BG58" s="98"/>
      <c r="BH58" s="98"/>
      <c r="BI58" s="98"/>
      <c r="BJ58" s="98"/>
      <c r="BK58" s="98"/>
      <c r="BL58" s="98"/>
      <c r="BM58" s="98"/>
      <c r="BN58" s="98"/>
      <c r="BO58" s="98"/>
      <c r="BP58" s="98"/>
      <c r="BQ58" s="98"/>
      <c r="BR58" s="98"/>
      <c r="BS58" s="98"/>
      <c r="BT58" s="98"/>
      <c r="BU58" s="98"/>
      <c r="BV58" s="98"/>
      <c r="BW58" s="98"/>
      <c r="BX58" s="98"/>
      <c r="BY58" s="98"/>
      <c r="BZ58" s="98"/>
      <c r="CA58" s="98"/>
      <c r="CB58" s="98"/>
      <c r="CC58" s="98"/>
      <c r="CD58" s="98"/>
      <c r="CE58" s="98"/>
      <c r="CF58" s="98"/>
      <c r="CG58" s="98"/>
      <c r="CH58" s="98"/>
      <c r="CI58" s="98"/>
      <c r="CJ58" s="98"/>
      <c r="CK58" s="98"/>
      <c r="CL58" s="98"/>
      <c r="CM58" s="98"/>
      <c r="CN58" s="98"/>
      <c r="CO58" s="98"/>
      <c r="CP58" s="98"/>
      <c r="CQ58" s="98"/>
      <c r="CR58" s="98"/>
      <c r="CS58" s="98"/>
      <c r="CT58" s="98"/>
      <c r="CU58" s="98"/>
      <c r="CV58" s="98"/>
      <c r="CW58" s="98"/>
      <c r="CX58" s="98"/>
      <c r="CY58" s="98"/>
      <c r="CZ58" s="98"/>
      <c r="DA58" s="98"/>
      <c r="DB58" s="98"/>
      <c r="DC58" s="98"/>
      <c r="DD58" s="98"/>
      <c r="DE58" s="98"/>
      <c r="DF58" s="98"/>
      <c r="DG58" s="98"/>
      <c r="DH58" s="98"/>
      <c r="DI58" s="98"/>
      <c r="DJ58" s="98"/>
      <c r="DK58" s="98"/>
      <c r="DL58" s="98"/>
      <c r="DM58" s="98"/>
      <c r="DN58" s="98"/>
      <c r="DO58" s="98"/>
      <c r="DP58" s="98"/>
      <c r="DQ58" s="98"/>
      <c r="DR58" s="98"/>
      <c r="DS58" s="98"/>
      <c r="DT58" s="98"/>
      <c r="DU58" s="98"/>
      <c r="DV58" s="98"/>
      <c r="DW58" s="98"/>
      <c r="DX58" s="98"/>
      <c r="DY58" s="98"/>
      <c r="DZ58" s="98"/>
      <c r="EA58" s="98"/>
      <c r="EB58" s="98"/>
      <c r="EC58" s="98"/>
      <c r="ED58" s="98"/>
      <c r="EE58" s="98"/>
      <c r="EF58" s="98"/>
      <c r="EG58" s="98"/>
      <c r="EH58" s="98"/>
      <c r="EI58" s="98"/>
      <c r="EJ58" s="98"/>
      <c r="EK58" s="98"/>
      <c r="EL58" s="98"/>
      <c r="EM58" s="98"/>
      <c r="EN58" s="98"/>
      <c r="EO58" s="98"/>
      <c r="EP58" s="98"/>
      <c r="EQ58" s="98"/>
      <c r="ER58" s="98"/>
      <c r="ES58" s="98"/>
      <c r="ET58" s="98"/>
      <c r="EU58" s="98"/>
      <c r="EV58" s="98"/>
      <c r="EW58" s="98"/>
      <c r="EX58" s="98"/>
      <c r="EY58" s="98"/>
      <c r="EZ58" s="98"/>
      <c r="FA58" s="98"/>
      <c r="FB58" s="98"/>
      <c r="FC58" s="98"/>
      <c r="FD58" s="98"/>
      <c r="FE58" s="98"/>
      <c r="FF58" s="98"/>
      <c r="FG58" s="98"/>
      <c r="FH58" s="98"/>
      <c r="FI58" s="98"/>
      <c r="FJ58" s="98"/>
      <c r="FK58" s="98"/>
      <c r="FL58" s="98"/>
      <c r="FM58" s="98"/>
      <c r="FN58" s="98"/>
      <c r="FO58" s="98"/>
      <c r="FP58" s="98"/>
      <c r="FQ58" s="98"/>
      <c r="FR58" s="98"/>
      <c r="FS58" s="98"/>
      <c r="FT58" s="98"/>
      <c r="FU58" s="98"/>
      <c r="FV58" s="98"/>
      <c r="FW58" s="98"/>
      <c r="FX58" s="98"/>
      <c r="FY58" s="98"/>
      <c r="FZ58" s="98"/>
      <c r="GA58" s="98"/>
      <c r="GB58" s="98"/>
      <c r="GC58" s="98"/>
      <c r="GD58" s="98"/>
      <c r="GE58" s="98"/>
      <c r="GF58" s="98"/>
      <c r="GG58" s="98"/>
      <c r="GH58" s="98"/>
      <c r="GI58" s="98"/>
      <c r="GJ58" s="98"/>
      <c r="GK58" s="98"/>
      <c r="GL58" s="98"/>
      <c r="GM58" s="98"/>
      <c r="GN58" s="98"/>
      <c r="GO58" s="98"/>
      <c r="GP58" s="98"/>
      <c r="GQ58" s="98"/>
      <c r="GR58" s="98"/>
      <c r="GS58" s="98"/>
      <c r="GT58" s="98"/>
      <c r="GU58" s="98"/>
      <c r="GV58" s="98"/>
      <c r="GW58" s="98"/>
      <c r="GX58" s="98"/>
      <c r="GY58" s="98"/>
      <c r="GZ58" s="98"/>
      <c r="HA58" s="98"/>
      <c r="HB58" s="98"/>
      <c r="HC58" s="98"/>
      <c r="HD58" s="98"/>
      <c r="HE58" s="98"/>
      <c r="HF58" s="98"/>
      <c r="HG58" s="98"/>
      <c r="HH58" s="98"/>
      <c r="HI58" s="98"/>
      <c r="HJ58" s="98"/>
      <c r="HK58" s="98"/>
      <c r="HL58" s="98"/>
      <c r="HM58" s="98"/>
      <c r="HN58" s="98"/>
      <c r="HO58" s="98"/>
      <c r="HP58" s="98"/>
      <c r="HQ58" s="98"/>
      <c r="HR58" s="98"/>
      <c r="HS58" s="98"/>
      <c r="HT58" s="98"/>
      <c r="HU58" s="98"/>
      <c r="HV58" s="98"/>
      <c r="HW58" s="98"/>
      <c r="HX58" s="98"/>
      <c r="HY58" s="98"/>
      <c r="HZ58" s="98"/>
      <c r="IA58" s="98"/>
      <c r="IB58" s="98"/>
      <c r="IC58" s="98"/>
      <c r="ID58" s="98"/>
      <c r="IE58" s="98"/>
      <c r="IF58" s="98"/>
      <c r="IG58" s="98"/>
      <c r="IH58" s="98"/>
      <c r="II58" s="98"/>
      <c r="IJ58" s="98"/>
      <c r="IK58" s="98"/>
      <c r="IL58" s="98"/>
      <c r="IM58" s="98"/>
      <c r="IN58" s="98"/>
      <c r="IO58" s="98"/>
      <c r="IP58" s="98"/>
      <c r="IQ58" s="98"/>
      <c r="IR58" s="98"/>
      <c r="IS58" s="98"/>
      <c r="IT58" s="98"/>
      <c r="IU58" s="98"/>
      <c r="IV58" s="98"/>
      <c r="IW58" s="98"/>
      <c r="IX58" s="98"/>
      <c r="IY58" s="98"/>
      <c r="IZ58" s="98"/>
      <c r="JA58" s="98"/>
      <c r="JB58" s="98"/>
      <c r="JC58" s="98"/>
      <c r="JD58" s="98"/>
      <c r="JE58" s="98"/>
      <c r="JF58" s="98"/>
      <c r="JG58" s="98"/>
      <c r="JH58" s="98"/>
      <c r="JI58" s="98"/>
      <c r="JJ58" s="98"/>
      <c r="JK58" s="98"/>
      <c r="JL58" s="98"/>
      <c r="JM58" s="98"/>
      <c r="JN58" s="98"/>
      <c r="JO58" s="98"/>
      <c r="JP58" s="98"/>
      <c r="JQ58" s="98"/>
      <c r="JR58" s="98"/>
      <c r="JS58" s="98"/>
      <c r="JT58" s="98"/>
      <c r="JU58" s="98"/>
      <c r="JV58" s="98"/>
      <c r="JW58" s="98"/>
      <c r="JX58" s="98"/>
      <c r="JY58" s="98"/>
      <c r="JZ58" s="98"/>
      <c r="KA58" s="98"/>
      <c r="KB58" s="98"/>
      <c r="KC58" s="98"/>
      <c r="KD58" s="98"/>
      <c r="KE58" s="98"/>
      <c r="KF58" s="98"/>
      <c r="KG58" s="98"/>
      <c r="KH58" s="98"/>
      <c r="KI58" s="98"/>
      <c r="KJ58" s="98"/>
      <c r="KK58" s="98"/>
      <c r="KL58" s="98"/>
      <c r="KM58" s="98"/>
      <c r="KN58" s="98"/>
      <c r="KO58" s="98"/>
      <c r="KP58" s="98"/>
      <c r="KQ58" s="98"/>
      <c r="KR58" s="98"/>
      <c r="KS58" s="98"/>
      <c r="KT58" s="98"/>
      <c r="KU58" s="98"/>
      <c r="KV58" s="98"/>
      <c r="KW58" s="98"/>
      <c r="KX58" s="98"/>
      <c r="KY58" s="98"/>
      <c r="KZ58" s="98"/>
      <c r="LA58" s="98"/>
      <c r="LB58" s="98"/>
      <c r="LC58" s="98"/>
      <c r="LD58" s="98"/>
      <c r="LE58" s="98"/>
      <c r="LF58" s="98"/>
      <c r="LG58" s="98"/>
      <c r="LH58" s="98"/>
      <c r="LI58" s="98"/>
      <c r="LJ58" s="98"/>
      <c r="LK58" s="98"/>
      <c r="LL58" s="98"/>
      <c r="LM58" s="98"/>
      <c r="LN58" s="98"/>
      <c r="LO58" s="98"/>
      <c r="LP58" s="98"/>
      <c r="LQ58" s="98"/>
      <c r="LR58" s="98"/>
      <c r="LS58" s="98"/>
      <c r="LT58" s="98"/>
      <c r="LU58" s="98"/>
      <c r="LV58" s="98"/>
      <c r="LW58" s="98"/>
      <c r="LX58" s="98"/>
      <c r="LY58" s="98"/>
      <c r="LZ58" s="98"/>
      <c r="MA58" s="98"/>
      <c r="MB58" s="98"/>
      <c r="MC58" s="98"/>
      <c r="MD58" s="98"/>
      <c r="ME58" s="98"/>
      <c r="MF58" s="98"/>
      <c r="MG58" s="98"/>
      <c r="MH58" s="98"/>
      <c r="MI58" s="98"/>
      <c r="MJ58" s="98"/>
      <c r="MK58" s="98"/>
      <c r="ML58" s="98"/>
      <c r="MM58" s="98"/>
      <c r="MN58" s="98"/>
      <c r="MO58" s="98"/>
      <c r="MP58" s="98"/>
      <c r="MQ58" s="98"/>
      <c r="MR58" s="98"/>
      <c r="MS58" s="98"/>
      <c r="MT58" s="98"/>
      <c r="MU58" s="98"/>
      <c r="MV58" s="98"/>
    </row>
    <row r="59" spans="1:360" s="51" customFormat="1" ht="15.75" thickBot="1" x14ac:dyDescent="0.25">
      <c r="B59" s="48"/>
      <c r="C59" s="49"/>
      <c r="D59" s="102"/>
      <c r="E59" s="152"/>
      <c r="F59" s="46"/>
      <c r="G59" s="44">
        <f t="shared" si="14"/>
        <v>0</v>
      </c>
      <c r="H59" s="110"/>
      <c r="I59" s="46">
        <f t="shared" si="17"/>
        <v>0</v>
      </c>
      <c r="J59" s="44">
        <f t="shared" si="15"/>
        <v>0</v>
      </c>
      <c r="K59" s="110"/>
      <c r="L59" s="174">
        <f t="shared" si="2"/>
        <v>0</v>
      </c>
      <c r="M59" s="126" t="str">
        <f t="shared" si="13"/>
        <v/>
      </c>
      <c r="N59" s="110"/>
      <c r="O59" s="46">
        <f t="shared" si="18"/>
        <v>0</v>
      </c>
      <c r="P59" s="44">
        <f t="shared" si="16"/>
        <v>0</v>
      </c>
      <c r="Q59" s="110"/>
      <c r="R59" s="174">
        <f t="shared" si="5"/>
        <v>0</v>
      </c>
      <c r="S59" s="126" t="str">
        <f t="shared" si="6"/>
        <v/>
      </c>
      <c r="T59" s="110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98"/>
      <c r="AH59" s="98"/>
      <c r="AI59" s="98"/>
      <c r="AJ59" s="98"/>
      <c r="AK59" s="98"/>
      <c r="AL59" s="98"/>
      <c r="AM59" s="98"/>
      <c r="AN59" s="98"/>
      <c r="AO59" s="98"/>
      <c r="AP59" s="98"/>
      <c r="AQ59" s="98"/>
      <c r="AR59" s="98"/>
      <c r="AS59" s="98"/>
      <c r="AT59" s="98"/>
      <c r="AU59" s="98"/>
      <c r="AV59" s="98"/>
      <c r="AW59" s="98"/>
      <c r="AX59" s="98"/>
      <c r="AY59" s="98"/>
      <c r="AZ59" s="98"/>
      <c r="BA59" s="98"/>
      <c r="BB59" s="98"/>
      <c r="BC59" s="98"/>
      <c r="BD59" s="98"/>
      <c r="BE59" s="98"/>
      <c r="BF59" s="98"/>
      <c r="BG59" s="98"/>
      <c r="BH59" s="98"/>
      <c r="BI59" s="98"/>
      <c r="BJ59" s="98"/>
      <c r="BK59" s="98"/>
      <c r="BL59" s="98"/>
      <c r="BM59" s="98"/>
      <c r="BN59" s="98"/>
      <c r="BO59" s="98"/>
      <c r="BP59" s="98"/>
      <c r="BQ59" s="98"/>
      <c r="BR59" s="98"/>
      <c r="BS59" s="98"/>
      <c r="BT59" s="98"/>
      <c r="BU59" s="98"/>
      <c r="BV59" s="98"/>
      <c r="BW59" s="98"/>
      <c r="BX59" s="98"/>
      <c r="BY59" s="98"/>
      <c r="BZ59" s="98"/>
      <c r="CA59" s="98"/>
      <c r="CB59" s="98"/>
      <c r="CC59" s="98"/>
      <c r="CD59" s="98"/>
      <c r="CE59" s="98"/>
      <c r="CF59" s="98"/>
      <c r="CG59" s="98"/>
      <c r="CH59" s="98"/>
      <c r="CI59" s="98"/>
      <c r="CJ59" s="98"/>
      <c r="CK59" s="98"/>
      <c r="CL59" s="98"/>
      <c r="CM59" s="98"/>
      <c r="CN59" s="98"/>
      <c r="CO59" s="98"/>
      <c r="CP59" s="98"/>
      <c r="CQ59" s="98"/>
      <c r="CR59" s="98"/>
      <c r="CS59" s="98"/>
      <c r="CT59" s="98"/>
      <c r="CU59" s="98"/>
      <c r="CV59" s="98"/>
      <c r="CW59" s="98"/>
      <c r="CX59" s="98"/>
      <c r="CY59" s="98"/>
      <c r="CZ59" s="98"/>
      <c r="DA59" s="98"/>
      <c r="DB59" s="98"/>
      <c r="DC59" s="98"/>
      <c r="DD59" s="98"/>
      <c r="DE59" s="98"/>
      <c r="DF59" s="98"/>
      <c r="DG59" s="98"/>
      <c r="DH59" s="98"/>
      <c r="DI59" s="98"/>
      <c r="DJ59" s="98"/>
      <c r="DK59" s="98"/>
      <c r="DL59" s="98"/>
      <c r="DM59" s="98"/>
      <c r="DN59" s="98"/>
      <c r="DO59" s="98"/>
      <c r="DP59" s="98"/>
      <c r="DQ59" s="98"/>
      <c r="DR59" s="98"/>
      <c r="DS59" s="98"/>
      <c r="DT59" s="98"/>
      <c r="DU59" s="98"/>
      <c r="DV59" s="98"/>
      <c r="DW59" s="98"/>
      <c r="DX59" s="98"/>
      <c r="DY59" s="98"/>
      <c r="DZ59" s="98"/>
      <c r="EA59" s="98"/>
      <c r="EB59" s="98"/>
      <c r="EC59" s="98"/>
      <c r="ED59" s="98"/>
      <c r="EE59" s="98"/>
      <c r="EF59" s="98"/>
      <c r="EG59" s="98"/>
      <c r="EH59" s="98"/>
      <c r="EI59" s="98"/>
      <c r="EJ59" s="98"/>
      <c r="EK59" s="98"/>
      <c r="EL59" s="98"/>
      <c r="EM59" s="98"/>
      <c r="EN59" s="98"/>
      <c r="EO59" s="98"/>
      <c r="EP59" s="98"/>
      <c r="EQ59" s="98"/>
      <c r="ER59" s="98"/>
      <c r="ES59" s="98"/>
      <c r="ET59" s="98"/>
      <c r="EU59" s="98"/>
      <c r="EV59" s="98"/>
      <c r="EW59" s="98"/>
      <c r="EX59" s="98"/>
      <c r="EY59" s="98"/>
      <c r="EZ59" s="98"/>
      <c r="FA59" s="98"/>
      <c r="FB59" s="98"/>
      <c r="FC59" s="98"/>
      <c r="FD59" s="98"/>
      <c r="FE59" s="98"/>
      <c r="FF59" s="98"/>
      <c r="FG59" s="98"/>
      <c r="FH59" s="98"/>
      <c r="FI59" s="98"/>
      <c r="FJ59" s="98"/>
      <c r="FK59" s="98"/>
      <c r="FL59" s="98"/>
      <c r="FM59" s="98"/>
      <c r="FN59" s="98"/>
      <c r="FO59" s="98"/>
      <c r="FP59" s="98"/>
      <c r="FQ59" s="98"/>
      <c r="FR59" s="98"/>
      <c r="FS59" s="98"/>
      <c r="FT59" s="98"/>
      <c r="FU59" s="98"/>
      <c r="FV59" s="98"/>
      <c r="FW59" s="98"/>
      <c r="FX59" s="98"/>
      <c r="FY59" s="98"/>
      <c r="FZ59" s="98"/>
      <c r="GA59" s="98"/>
      <c r="GB59" s="98"/>
      <c r="GC59" s="98"/>
      <c r="GD59" s="98"/>
      <c r="GE59" s="98"/>
      <c r="GF59" s="98"/>
      <c r="GG59" s="98"/>
      <c r="GH59" s="98"/>
      <c r="GI59" s="98"/>
      <c r="GJ59" s="98"/>
      <c r="GK59" s="98"/>
      <c r="GL59" s="98"/>
      <c r="GM59" s="98"/>
      <c r="GN59" s="98"/>
      <c r="GO59" s="98"/>
      <c r="GP59" s="98"/>
      <c r="GQ59" s="98"/>
      <c r="GR59" s="98"/>
      <c r="GS59" s="98"/>
      <c r="GT59" s="98"/>
      <c r="GU59" s="98"/>
      <c r="GV59" s="98"/>
      <c r="GW59" s="98"/>
      <c r="GX59" s="98"/>
      <c r="GY59" s="98"/>
      <c r="GZ59" s="98"/>
      <c r="HA59" s="98"/>
      <c r="HB59" s="98"/>
      <c r="HC59" s="98"/>
      <c r="HD59" s="98"/>
      <c r="HE59" s="98"/>
      <c r="HF59" s="98"/>
      <c r="HG59" s="98"/>
      <c r="HH59" s="98"/>
      <c r="HI59" s="98"/>
      <c r="HJ59" s="98"/>
      <c r="HK59" s="98"/>
      <c r="HL59" s="98"/>
      <c r="HM59" s="98"/>
      <c r="HN59" s="98"/>
      <c r="HO59" s="98"/>
      <c r="HP59" s="98"/>
      <c r="HQ59" s="98"/>
      <c r="HR59" s="98"/>
      <c r="HS59" s="98"/>
      <c r="HT59" s="98"/>
      <c r="HU59" s="98"/>
      <c r="HV59" s="98"/>
      <c r="HW59" s="98"/>
      <c r="HX59" s="98"/>
      <c r="HY59" s="98"/>
      <c r="HZ59" s="98"/>
      <c r="IA59" s="98"/>
      <c r="IB59" s="98"/>
      <c r="IC59" s="98"/>
      <c r="ID59" s="98"/>
      <c r="IE59" s="98"/>
      <c r="IF59" s="98"/>
      <c r="IG59" s="98"/>
      <c r="IH59" s="98"/>
      <c r="II59" s="98"/>
      <c r="IJ59" s="98"/>
      <c r="IK59" s="98"/>
      <c r="IL59" s="98"/>
      <c r="IM59" s="98"/>
      <c r="IN59" s="98"/>
      <c r="IO59" s="98"/>
      <c r="IP59" s="98"/>
      <c r="IQ59" s="98"/>
      <c r="IR59" s="98"/>
      <c r="IS59" s="98"/>
      <c r="IT59" s="98"/>
      <c r="IU59" s="98"/>
      <c r="IV59" s="98"/>
      <c r="IW59" s="98"/>
      <c r="IX59" s="98"/>
      <c r="IY59" s="98"/>
      <c r="IZ59" s="98"/>
      <c r="JA59" s="98"/>
      <c r="JB59" s="98"/>
      <c r="JC59" s="98"/>
      <c r="JD59" s="98"/>
      <c r="JE59" s="98"/>
      <c r="JF59" s="98"/>
      <c r="JG59" s="98"/>
      <c r="JH59" s="98"/>
      <c r="JI59" s="98"/>
      <c r="JJ59" s="98"/>
      <c r="JK59" s="98"/>
      <c r="JL59" s="98"/>
      <c r="JM59" s="98"/>
      <c r="JN59" s="98"/>
      <c r="JO59" s="98"/>
      <c r="JP59" s="98"/>
      <c r="JQ59" s="98"/>
      <c r="JR59" s="98"/>
      <c r="JS59" s="98"/>
      <c r="JT59" s="98"/>
      <c r="JU59" s="98"/>
      <c r="JV59" s="98"/>
      <c r="JW59" s="98"/>
      <c r="JX59" s="98"/>
      <c r="JY59" s="98"/>
      <c r="JZ59" s="98"/>
      <c r="KA59" s="98"/>
      <c r="KB59" s="98"/>
      <c r="KC59" s="98"/>
      <c r="KD59" s="98"/>
      <c r="KE59" s="98"/>
      <c r="KF59" s="98"/>
      <c r="KG59" s="98"/>
      <c r="KH59" s="98"/>
      <c r="KI59" s="98"/>
      <c r="KJ59" s="98"/>
      <c r="KK59" s="98"/>
      <c r="KL59" s="98"/>
      <c r="KM59" s="98"/>
      <c r="KN59" s="98"/>
      <c r="KO59" s="98"/>
      <c r="KP59" s="98"/>
      <c r="KQ59" s="98"/>
      <c r="KR59" s="98"/>
      <c r="KS59" s="98"/>
      <c r="KT59" s="98"/>
      <c r="KU59" s="98"/>
      <c r="KV59" s="98"/>
      <c r="KW59" s="98"/>
      <c r="KX59" s="98"/>
      <c r="KY59" s="98"/>
      <c r="KZ59" s="98"/>
      <c r="LA59" s="98"/>
      <c r="LB59" s="98"/>
      <c r="LC59" s="98"/>
      <c r="LD59" s="98"/>
      <c r="LE59" s="98"/>
      <c r="LF59" s="98"/>
      <c r="LG59" s="98"/>
      <c r="LH59" s="98"/>
      <c r="LI59" s="98"/>
      <c r="LJ59" s="98"/>
      <c r="LK59" s="98"/>
      <c r="LL59" s="98"/>
      <c r="LM59" s="98"/>
      <c r="LN59" s="98"/>
      <c r="LO59" s="98"/>
      <c r="LP59" s="98"/>
      <c r="LQ59" s="98"/>
      <c r="LR59" s="98"/>
      <c r="LS59" s="98"/>
      <c r="LT59" s="98"/>
      <c r="LU59" s="98"/>
      <c r="LV59" s="98"/>
      <c r="LW59" s="98"/>
      <c r="LX59" s="98"/>
      <c r="LY59" s="98"/>
      <c r="LZ59" s="98"/>
      <c r="MA59" s="98"/>
      <c r="MB59" s="98"/>
      <c r="MC59" s="98"/>
      <c r="MD59" s="98"/>
      <c r="ME59" s="98"/>
      <c r="MF59" s="98"/>
      <c r="MG59" s="98"/>
      <c r="MH59" s="98"/>
      <c r="MI59" s="98"/>
      <c r="MJ59" s="98"/>
      <c r="MK59" s="98"/>
      <c r="ML59" s="98"/>
      <c r="MM59" s="98"/>
      <c r="MN59" s="98"/>
      <c r="MO59" s="98"/>
      <c r="MP59" s="98"/>
      <c r="MQ59" s="98"/>
      <c r="MR59" s="98"/>
      <c r="MS59" s="98"/>
      <c r="MT59" s="98"/>
      <c r="MU59" s="98"/>
      <c r="MV59" s="98"/>
    </row>
    <row r="60" spans="1:360" ht="15.75" thickBot="1" x14ac:dyDescent="0.3">
      <c r="B60" s="52"/>
      <c r="C60" s="53"/>
      <c r="D60" s="103"/>
      <c r="E60" s="153"/>
      <c r="F60" s="85"/>
      <c r="G60" s="86"/>
      <c r="H60" s="17"/>
      <c r="I60" s="85"/>
      <c r="J60" s="86"/>
      <c r="K60" s="17"/>
      <c r="L60" s="175"/>
      <c r="M60" s="127"/>
      <c r="N60" s="17"/>
      <c r="O60" s="85"/>
      <c r="P60" s="86"/>
      <c r="Q60" s="17"/>
      <c r="R60" s="175"/>
      <c r="S60" s="127"/>
      <c r="T60" s="17"/>
    </row>
    <row r="61" spans="1:360" x14ac:dyDescent="0.25">
      <c r="B61" s="55" t="s">
        <v>32</v>
      </c>
      <c r="C61" s="15"/>
      <c r="D61" s="15"/>
      <c r="E61" s="154"/>
      <c r="F61" s="56"/>
      <c r="G61" s="58">
        <f>SUM(G51:G58,G50)</f>
        <v>125.10320999999999</v>
      </c>
      <c r="H61" s="57"/>
      <c r="I61" s="56"/>
      <c r="J61" s="58">
        <f>SUM(J51:J58,J50)</f>
        <v>130.24821</v>
      </c>
      <c r="K61" s="57"/>
      <c r="L61" s="176">
        <f>J61-G61</f>
        <v>5.1450000000000102</v>
      </c>
      <c r="M61" s="128">
        <f>IF((G61)=0,"",(L61/G61))</f>
        <v>4.1126043048775575E-2</v>
      </c>
      <c r="N61" s="57"/>
      <c r="O61" s="56"/>
      <c r="P61" s="58">
        <f>SUM(P51:P58,P50)</f>
        <v>131.55287949999999</v>
      </c>
      <c r="Q61" s="57"/>
      <c r="R61" s="176">
        <f>P61-J61</f>
        <v>1.3046694999999886</v>
      </c>
      <c r="S61" s="128">
        <f>IF((J61)=0,"",(R61/J61))</f>
        <v>1.0016794088763206E-2</v>
      </c>
      <c r="T61" s="57"/>
    </row>
    <row r="62" spans="1:360" x14ac:dyDescent="0.25">
      <c r="B62" s="59" t="s">
        <v>33</v>
      </c>
      <c r="C62" s="15"/>
      <c r="D62" s="15"/>
      <c r="E62" s="155"/>
      <c r="F62" s="60">
        <v>0.13</v>
      </c>
      <c r="G62" s="62">
        <f>G61*F62</f>
        <v>16.2634173</v>
      </c>
      <c r="H62" s="61"/>
      <c r="I62" s="60">
        <v>0.13</v>
      </c>
      <c r="J62" s="62">
        <f>J61*I62</f>
        <v>16.932267299999999</v>
      </c>
      <c r="K62" s="61"/>
      <c r="L62" s="176">
        <f>J62-G62</f>
        <v>0.66884999999999906</v>
      </c>
      <c r="M62" s="129">
        <f>IF((G62)=0,"",(L62/G62))</f>
        <v>4.1126043048775429E-2</v>
      </c>
      <c r="N62" s="61"/>
      <c r="O62" s="60">
        <v>0.13</v>
      </c>
      <c r="P62" s="62">
        <f>P61*O62</f>
        <v>17.101874334999998</v>
      </c>
      <c r="Q62" s="61"/>
      <c r="R62" s="176">
        <f t="shared" si="5"/>
        <v>0.16960703499999852</v>
      </c>
      <c r="S62" s="129">
        <f t="shared" ref="S62:S64" si="19">IF((J62)=0,"",(R62/J62))</f>
        <v>1.0016794088763206E-2</v>
      </c>
      <c r="T62" s="61"/>
    </row>
    <row r="63" spans="1:360" x14ac:dyDescent="0.25">
      <c r="B63" s="63" t="s">
        <v>34</v>
      </c>
      <c r="C63" s="15"/>
      <c r="D63" s="15"/>
      <c r="E63" s="155"/>
      <c r="F63" s="64"/>
      <c r="G63" s="62">
        <f>G61+G62</f>
        <v>141.3666273</v>
      </c>
      <c r="H63" s="61"/>
      <c r="I63" s="64"/>
      <c r="J63" s="62">
        <f>J61+J62</f>
        <v>147.18047730000001</v>
      </c>
      <c r="K63" s="61"/>
      <c r="L63" s="176">
        <f>J63-G63</f>
        <v>5.8138500000000022</v>
      </c>
      <c r="M63" s="129">
        <f>IF((G63)=0,"",(L63/G63))</f>
        <v>4.1126043048775499E-2</v>
      </c>
      <c r="N63" s="61"/>
      <c r="O63" s="64"/>
      <c r="P63" s="62">
        <f>P61+P62</f>
        <v>148.65475383499998</v>
      </c>
      <c r="Q63" s="61"/>
      <c r="R63" s="176">
        <f t="shared" si="5"/>
        <v>1.4742765349999729</v>
      </c>
      <c r="S63" s="129">
        <f t="shared" si="19"/>
        <v>1.0016794088763109E-2</v>
      </c>
      <c r="T63" s="61"/>
    </row>
    <row r="64" spans="1:360" ht="15" customHeight="1" x14ac:dyDescent="0.25">
      <c r="B64" s="378" t="s">
        <v>35</v>
      </c>
      <c r="C64" s="378"/>
      <c r="D64" s="378"/>
      <c r="E64" s="155"/>
      <c r="F64" s="56">
        <v>0</v>
      </c>
      <c r="G64" s="65">
        <f>-G63*F64</f>
        <v>0</v>
      </c>
      <c r="H64" s="61"/>
      <c r="I64" s="64"/>
      <c r="J64" s="65"/>
      <c r="K64" s="61"/>
      <c r="L64" s="177">
        <f>J64-G64</f>
        <v>0</v>
      </c>
      <c r="M64" s="130" t="str">
        <f>IF((G64)=0,"",(L64/G64))</f>
        <v/>
      </c>
      <c r="N64" s="61"/>
      <c r="O64" s="64"/>
      <c r="P64" s="65"/>
      <c r="Q64" s="61"/>
      <c r="R64" s="177">
        <f t="shared" si="5"/>
        <v>0</v>
      </c>
      <c r="S64" s="130" t="str">
        <f t="shared" si="19"/>
        <v/>
      </c>
      <c r="T64" s="61"/>
    </row>
    <row r="65" spans="1:360" ht="15.75" customHeight="1" thickBot="1" x14ac:dyDescent="0.3">
      <c r="B65" s="379" t="s">
        <v>36</v>
      </c>
      <c r="C65" s="379"/>
      <c r="D65" s="379"/>
      <c r="E65" s="156"/>
      <c r="F65" s="66"/>
      <c r="G65" s="67">
        <f>G63+G64</f>
        <v>141.3666273</v>
      </c>
      <c r="H65" s="57"/>
      <c r="I65" s="66"/>
      <c r="J65" s="67">
        <f>J63+J64</f>
        <v>147.18047730000001</v>
      </c>
      <c r="K65" s="57"/>
      <c r="L65" s="178">
        <f>J65-G65</f>
        <v>5.8138500000000022</v>
      </c>
      <c r="M65" s="131">
        <f>IF((G65)=0,"",(L65/G65))</f>
        <v>4.1126043048775499E-2</v>
      </c>
      <c r="N65" s="57"/>
      <c r="O65" s="66"/>
      <c r="P65" s="67">
        <f>P63+P64</f>
        <v>148.65475383499998</v>
      </c>
      <c r="Q65" s="57"/>
      <c r="R65" s="178">
        <f t="shared" si="5"/>
        <v>1.4742765349999729</v>
      </c>
      <c r="S65" s="131">
        <f>IF((J65)=0,"",(R65/J65))</f>
        <v>1.0016794088763109E-2</v>
      </c>
      <c r="T65" s="57"/>
    </row>
    <row r="66" spans="1:360" s="51" customFormat="1" ht="15.75" thickBot="1" x14ac:dyDescent="0.25">
      <c r="B66" s="68"/>
      <c r="C66" s="69"/>
      <c r="D66" s="70"/>
      <c r="E66" s="157"/>
      <c r="F66" s="85"/>
      <c r="G66" s="86"/>
      <c r="H66" s="110"/>
      <c r="I66" s="85"/>
      <c r="J66" s="86"/>
      <c r="K66" s="110"/>
      <c r="L66" s="179"/>
      <c r="M66" s="127"/>
      <c r="N66" s="110"/>
      <c r="O66" s="85"/>
      <c r="P66" s="86"/>
      <c r="Q66" s="110"/>
      <c r="R66" s="179"/>
      <c r="S66" s="127"/>
      <c r="T66" s="110"/>
      <c r="U66" s="98"/>
      <c r="V66" s="98"/>
      <c r="W66" s="98"/>
      <c r="X66" s="98"/>
      <c r="Y66" s="98"/>
      <c r="Z66" s="98"/>
      <c r="AA66" s="98"/>
      <c r="AB66" s="98"/>
      <c r="AC66" s="98"/>
      <c r="AD66" s="98"/>
      <c r="AE66" s="98"/>
      <c r="AF66" s="98"/>
      <c r="AG66" s="98"/>
      <c r="AH66" s="98"/>
      <c r="AI66" s="98"/>
      <c r="AJ66" s="98"/>
      <c r="AK66" s="98"/>
      <c r="AL66" s="98"/>
      <c r="AM66" s="98"/>
      <c r="AN66" s="98"/>
      <c r="AO66" s="98"/>
      <c r="AP66" s="98"/>
      <c r="AQ66" s="98"/>
      <c r="AR66" s="98"/>
      <c r="AS66" s="98"/>
      <c r="AT66" s="98"/>
      <c r="AU66" s="98"/>
      <c r="AV66" s="98"/>
      <c r="AW66" s="98"/>
      <c r="AX66" s="98"/>
      <c r="AY66" s="98"/>
      <c r="AZ66" s="98"/>
      <c r="BA66" s="98"/>
      <c r="BB66" s="98"/>
      <c r="BC66" s="98"/>
      <c r="BD66" s="98"/>
      <c r="BE66" s="98"/>
      <c r="BF66" s="98"/>
      <c r="BG66" s="98"/>
      <c r="BH66" s="98"/>
      <c r="BI66" s="98"/>
      <c r="BJ66" s="98"/>
      <c r="BK66" s="98"/>
      <c r="BL66" s="98"/>
      <c r="BM66" s="98"/>
      <c r="BN66" s="98"/>
      <c r="BO66" s="98"/>
      <c r="BP66" s="98"/>
      <c r="BQ66" s="98"/>
      <c r="BR66" s="98"/>
      <c r="BS66" s="98"/>
      <c r="BT66" s="98"/>
      <c r="BU66" s="98"/>
      <c r="BV66" s="98"/>
      <c r="BW66" s="98"/>
      <c r="BX66" s="98"/>
      <c r="BY66" s="98"/>
      <c r="BZ66" s="98"/>
      <c r="CA66" s="98"/>
      <c r="CB66" s="98"/>
      <c r="CC66" s="98"/>
      <c r="CD66" s="98"/>
      <c r="CE66" s="98"/>
      <c r="CF66" s="98"/>
      <c r="CG66" s="98"/>
      <c r="CH66" s="98"/>
      <c r="CI66" s="98"/>
      <c r="CJ66" s="98"/>
      <c r="CK66" s="98"/>
      <c r="CL66" s="98"/>
      <c r="CM66" s="98"/>
      <c r="CN66" s="98"/>
      <c r="CO66" s="98"/>
      <c r="CP66" s="98"/>
      <c r="CQ66" s="98"/>
      <c r="CR66" s="98"/>
      <c r="CS66" s="98"/>
      <c r="CT66" s="98"/>
      <c r="CU66" s="98"/>
      <c r="CV66" s="98"/>
      <c r="CW66" s="98"/>
      <c r="CX66" s="98"/>
      <c r="CY66" s="98"/>
      <c r="CZ66" s="98"/>
      <c r="DA66" s="98"/>
      <c r="DB66" s="98"/>
      <c r="DC66" s="98"/>
      <c r="DD66" s="98"/>
      <c r="DE66" s="98"/>
      <c r="DF66" s="98"/>
      <c r="DG66" s="98"/>
      <c r="DH66" s="98"/>
      <c r="DI66" s="98"/>
      <c r="DJ66" s="98"/>
      <c r="DK66" s="98"/>
      <c r="DL66" s="98"/>
      <c r="DM66" s="98"/>
      <c r="DN66" s="98"/>
      <c r="DO66" s="98"/>
      <c r="DP66" s="98"/>
      <c r="DQ66" s="98"/>
      <c r="DR66" s="98"/>
      <c r="DS66" s="98"/>
      <c r="DT66" s="98"/>
      <c r="DU66" s="98"/>
      <c r="DV66" s="98"/>
      <c r="DW66" s="98"/>
      <c r="DX66" s="98"/>
      <c r="DY66" s="98"/>
      <c r="DZ66" s="98"/>
      <c r="EA66" s="98"/>
      <c r="EB66" s="98"/>
      <c r="EC66" s="98"/>
      <c r="ED66" s="98"/>
      <c r="EE66" s="98"/>
      <c r="EF66" s="98"/>
      <c r="EG66" s="98"/>
      <c r="EH66" s="98"/>
      <c r="EI66" s="98"/>
      <c r="EJ66" s="98"/>
      <c r="EK66" s="98"/>
      <c r="EL66" s="98"/>
      <c r="EM66" s="98"/>
      <c r="EN66" s="98"/>
      <c r="EO66" s="98"/>
      <c r="EP66" s="98"/>
      <c r="EQ66" s="98"/>
      <c r="ER66" s="98"/>
      <c r="ES66" s="98"/>
      <c r="ET66" s="98"/>
      <c r="EU66" s="98"/>
      <c r="EV66" s="98"/>
      <c r="EW66" s="98"/>
      <c r="EX66" s="98"/>
      <c r="EY66" s="98"/>
      <c r="EZ66" s="98"/>
      <c r="FA66" s="98"/>
      <c r="FB66" s="98"/>
      <c r="FC66" s="98"/>
      <c r="FD66" s="98"/>
      <c r="FE66" s="98"/>
      <c r="FF66" s="98"/>
      <c r="FG66" s="98"/>
      <c r="FH66" s="98"/>
      <c r="FI66" s="98"/>
      <c r="FJ66" s="98"/>
      <c r="FK66" s="98"/>
      <c r="FL66" s="98"/>
      <c r="FM66" s="98"/>
      <c r="FN66" s="98"/>
      <c r="FO66" s="98"/>
      <c r="FP66" s="98"/>
      <c r="FQ66" s="98"/>
      <c r="FR66" s="98"/>
      <c r="FS66" s="98"/>
      <c r="FT66" s="98"/>
      <c r="FU66" s="98"/>
      <c r="FV66" s="98"/>
      <c r="FW66" s="98"/>
      <c r="FX66" s="98"/>
      <c r="FY66" s="98"/>
      <c r="FZ66" s="98"/>
      <c r="GA66" s="98"/>
      <c r="GB66" s="98"/>
      <c r="GC66" s="98"/>
      <c r="GD66" s="98"/>
      <c r="GE66" s="98"/>
      <c r="GF66" s="98"/>
      <c r="GG66" s="98"/>
      <c r="GH66" s="98"/>
      <c r="GI66" s="98"/>
      <c r="GJ66" s="98"/>
      <c r="GK66" s="98"/>
      <c r="GL66" s="98"/>
      <c r="GM66" s="98"/>
      <c r="GN66" s="98"/>
      <c r="GO66" s="98"/>
      <c r="GP66" s="98"/>
      <c r="GQ66" s="98"/>
      <c r="GR66" s="98"/>
      <c r="GS66" s="98"/>
      <c r="GT66" s="98"/>
      <c r="GU66" s="98"/>
      <c r="GV66" s="98"/>
      <c r="GW66" s="98"/>
      <c r="GX66" s="98"/>
      <c r="GY66" s="98"/>
      <c r="GZ66" s="98"/>
      <c r="HA66" s="98"/>
      <c r="HB66" s="98"/>
      <c r="HC66" s="98"/>
      <c r="HD66" s="98"/>
      <c r="HE66" s="98"/>
      <c r="HF66" s="98"/>
      <c r="HG66" s="98"/>
      <c r="HH66" s="98"/>
      <c r="HI66" s="98"/>
      <c r="HJ66" s="98"/>
      <c r="HK66" s="98"/>
      <c r="HL66" s="98"/>
      <c r="HM66" s="98"/>
      <c r="HN66" s="98"/>
      <c r="HO66" s="98"/>
      <c r="HP66" s="98"/>
      <c r="HQ66" s="98"/>
      <c r="HR66" s="98"/>
      <c r="HS66" s="98"/>
      <c r="HT66" s="98"/>
      <c r="HU66" s="98"/>
      <c r="HV66" s="98"/>
      <c r="HW66" s="98"/>
      <c r="HX66" s="98"/>
      <c r="HY66" s="98"/>
      <c r="HZ66" s="98"/>
      <c r="IA66" s="98"/>
      <c r="IB66" s="98"/>
      <c r="IC66" s="98"/>
      <c r="ID66" s="98"/>
      <c r="IE66" s="98"/>
      <c r="IF66" s="98"/>
      <c r="IG66" s="98"/>
      <c r="IH66" s="98"/>
      <c r="II66" s="98"/>
      <c r="IJ66" s="98"/>
      <c r="IK66" s="98"/>
      <c r="IL66" s="98"/>
      <c r="IM66" s="98"/>
      <c r="IN66" s="98"/>
      <c r="IO66" s="98"/>
      <c r="IP66" s="98"/>
      <c r="IQ66" s="98"/>
      <c r="IR66" s="98"/>
      <c r="IS66" s="98"/>
      <c r="IT66" s="98"/>
      <c r="IU66" s="98"/>
      <c r="IV66" s="98"/>
      <c r="IW66" s="98"/>
      <c r="IX66" s="98"/>
      <c r="IY66" s="98"/>
      <c r="IZ66" s="98"/>
      <c r="JA66" s="98"/>
      <c r="JB66" s="98"/>
      <c r="JC66" s="98"/>
      <c r="JD66" s="98"/>
      <c r="JE66" s="98"/>
      <c r="JF66" s="98"/>
      <c r="JG66" s="98"/>
      <c r="JH66" s="98"/>
      <c r="JI66" s="98"/>
      <c r="JJ66" s="98"/>
      <c r="JK66" s="98"/>
      <c r="JL66" s="98"/>
      <c r="JM66" s="98"/>
      <c r="JN66" s="98"/>
      <c r="JO66" s="98"/>
      <c r="JP66" s="98"/>
      <c r="JQ66" s="98"/>
      <c r="JR66" s="98"/>
      <c r="JS66" s="98"/>
      <c r="JT66" s="98"/>
      <c r="JU66" s="98"/>
      <c r="JV66" s="98"/>
      <c r="JW66" s="98"/>
      <c r="JX66" s="98"/>
      <c r="JY66" s="98"/>
      <c r="JZ66" s="98"/>
      <c r="KA66" s="98"/>
      <c r="KB66" s="98"/>
      <c r="KC66" s="98"/>
      <c r="KD66" s="98"/>
      <c r="KE66" s="98"/>
      <c r="KF66" s="98"/>
      <c r="KG66" s="98"/>
      <c r="KH66" s="98"/>
      <c r="KI66" s="98"/>
      <c r="KJ66" s="98"/>
      <c r="KK66" s="98"/>
      <c r="KL66" s="98"/>
      <c r="KM66" s="98"/>
      <c r="KN66" s="98"/>
      <c r="KO66" s="98"/>
      <c r="KP66" s="98"/>
      <c r="KQ66" s="98"/>
      <c r="KR66" s="98"/>
      <c r="KS66" s="98"/>
      <c r="KT66" s="98"/>
      <c r="KU66" s="98"/>
      <c r="KV66" s="98"/>
      <c r="KW66" s="98"/>
      <c r="KX66" s="98"/>
      <c r="KY66" s="98"/>
      <c r="KZ66" s="98"/>
      <c r="LA66" s="98"/>
      <c r="LB66" s="98"/>
      <c r="LC66" s="98"/>
      <c r="LD66" s="98"/>
      <c r="LE66" s="98"/>
      <c r="LF66" s="98"/>
      <c r="LG66" s="98"/>
      <c r="LH66" s="98"/>
      <c r="LI66" s="98"/>
      <c r="LJ66" s="98"/>
      <c r="LK66" s="98"/>
      <c r="LL66" s="98"/>
      <c r="LM66" s="98"/>
      <c r="LN66" s="98"/>
      <c r="LO66" s="98"/>
      <c r="LP66" s="98"/>
      <c r="LQ66" s="98"/>
      <c r="LR66" s="98"/>
      <c r="LS66" s="98"/>
      <c r="LT66" s="98"/>
      <c r="LU66" s="98"/>
      <c r="LV66" s="98"/>
      <c r="LW66" s="98"/>
      <c r="LX66" s="98"/>
      <c r="LY66" s="98"/>
      <c r="LZ66" s="98"/>
      <c r="MA66" s="98"/>
      <c r="MB66" s="98"/>
      <c r="MC66" s="98"/>
      <c r="MD66" s="98"/>
      <c r="ME66" s="98"/>
      <c r="MF66" s="98"/>
      <c r="MG66" s="98"/>
      <c r="MH66" s="98"/>
      <c r="MI66" s="98"/>
      <c r="MJ66" s="98"/>
      <c r="MK66" s="98"/>
      <c r="ML66" s="98"/>
      <c r="MM66" s="98"/>
      <c r="MN66" s="98"/>
      <c r="MO66" s="98"/>
      <c r="MP66" s="98"/>
      <c r="MQ66" s="98"/>
      <c r="MR66" s="98"/>
      <c r="MS66" s="98"/>
      <c r="MT66" s="98"/>
      <c r="MU66" s="98"/>
      <c r="MV66" s="98"/>
    </row>
    <row r="67" spans="1:360" s="51" customFormat="1" ht="12.75" hidden="1" outlineLevel="1" x14ac:dyDescent="0.2">
      <c r="B67" s="72" t="s">
        <v>37</v>
      </c>
      <c r="C67" s="49"/>
      <c r="D67" s="49"/>
      <c r="E67" s="158"/>
      <c r="F67" s="73"/>
      <c r="G67" s="75">
        <f>SUM(G58:G59,G50,G51:G54)</f>
        <v>41.223209999999995</v>
      </c>
      <c r="H67" s="74"/>
      <c r="I67" s="73"/>
      <c r="J67" s="75">
        <f>SUM(J58:J59,J50,J51:J54)</f>
        <v>46.368209999999991</v>
      </c>
      <c r="K67" s="74"/>
      <c r="L67" s="180">
        <f>J67-G67</f>
        <v>5.144999999999996</v>
      </c>
      <c r="M67" s="128">
        <f>IF((G67)=0,"",(L67/G67))</f>
        <v>0.12480833006454366</v>
      </c>
      <c r="N67" s="74"/>
      <c r="O67" s="73"/>
      <c r="P67" s="75">
        <f>SUM(P58:P59,P50,P51:P54)</f>
        <v>47.672879500000001</v>
      </c>
      <c r="Q67" s="74"/>
      <c r="R67" s="180">
        <f t="shared" si="5"/>
        <v>1.3046695000000099</v>
      </c>
      <c r="S67" s="128">
        <f>IF((J67)=0,"",(R67/J67))</f>
        <v>2.8137154744597864E-2</v>
      </c>
      <c r="T67" s="74"/>
      <c r="U67" s="98"/>
      <c r="V67" s="98"/>
      <c r="W67" s="98"/>
      <c r="X67" s="98"/>
      <c r="Y67" s="98"/>
      <c r="Z67" s="98"/>
      <c r="AA67" s="98"/>
      <c r="AB67" s="98"/>
      <c r="AC67" s="98"/>
      <c r="AD67" s="98"/>
      <c r="AE67" s="98"/>
      <c r="AF67" s="98"/>
      <c r="AG67" s="98"/>
      <c r="AH67" s="98"/>
      <c r="AI67" s="98"/>
      <c r="AJ67" s="98"/>
      <c r="AK67" s="98"/>
      <c r="AL67" s="98"/>
      <c r="AM67" s="98"/>
      <c r="AN67" s="98"/>
      <c r="AO67" s="98"/>
      <c r="AP67" s="98"/>
      <c r="AQ67" s="98"/>
      <c r="AR67" s="98"/>
      <c r="AS67" s="98"/>
      <c r="AT67" s="98"/>
      <c r="AU67" s="98"/>
      <c r="AV67" s="98"/>
      <c r="AW67" s="98"/>
      <c r="AX67" s="98"/>
      <c r="AY67" s="98"/>
      <c r="AZ67" s="98"/>
      <c r="BA67" s="98"/>
      <c r="BB67" s="98"/>
      <c r="BC67" s="98"/>
      <c r="BD67" s="98"/>
      <c r="BE67" s="98"/>
      <c r="BF67" s="98"/>
      <c r="BG67" s="98"/>
      <c r="BH67" s="98"/>
      <c r="BI67" s="98"/>
      <c r="BJ67" s="98"/>
      <c r="BK67" s="98"/>
      <c r="BL67" s="98"/>
      <c r="BM67" s="98"/>
      <c r="BN67" s="98"/>
      <c r="BO67" s="98"/>
      <c r="BP67" s="98"/>
      <c r="BQ67" s="98"/>
      <c r="BR67" s="98"/>
      <c r="BS67" s="98"/>
      <c r="BT67" s="98"/>
      <c r="BU67" s="98"/>
      <c r="BV67" s="98"/>
      <c r="BW67" s="98"/>
      <c r="BX67" s="98"/>
      <c r="BY67" s="98"/>
      <c r="BZ67" s="98"/>
      <c r="CA67" s="98"/>
      <c r="CB67" s="98"/>
      <c r="CC67" s="98"/>
      <c r="CD67" s="98"/>
      <c r="CE67" s="98"/>
      <c r="CF67" s="98"/>
      <c r="CG67" s="98"/>
      <c r="CH67" s="98"/>
      <c r="CI67" s="98"/>
      <c r="CJ67" s="98"/>
      <c r="CK67" s="98"/>
      <c r="CL67" s="98"/>
      <c r="CM67" s="98"/>
      <c r="CN67" s="98"/>
      <c r="CO67" s="98"/>
      <c r="CP67" s="98"/>
      <c r="CQ67" s="98"/>
      <c r="CR67" s="98"/>
      <c r="CS67" s="98"/>
      <c r="CT67" s="98"/>
      <c r="CU67" s="98"/>
      <c r="CV67" s="98"/>
      <c r="CW67" s="98"/>
      <c r="CX67" s="98"/>
      <c r="CY67" s="98"/>
      <c r="CZ67" s="98"/>
      <c r="DA67" s="98"/>
      <c r="DB67" s="98"/>
      <c r="DC67" s="98"/>
      <c r="DD67" s="98"/>
      <c r="DE67" s="98"/>
      <c r="DF67" s="98"/>
      <c r="DG67" s="98"/>
      <c r="DH67" s="98"/>
      <c r="DI67" s="98"/>
      <c r="DJ67" s="98"/>
      <c r="DK67" s="98"/>
      <c r="DL67" s="98"/>
      <c r="DM67" s="98"/>
      <c r="DN67" s="98"/>
      <c r="DO67" s="98"/>
      <c r="DP67" s="98"/>
      <c r="DQ67" s="98"/>
      <c r="DR67" s="98"/>
      <c r="DS67" s="98"/>
      <c r="DT67" s="98"/>
      <c r="DU67" s="98"/>
      <c r="DV67" s="98"/>
      <c r="DW67" s="98"/>
      <c r="DX67" s="98"/>
      <c r="DY67" s="98"/>
      <c r="DZ67" s="98"/>
      <c r="EA67" s="98"/>
      <c r="EB67" s="98"/>
      <c r="EC67" s="98"/>
      <c r="ED67" s="98"/>
      <c r="EE67" s="98"/>
      <c r="EF67" s="98"/>
      <c r="EG67" s="98"/>
      <c r="EH67" s="98"/>
      <c r="EI67" s="98"/>
      <c r="EJ67" s="98"/>
      <c r="EK67" s="98"/>
      <c r="EL67" s="98"/>
      <c r="EM67" s="98"/>
      <c r="EN67" s="98"/>
      <c r="EO67" s="98"/>
      <c r="EP67" s="98"/>
      <c r="EQ67" s="98"/>
      <c r="ER67" s="98"/>
      <c r="ES67" s="98"/>
      <c r="ET67" s="98"/>
      <c r="EU67" s="98"/>
      <c r="EV67" s="98"/>
      <c r="EW67" s="98"/>
      <c r="EX67" s="98"/>
      <c r="EY67" s="98"/>
      <c r="EZ67" s="98"/>
      <c r="FA67" s="98"/>
      <c r="FB67" s="98"/>
      <c r="FC67" s="98"/>
      <c r="FD67" s="98"/>
      <c r="FE67" s="98"/>
      <c r="FF67" s="98"/>
      <c r="FG67" s="98"/>
      <c r="FH67" s="98"/>
      <c r="FI67" s="98"/>
      <c r="FJ67" s="98"/>
      <c r="FK67" s="98"/>
      <c r="FL67" s="98"/>
      <c r="FM67" s="98"/>
      <c r="FN67" s="98"/>
      <c r="FO67" s="98"/>
      <c r="FP67" s="98"/>
      <c r="FQ67" s="98"/>
      <c r="FR67" s="98"/>
      <c r="FS67" s="98"/>
      <c r="FT67" s="98"/>
      <c r="FU67" s="98"/>
      <c r="FV67" s="98"/>
      <c r="FW67" s="98"/>
      <c r="FX67" s="98"/>
      <c r="FY67" s="98"/>
      <c r="FZ67" s="98"/>
      <c r="GA67" s="98"/>
      <c r="GB67" s="98"/>
      <c r="GC67" s="98"/>
      <c r="GD67" s="98"/>
      <c r="GE67" s="98"/>
      <c r="GF67" s="98"/>
      <c r="GG67" s="98"/>
      <c r="GH67" s="98"/>
      <c r="GI67" s="98"/>
      <c r="GJ67" s="98"/>
      <c r="GK67" s="98"/>
      <c r="GL67" s="98"/>
      <c r="GM67" s="98"/>
      <c r="GN67" s="98"/>
      <c r="GO67" s="98"/>
      <c r="GP67" s="98"/>
      <c r="GQ67" s="98"/>
      <c r="GR67" s="98"/>
      <c r="GS67" s="98"/>
      <c r="GT67" s="98"/>
      <c r="GU67" s="98"/>
      <c r="GV67" s="98"/>
      <c r="GW67" s="98"/>
      <c r="GX67" s="98"/>
      <c r="GY67" s="98"/>
      <c r="GZ67" s="98"/>
      <c r="HA67" s="98"/>
      <c r="HB67" s="98"/>
      <c r="HC67" s="98"/>
      <c r="HD67" s="98"/>
      <c r="HE67" s="98"/>
      <c r="HF67" s="98"/>
      <c r="HG67" s="98"/>
      <c r="HH67" s="98"/>
      <c r="HI67" s="98"/>
      <c r="HJ67" s="98"/>
      <c r="HK67" s="98"/>
      <c r="HL67" s="98"/>
      <c r="HM67" s="98"/>
      <c r="HN67" s="98"/>
      <c r="HO67" s="98"/>
      <c r="HP67" s="98"/>
      <c r="HQ67" s="98"/>
      <c r="HR67" s="98"/>
      <c r="HS67" s="98"/>
      <c r="HT67" s="98"/>
      <c r="HU67" s="98"/>
      <c r="HV67" s="98"/>
      <c r="HW67" s="98"/>
      <c r="HX67" s="98"/>
      <c r="HY67" s="98"/>
      <c r="HZ67" s="98"/>
      <c r="IA67" s="98"/>
      <c r="IB67" s="98"/>
      <c r="IC67" s="98"/>
      <c r="ID67" s="98"/>
      <c r="IE67" s="98"/>
      <c r="IF67" s="98"/>
      <c r="IG67" s="98"/>
      <c r="IH67" s="98"/>
      <c r="II67" s="98"/>
      <c r="IJ67" s="98"/>
      <c r="IK67" s="98"/>
      <c r="IL67" s="98"/>
      <c r="IM67" s="98"/>
      <c r="IN67" s="98"/>
      <c r="IO67" s="98"/>
      <c r="IP67" s="98"/>
      <c r="IQ67" s="98"/>
      <c r="IR67" s="98"/>
      <c r="IS67" s="98"/>
      <c r="IT67" s="98"/>
      <c r="IU67" s="98"/>
      <c r="IV67" s="98"/>
      <c r="IW67" s="98"/>
      <c r="IX67" s="98"/>
      <c r="IY67" s="98"/>
      <c r="IZ67" s="98"/>
      <c r="JA67" s="98"/>
      <c r="JB67" s="98"/>
      <c r="JC67" s="98"/>
      <c r="JD67" s="98"/>
      <c r="JE67" s="98"/>
      <c r="JF67" s="98"/>
      <c r="JG67" s="98"/>
      <c r="JH67" s="98"/>
      <c r="JI67" s="98"/>
      <c r="JJ67" s="98"/>
      <c r="JK67" s="98"/>
      <c r="JL67" s="98"/>
      <c r="JM67" s="98"/>
      <c r="JN67" s="98"/>
      <c r="JO67" s="98"/>
      <c r="JP67" s="98"/>
      <c r="JQ67" s="98"/>
      <c r="JR67" s="98"/>
      <c r="JS67" s="98"/>
      <c r="JT67" s="98"/>
      <c r="JU67" s="98"/>
      <c r="JV67" s="98"/>
      <c r="JW67" s="98"/>
      <c r="JX67" s="98"/>
      <c r="JY67" s="98"/>
      <c r="JZ67" s="98"/>
      <c r="KA67" s="98"/>
      <c r="KB67" s="98"/>
      <c r="KC67" s="98"/>
      <c r="KD67" s="98"/>
      <c r="KE67" s="98"/>
      <c r="KF67" s="98"/>
      <c r="KG67" s="98"/>
      <c r="KH67" s="98"/>
      <c r="KI67" s="98"/>
      <c r="KJ67" s="98"/>
      <c r="KK67" s="98"/>
      <c r="KL67" s="98"/>
      <c r="KM67" s="98"/>
      <c r="KN67" s="98"/>
      <c r="KO67" s="98"/>
      <c r="KP67" s="98"/>
      <c r="KQ67" s="98"/>
      <c r="KR67" s="98"/>
      <c r="KS67" s="98"/>
      <c r="KT67" s="98"/>
      <c r="KU67" s="98"/>
      <c r="KV67" s="98"/>
      <c r="KW67" s="98"/>
      <c r="KX67" s="98"/>
      <c r="KY67" s="98"/>
      <c r="KZ67" s="98"/>
      <c r="LA67" s="98"/>
      <c r="LB67" s="98"/>
      <c r="LC67" s="98"/>
      <c r="LD67" s="98"/>
      <c r="LE67" s="98"/>
      <c r="LF67" s="98"/>
      <c r="LG67" s="98"/>
      <c r="LH67" s="98"/>
      <c r="LI67" s="98"/>
      <c r="LJ67" s="98"/>
      <c r="LK67" s="98"/>
      <c r="LL67" s="98"/>
      <c r="LM67" s="98"/>
      <c r="LN67" s="98"/>
      <c r="LO67" s="98"/>
      <c r="LP67" s="98"/>
      <c r="LQ67" s="98"/>
      <c r="LR67" s="98"/>
      <c r="LS67" s="98"/>
      <c r="LT67" s="98"/>
      <c r="LU67" s="98"/>
      <c r="LV67" s="98"/>
      <c r="LW67" s="98"/>
      <c r="LX67" s="98"/>
      <c r="LY67" s="98"/>
      <c r="LZ67" s="98"/>
      <c r="MA67" s="98"/>
      <c r="MB67" s="98"/>
      <c r="MC67" s="98"/>
      <c r="MD67" s="98"/>
      <c r="ME67" s="98"/>
      <c r="MF67" s="98"/>
      <c r="MG67" s="98"/>
      <c r="MH67" s="98"/>
      <c r="MI67" s="98"/>
      <c r="MJ67" s="98"/>
      <c r="MK67" s="98"/>
      <c r="ML67" s="98"/>
      <c r="MM67" s="98"/>
      <c r="MN67" s="98"/>
      <c r="MO67" s="98"/>
      <c r="MP67" s="98"/>
      <c r="MQ67" s="98"/>
      <c r="MR67" s="98"/>
      <c r="MS67" s="98"/>
      <c r="MT67" s="98"/>
      <c r="MU67" s="98"/>
      <c r="MV67" s="98"/>
    </row>
    <row r="68" spans="1:360" s="51" customFormat="1" ht="12.75" hidden="1" outlineLevel="1" x14ac:dyDescent="0.2">
      <c r="B68" s="76" t="s">
        <v>33</v>
      </c>
      <c r="C68" s="49"/>
      <c r="D68" s="49"/>
      <c r="E68" s="158"/>
      <c r="F68" s="77">
        <v>0.13</v>
      </c>
      <c r="G68" s="79">
        <f>G67*F68</f>
        <v>5.3590172999999997</v>
      </c>
      <c r="H68" s="78"/>
      <c r="I68" s="77">
        <v>0.13</v>
      </c>
      <c r="J68" s="79">
        <f>J67*I68</f>
        <v>6.0278672999999987</v>
      </c>
      <c r="K68" s="78"/>
      <c r="L68" s="180">
        <f>J68-G68</f>
        <v>0.66884999999999906</v>
      </c>
      <c r="M68" s="129">
        <f>IF((G68)=0,"",(L68/G68))</f>
        <v>0.12480833006454357</v>
      </c>
      <c r="N68" s="78"/>
      <c r="O68" s="77">
        <v>0.13</v>
      </c>
      <c r="P68" s="79">
        <f>P67*O68</f>
        <v>6.1974743349999999</v>
      </c>
      <c r="Q68" s="78"/>
      <c r="R68" s="180">
        <f t="shared" si="5"/>
        <v>0.16960703500000118</v>
      </c>
      <c r="S68" s="129">
        <f t="shared" ref="S68:S71" si="20">IF((J68)=0,"",(R68/J68))</f>
        <v>2.8137154744597846E-2</v>
      </c>
      <c r="T68" s="78"/>
      <c r="U68" s="98"/>
      <c r="V68" s="98"/>
      <c r="W68" s="98"/>
      <c r="X68" s="98"/>
      <c r="Y68" s="98"/>
      <c r="Z68" s="98"/>
      <c r="AA68" s="98"/>
      <c r="AB68" s="98"/>
      <c r="AC68" s="98"/>
      <c r="AD68" s="98"/>
      <c r="AE68" s="98"/>
      <c r="AF68" s="98"/>
      <c r="AG68" s="98"/>
      <c r="AH68" s="98"/>
      <c r="AI68" s="98"/>
      <c r="AJ68" s="98"/>
      <c r="AK68" s="98"/>
      <c r="AL68" s="98"/>
      <c r="AM68" s="98"/>
      <c r="AN68" s="98"/>
      <c r="AO68" s="98"/>
      <c r="AP68" s="98"/>
      <c r="AQ68" s="98"/>
      <c r="AR68" s="98"/>
      <c r="AS68" s="98"/>
      <c r="AT68" s="98"/>
      <c r="AU68" s="98"/>
      <c r="AV68" s="98"/>
      <c r="AW68" s="98"/>
      <c r="AX68" s="98"/>
      <c r="AY68" s="98"/>
      <c r="AZ68" s="98"/>
      <c r="BA68" s="98"/>
      <c r="BB68" s="98"/>
      <c r="BC68" s="98"/>
      <c r="BD68" s="98"/>
      <c r="BE68" s="98"/>
      <c r="BF68" s="98"/>
      <c r="BG68" s="98"/>
      <c r="BH68" s="98"/>
      <c r="BI68" s="98"/>
      <c r="BJ68" s="98"/>
      <c r="BK68" s="98"/>
      <c r="BL68" s="98"/>
      <c r="BM68" s="98"/>
      <c r="BN68" s="98"/>
      <c r="BO68" s="98"/>
      <c r="BP68" s="98"/>
      <c r="BQ68" s="98"/>
      <c r="BR68" s="98"/>
      <c r="BS68" s="98"/>
      <c r="BT68" s="98"/>
      <c r="BU68" s="98"/>
      <c r="BV68" s="98"/>
      <c r="BW68" s="98"/>
      <c r="BX68" s="98"/>
      <c r="BY68" s="98"/>
      <c r="BZ68" s="98"/>
      <c r="CA68" s="98"/>
      <c r="CB68" s="98"/>
      <c r="CC68" s="98"/>
      <c r="CD68" s="98"/>
      <c r="CE68" s="98"/>
      <c r="CF68" s="98"/>
      <c r="CG68" s="98"/>
      <c r="CH68" s="98"/>
      <c r="CI68" s="98"/>
      <c r="CJ68" s="98"/>
      <c r="CK68" s="98"/>
      <c r="CL68" s="98"/>
      <c r="CM68" s="98"/>
      <c r="CN68" s="98"/>
      <c r="CO68" s="98"/>
      <c r="CP68" s="98"/>
      <c r="CQ68" s="98"/>
      <c r="CR68" s="98"/>
      <c r="CS68" s="98"/>
      <c r="CT68" s="98"/>
      <c r="CU68" s="98"/>
      <c r="CV68" s="98"/>
      <c r="CW68" s="98"/>
      <c r="CX68" s="98"/>
      <c r="CY68" s="98"/>
      <c r="CZ68" s="98"/>
      <c r="DA68" s="98"/>
      <c r="DB68" s="98"/>
      <c r="DC68" s="98"/>
      <c r="DD68" s="98"/>
      <c r="DE68" s="98"/>
      <c r="DF68" s="98"/>
      <c r="DG68" s="98"/>
      <c r="DH68" s="98"/>
      <c r="DI68" s="98"/>
      <c r="DJ68" s="98"/>
      <c r="DK68" s="98"/>
      <c r="DL68" s="98"/>
      <c r="DM68" s="98"/>
      <c r="DN68" s="98"/>
      <c r="DO68" s="98"/>
      <c r="DP68" s="98"/>
      <c r="DQ68" s="98"/>
      <c r="DR68" s="98"/>
      <c r="DS68" s="98"/>
      <c r="DT68" s="98"/>
      <c r="DU68" s="98"/>
      <c r="DV68" s="98"/>
      <c r="DW68" s="98"/>
      <c r="DX68" s="98"/>
      <c r="DY68" s="98"/>
      <c r="DZ68" s="98"/>
      <c r="EA68" s="98"/>
      <c r="EB68" s="98"/>
      <c r="EC68" s="98"/>
      <c r="ED68" s="98"/>
      <c r="EE68" s="98"/>
      <c r="EF68" s="98"/>
      <c r="EG68" s="98"/>
      <c r="EH68" s="98"/>
      <c r="EI68" s="98"/>
      <c r="EJ68" s="98"/>
      <c r="EK68" s="98"/>
      <c r="EL68" s="98"/>
      <c r="EM68" s="98"/>
      <c r="EN68" s="98"/>
      <c r="EO68" s="98"/>
      <c r="EP68" s="98"/>
      <c r="EQ68" s="98"/>
      <c r="ER68" s="98"/>
      <c r="ES68" s="98"/>
      <c r="ET68" s="98"/>
      <c r="EU68" s="98"/>
      <c r="EV68" s="98"/>
      <c r="EW68" s="98"/>
      <c r="EX68" s="98"/>
      <c r="EY68" s="98"/>
      <c r="EZ68" s="98"/>
      <c r="FA68" s="98"/>
      <c r="FB68" s="98"/>
      <c r="FC68" s="98"/>
      <c r="FD68" s="98"/>
      <c r="FE68" s="98"/>
      <c r="FF68" s="98"/>
      <c r="FG68" s="98"/>
      <c r="FH68" s="98"/>
      <c r="FI68" s="98"/>
      <c r="FJ68" s="98"/>
      <c r="FK68" s="98"/>
      <c r="FL68" s="98"/>
      <c r="FM68" s="98"/>
      <c r="FN68" s="98"/>
      <c r="FO68" s="98"/>
      <c r="FP68" s="98"/>
      <c r="FQ68" s="98"/>
      <c r="FR68" s="98"/>
      <c r="FS68" s="98"/>
      <c r="FT68" s="98"/>
      <c r="FU68" s="98"/>
      <c r="FV68" s="98"/>
      <c r="FW68" s="98"/>
      <c r="FX68" s="98"/>
      <c r="FY68" s="98"/>
      <c r="FZ68" s="98"/>
      <c r="GA68" s="98"/>
      <c r="GB68" s="98"/>
      <c r="GC68" s="98"/>
      <c r="GD68" s="98"/>
      <c r="GE68" s="98"/>
      <c r="GF68" s="98"/>
      <c r="GG68" s="98"/>
      <c r="GH68" s="98"/>
      <c r="GI68" s="98"/>
      <c r="GJ68" s="98"/>
      <c r="GK68" s="98"/>
      <c r="GL68" s="98"/>
      <c r="GM68" s="98"/>
      <c r="GN68" s="98"/>
      <c r="GO68" s="98"/>
      <c r="GP68" s="98"/>
      <c r="GQ68" s="98"/>
      <c r="GR68" s="98"/>
      <c r="GS68" s="98"/>
      <c r="GT68" s="98"/>
      <c r="GU68" s="98"/>
      <c r="GV68" s="98"/>
      <c r="GW68" s="98"/>
      <c r="GX68" s="98"/>
      <c r="GY68" s="98"/>
      <c r="GZ68" s="98"/>
      <c r="HA68" s="98"/>
      <c r="HB68" s="98"/>
      <c r="HC68" s="98"/>
      <c r="HD68" s="98"/>
      <c r="HE68" s="98"/>
      <c r="HF68" s="98"/>
      <c r="HG68" s="98"/>
      <c r="HH68" s="98"/>
      <c r="HI68" s="98"/>
      <c r="HJ68" s="98"/>
      <c r="HK68" s="98"/>
      <c r="HL68" s="98"/>
      <c r="HM68" s="98"/>
      <c r="HN68" s="98"/>
      <c r="HO68" s="98"/>
      <c r="HP68" s="98"/>
      <c r="HQ68" s="98"/>
      <c r="HR68" s="98"/>
      <c r="HS68" s="98"/>
      <c r="HT68" s="98"/>
      <c r="HU68" s="98"/>
      <c r="HV68" s="98"/>
      <c r="HW68" s="98"/>
      <c r="HX68" s="98"/>
      <c r="HY68" s="98"/>
      <c r="HZ68" s="98"/>
      <c r="IA68" s="98"/>
      <c r="IB68" s="98"/>
      <c r="IC68" s="98"/>
      <c r="ID68" s="98"/>
      <c r="IE68" s="98"/>
      <c r="IF68" s="98"/>
      <c r="IG68" s="98"/>
      <c r="IH68" s="98"/>
      <c r="II68" s="98"/>
      <c r="IJ68" s="98"/>
      <c r="IK68" s="98"/>
      <c r="IL68" s="98"/>
      <c r="IM68" s="98"/>
      <c r="IN68" s="98"/>
      <c r="IO68" s="98"/>
      <c r="IP68" s="98"/>
      <c r="IQ68" s="98"/>
      <c r="IR68" s="98"/>
      <c r="IS68" s="98"/>
      <c r="IT68" s="98"/>
      <c r="IU68" s="98"/>
      <c r="IV68" s="98"/>
      <c r="IW68" s="98"/>
      <c r="IX68" s="98"/>
      <c r="IY68" s="98"/>
      <c r="IZ68" s="98"/>
      <c r="JA68" s="98"/>
      <c r="JB68" s="98"/>
      <c r="JC68" s="98"/>
      <c r="JD68" s="98"/>
      <c r="JE68" s="98"/>
      <c r="JF68" s="98"/>
      <c r="JG68" s="98"/>
      <c r="JH68" s="98"/>
      <c r="JI68" s="98"/>
      <c r="JJ68" s="98"/>
      <c r="JK68" s="98"/>
      <c r="JL68" s="98"/>
      <c r="JM68" s="98"/>
      <c r="JN68" s="98"/>
      <c r="JO68" s="98"/>
      <c r="JP68" s="98"/>
      <c r="JQ68" s="98"/>
      <c r="JR68" s="98"/>
      <c r="JS68" s="98"/>
      <c r="JT68" s="98"/>
      <c r="JU68" s="98"/>
      <c r="JV68" s="98"/>
      <c r="JW68" s="98"/>
      <c r="JX68" s="98"/>
      <c r="JY68" s="98"/>
      <c r="JZ68" s="98"/>
      <c r="KA68" s="98"/>
      <c r="KB68" s="98"/>
      <c r="KC68" s="98"/>
      <c r="KD68" s="98"/>
      <c r="KE68" s="98"/>
      <c r="KF68" s="98"/>
      <c r="KG68" s="98"/>
      <c r="KH68" s="98"/>
      <c r="KI68" s="98"/>
      <c r="KJ68" s="98"/>
      <c r="KK68" s="98"/>
      <c r="KL68" s="98"/>
      <c r="KM68" s="98"/>
      <c r="KN68" s="98"/>
      <c r="KO68" s="98"/>
      <c r="KP68" s="98"/>
      <c r="KQ68" s="98"/>
      <c r="KR68" s="98"/>
      <c r="KS68" s="98"/>
      <c r="KT68" s="98"/>
      <c r="KU68" s="98"/>
      <c r="KV68" s="98"/>
      <c r="KW68" s="98"/>
      <c r="KX68" s="98"/>
      <c r="KY68" s="98"/>
      <c r="KZ68" s="98"/>
      <c r="LA68" s="98"/>
      <c r="LB68" s="98"/>
      <c r="LC68" s="98"/>
      <c r="LD68" s="98"/>
      <c r="LE68" s="98"/>
      <c r="LF68" s="98"/>
      <c r="LG68" s="98"/>
      <c r="LH68" s="98"/>
      <c r="LI68" s="98"/>
      <c r="LJ68" s="98"/>
      <c r="LK68" s="98"/>
      <c r="LL68" s="98"/>
      <c r="LM68" s="98"/>
      <c r="LN68" s="98"/>
      <c r="LO68" s="98"/>
      <c r="LP68" s="98"/>
      <c r="LQ68" s="98"/>
      <c r="LR68" s="98"/>
      <c r="LS68" s="98"/>
      <c r="LT68" s="98"/>
      <c r="LU68" s="98"/>
      <c r="LV68" s="98"/>
      <c r="LW68" s="98"/>
      <c r="LX68" s="98"/>
      <c r="LY68" s="98"/>
      <c r="LZ68" s="98"/>
      <c r="MA68" s="98"/>
      <c r="MB68" s="98"/>
      <c r="MC68" s="98"/>
      <c r="MD68" s="98"/>
      <c r="ME68" s="98"/>
      <c r="MF68" s="98"/>
      <c r="MG68" s="98"/>
      <c r="MH68" s="98"/>
      <c r="MI68" s="98"/>
      <c r="MJ68" s="98"/>
      <c r="MK68" s="98"/>
      <c r="ML68" s="98"/>
      <c r="MM68" s="98"/>
      <c r="MN68" s="98"/>
      <c r="MO68" s="98"/>
      <c r="MP68" s="98"/>
      <c r="MQ68" s="98"/>
      <c r="MR68" s="98"/>
      <c r="MS68" s="98"/>
      <c r="MT68" s="98"/>
      <c r="MU68" s="98"/>
      <c r="MV68" s="98"/>
    </row>
    <row r="69" spans="1:360" s="51" customFormat="1" ht="12.75" hidden="1" outlineLevel="1" x14ac:dyDescent="0.2">
      <c r="B69" s="80" t="s">
        <v>34</v>
      </c>
      <c r="C69" s="49"/>
      <c r="D69" s="49"/>
      <c r="E69" s="159"/>
      <c r="F69" s="81"/>
      <c r="G69" s="79">
        <f>G67+G68</f>
        <v>46.582227299999992</v>
      </c>
      <c r="H69" s="78"/>
      <c r="I69" s="81"/>
      <c r="J69" s="79">
        <f>J67+J68</f>
        <v>52.396077299999988</v>
      </c>
      <c r="K69" s="78"/>
      <c r="L69" s="180">
        <f>J69-G69</f>
        <v>5.8138499999999951</v>
      </c>
      <c r="M69" s="129">
        <f>IF((G69)=0,"",(L69/G69))</f>
        <v>0.12480833006454366</v>
      </c>
      <c r="N69" s="78"/>
      <c r="O69" s="81"/>
      <c r="P69" s="79">
        <f>P67+P68</f>
        <v>53.870353835000003</v>
      </c>
      <c r="Q69" s="78"/>
      <c r="R69" s="180">
        <f t="shared" si="5"/>
        <v>1.4742765350000155</v>
      </c>
      <c r="S69" s="129">
        <f t="shared" si="20"/>
        <v>2.813715474459795E-2</v>
      </c>
      <c r="T69" s="78"/>
      <c r="U69" s="98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98"/>
      <c r="DF69" s="98"/>
      <c r="DG69" s="98"/>
      <c r="DH69" s="98"/>
      <c r="DI69" s="98"/>
      <c r="DJ69" s="98"/>
      <c r="DK69" s="98"/>
      <c r="DL69" s="98"/>
      <c r="DM69" s="98"/>
      <c r="DN69" s="98"/>
      <c r="DO69" s="98"/>
      <c r="DP69" s="98"/>
      <c r="DQ69" s="98"/>
      <c r="DR69" s="98"/>
      <c r="DS69" s="98"/>
      <c r="DT69" s="98"/>
      <c r="DU69" s="98"/>
      <c r="DV69" s="98"/>
      <c r="DW69" s="98"/>
      <c r="DX69" s="98"/>
      <c r="DY69" s="98"/>
      <c r="DZ69" s="98"/>
      <c r="EA69" s="98"/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98"/>
      <c r="FB69" s="98"/>
      <c r="FC69" s="98"/>
      <c r="FD69" s="98"/>
      <c r="FE69" s="98"/>
      <c r="FF69" s="98"/>
      <c r="FG69" s="98"/>
      <c r="FH69" s="98"/>
      <c r="FI69" s="98"/>
      <c r="FJ69" s="98"/>
      <c r="FK69" s="98"/>
      <c r="FL69" s="98"/>
      <c r="FM69" s="98"/>
      <c r="FN69" s="98"/>
      <c r="FO69" s="98"/>
      <c r="FP69" s="98"/>
      <c r="FQ69" s="98"/>
      <c r="FR69" s="98"/>
      <c r="FS69" s="98"/>
      <c r="FT69" s="98"/>
      <c r="FU69" s="98"/>
      <c r="FV69" s="98"/>
      <c r="FW69" s="98"/>
      <c r="FX69" s="98"/>
      <c r="FY69" s="98"/>
      <c r="FZ69" s="98"/>
      <c r="GA69" s="98"/>
      <c r="GB69" s="98"/>
      <c r="GC69" s="98"/>
      <c r="GD69" s="98"/>
      <c r="GE69" s="98"/>
      <c r="GF69" s="98"/>
      <c r="GG69" s="98"/>
      <c r="GH69" s="98"/>
      <c r="GI69" s="98"/>
      <c r="GJ69" s="98"/>
      <c r="GK69" s="98"/>
      <c r="GL69" s="98"/>
      <c r="GM69" s="98"/>
      <c r="GN69" s="98"/>
      <c r="GO69" s="98"/>
      <c r="GP69" s="98"/>
      <c r="GQ69" s="98"/>
      <c r="GR69" s="98"/>
      <c r="GS69" s="98"/>
      <c r="GT69" s="98"/>
      <c r="GU69" s="98"/>
      <c r="GV69" s="98"/>
      <c r="GW69" s="98"/>
      <c r="GX69" s="98"/>
      <c r="GY69" s="98"/>
      <c r="GZ69" s="98"/>
      <c r="HA69" s="98"/>
      <c r="HB69" s="98"/>
      <c r="HC69" s="98"/>
      <c r="HD69" s="98"/>
      <c r="HE69" s="98"/>
      <c r="HF69" s="98"/>
      <c r="HG69" s="98"/>
      <c r="HH69" s="98"/>
      <c r="HI69" s="98"/>
      <c r="HJ69" s="98"/>
      <c r="HK69" s="98"/>
      <c r="HL69" s="98"/>
      <c r="HM69" s="98"/>
      <c r="HN69" s="98"/>
      <c r="HO69" s="98"/>
      <c r="HP69" s="98"/>
      <c r="HQ69" s="98"/>
      <c r="HR69" s="98"/>
      <c r="HS69" s="98"/>
      <c r="HT69" s="98"/>
      <c r="HU69" s="98"/>
      <c r="HV69" s="98"/>
      <c r="HW69" s="98"/>
      <c r="HX69" s="98"/>
      <c r="HY69" s="98"/>
      <c r="HZ69" s="98"/>
      <c r="IA69" s="98"/>
      <c r="IB69" s="98"/>
      <c r="IC69" s="98"/>
      <c r="ID69" s="98"/>
      <c r="IE69" s="98"/>
      <c r="IF69" s="98"/>
      <c r="IG69" s="98"/>
      <c r="IH69" s="98"/>
      <c r="II69" s="98"/>
      <c r="IJ69" s="98"/>
      <c r="IK69" s="98"/>
      <c r="IL69" s="98"/>
      <c r="IM69" s="98"/>
      <c r="IN69" s="98"/>
      <c r="IO69" s="98"/>
      <c r="IP69" s="98"/>
      <c r="IQ69" s="98"/>
      <c r="IR69" s="98"/>
      <c r="IS69" s="98"/>
      <c r="IT69" s="98"/>
      <c r="IU69" s="98"/>
      <c r="IV69" s="98"/>
      <c r="IW69" s="98"/>
      <c r="IX69" s="98"/>
      <c r="IY69" s="98"/>
      <c r="IZ69" s="98"/>
      <c r="JA69" s="98"/>
      <c r="JB69" s="98"/>
      <c r="JC69" s="98"/>
      <c r="JD69" s="98"/>
      <c r="JE69" s="98"/>
      <c r="JF69" s="98"/>
      <c r="JG69" s="98"/>
      <c r="JH69" s="98"/>
      <c r="JI69" s="98"/>
      <c r="JJ69" s="98"/>
      <c r="JK69" s="98"/>
      <c r="JL69" s="98"/>
      <c r="JM69" s="98"/>
      <c r="JN69" s="98"/>
      <c r="JO69" s="98"/>
      <c r="JP69" s="98"/>
      <c r="JQ69" s="98"/>
      <c r="JR69" s="98"/>
      <c r="JS69" s="98"/>
      <c r="JT69" s="98"/>
      <c r="JU69" s="98"/>
      <c r="JV69" s="98"/>
      <c r="JW69" s="98"/>
      <c r="JX69" s="98"/>
      <c r="JY69" s="98"/>
      <c r="JZ69" s="98"/>
      <c r="KA69" s="98"/>
      <c r="KB69" s="98"/>
      <c r="KC69" s="98"/>
      <c r="KD69" s="98"/>
      <c r="KE69" s="98"/>
      <c r="KF69" s="98"/>
      <c r="KG69" s="98"/>
      <c r="KH69" s="98"/>
      <c r="KI69" s="98"/>
      <c r="KJ69" s="98"/>
      <c r="KK69" s="98"/>
      <c r="KL69" s="98"/>
      <c r="KM69" s="98"/>
      <c r="KN69" s="98"/>
      <c r="KO69" s="98"/>
      <c r="KP69" s="98"/>
      <c r="KQ69" s="98"/>
      <c r="KR69" s="98"/>
      <c r="KS69" s="98"/>
      <c r="KT69" s="98"/>
      <c r="KU69" s="98"/>
      <c r="KV69" s="98"/>
      <c r="KW69" s="98"/>
      <c r="KX69" s="98"/>
      <c r="KY69" s="98"/>
      <c r="KZ69" s="98"/>
      <c r="LA69" s="98"/>
      <c r="LB69" s="98"/>
      <c r="LC69" s="98"/>
      <c r="LD69" s="98"/>
      <c r="LE69" s="98"/>
      <c r="LF69" s="98"/>
      <c r="LG69" s="98"/>
      <c r="LH69" s="98"/>
      <c r="LI69" s="98"/>
      <c r="LJ69" s="98"/>
      <c r="LK69" s="98"/>
      <c r="LL69" s="98"/>
      <c r="LM69" s="98"/>
      <c r="LN69" s="98"/>
      <c r="LO69" s="98"/>
      <c r="LP69" s="98"/>
      <c r="LQ69" s="98"/>
      <c r="LR69" s="98"/>
      <c r="LS69" s="98"/>
      <c r="LT69" s="98"/>
      <c r="LU69" s="98"/>
      <c r="LV69" s="98"/>
      <c r="LW69" s="98"/>
      <c r="LX69" s="98"/>
      <c r="LY69" s="98"/>
      <c r="LZ69" s="98"/>
      <c r="MA69" s="98"/>
      <c r="MB69" s="98"/>
      <c r="MC69" s="98"/>
      <c r="MD69" s="98"/>
      <c r="ME69" s="98"/>
      <c r="MF69" s="98"/>
      <c r="MG69" s="98"/>
      <c r="MH69" s="98"/>
      <c r="MI69" s="98"/>
      <c r="MJ69" s="98"/>
      <c r="MK69" s="98"/>
      <c r="ML69" s="98"/>
      <c r="MM69" s="98"/>
      <c r="MN69" s="98"/>
      <c r="MO69" s="98"/>
      <c r="MP69" s="98"/>
      <c r="MQ69" s="98"/>
      <c r="MR69" s="98"/>
      <c r="MS69" s="98"/>
      <c r="MT69" s="98"/>
      <c r="MU69" s="98"/>
      <c r="MV69" s="98"/>
    </row>
    <row r="70" spans="1:360" s="51" customFormat="1" ht="12.75" hidden="1" customHeight="1" outlineLevel="1" x14ac:dyDescent="0.2">
      <c r="B70" s="380" t="s">
        <v>35</v>
      </c>
      <c r="C70" s="380"/>
      <c r="D70" s="380"/>
      <c r="E70" s="159"/>
      <c r="F70" s="73">
        <v>0.1</v>
      </c>
      <c r="G70" s="82">
        <f>-G69*F70</f>
        <v>-4.6582227299999994</v>
      </c>
      <c r="H70" s="78"/>
      <c r="I70" s="81"/>
      <c r="J70" s="82"/>
      <c r="K70" s="78"/>
      <c r="L70" s="181">
        <f>J70-G70</f>
        <v>4.6582227299999994</v>
      </c>
      <c r="M70" s="130">
        <f>IF((G70)=0,"",(L70/G70))</f>
        <v>-1</v>
      </c>
      <c r="N70" s="78"/>
      <c r="O70" s="81"/>
      <c r="P70" s="82"/>
      <c r="Q70" s="78"/>
      <c r="R70" s="181">
        <f t="shared" si="5"/>
        <v>0</v>
      </c>
      <c r="S70" s="130" t="str">
        <f t="shared" si="20"/>
        <v/>
      </c>
      <c r="T70" s="78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98"/>
      <c r="DA70" s="98"/>
      <c r="DB70" s="98"/>
      <c r="DC70" s="98"/>
      <c r="DD70" s="98"/>
      <c r="DE70" s="98"/>
      <c r="DF70" s="98"/>
      <c r="DG70" s="98"/>
      <c r="DH70" s="98"/>
      <c r="DI70" s="98"/>
      <c r="DJ70" s="98"/>
      <c r="DK70" s="98"/>
      <c r="DL70" s="98"/>
      <c r="DM70" s="98"/>
      <c r="DN70" s="98"/>
      <c r="DO70" s="98"/>
      <c r="DP70" s="98"/>
      <c r="DQ70" s="98"/>
      <c r="DR70" s="98"/>
      <c r="DS70" s="98"/>
      <c r="DT70" s="98"/>
      <c r="DU70" s="98"/>
      <c r="DV70" s="98"/>
      <c r="DW70" s="98"/>
      <c r="DX70" s="98"/>
      <c r="DY70" s="98"/>
      <c r="DZ70" s="98"/>
      <c r="EA70" s="98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8"/>
      <c r="FF70" s="98"/>
      <c r="FG70" s="98"/>
      <c r="FH70" s="98"/>
      <c r="FI70" s="98"/>
      <c r="FJ70" s="98"/>
      <c r="FK70" s="98"/>
      <c r="FL70" s="98"/>
      <c r="FM70" s="98"/>
      <c r="FN70" s="98"/>
      <c r="FO70" s="98"/>
      <c r="FP70" s="98"/>
      <c r="FQ70" s="98"/>
      <c r="FR70" s="98"/>
      <c r="FS70" s="98"/>
      <c r="FT70" s="98"/>
      <c r="FU70" s="98"/>
      <c r="FV70" s="98"/>
      <c r="FW70" s="98"/>
      <c r="FX70" s="98"/>
      <c r="FY70" s="98"/>
      <c r="FZ70" s="98"/>
      <c r="GA70" s="98"/>
      <c r="GB70" s="98"/>
      <c r="GC70" s="98"/>
      <c r="GD70" s="98"/>
      <c r="GE70" s="98"/>
      <c r="GF70" s="98"/>
      <c r="GG70" s="98"/>
      <c r="GH70" s="98"/>
      <c r="GI70" s="98"/>
      <c r="GJ70" s="98"/>
      <c r="GK70" s="98"/>
      <c r="GL70" s="98"/>
      <c r="GM70" s="98"/>
      <c r="GN70" s="98"/>
      <c r="GO70" s="98"/>
      <c r="GP70" s="98"/>
      <c r="GQ70" s="98"/>
      <c r="GR70" s="98"/>
      <c r="GS70" s="98"/>
      <c r="GT70" s="98"/>
      <c r="GU70" s="98"/>
      <c r="GV70" s="98"/>
      <c r="GW70" s="98"/>
      <c r="GX70" s="98"/>
      <c r="GY70" s="98"/>
      <c r="GZ70" s="98"/>
      <c r="HA70" s="98"/>
      <c r="HB70" s="98"/>
      <c r="HC70" s="98"/>
      <c r="HD70" s="98"/>
      <c r="HE70" s="98"/>
      <c r="HF70" s="98"/>
      <c r="HG70" s="98"/>
      <c r="HH70" s="98"/>
      <c r="HI70" s="98"/>
      <c r="HJ70" s="98"/>
      <c r="HK70" s="98"/>
      <c r="HL70" s="98"/>
      <c r="HM70" s="98"/>
      <c r="HN70" s="98"/>
      <c r="HO70" s="98"/>
      <c r="HP70" s="98"/>
      <c r="HQ70" s="98"/>
      <c r="HR70" s="98"/>
      <c r="HS70" s="98"/>
      <c r="HT70" s="98"/>
      <c r="HU70" s="98"/>
      <c r="HV70" s="98"/>
      <c r="HW70" s="98"/>
      <c r="HX70" s="98"/>
      <c r="HY70" s="98"/>
      <c r="HZ70" s="98"/>
      <c r="IA70" s="98"/>
      <c r="IB70" s="98"/>
      <c r="IC70" s="98"/>
      <c r="ID70" s="98"/>
      <c r="IE70" s="98"/>
      <c r="IF70" s="98"/>
      <c r="IG70" s="98"/>
      <c r="IH70" s="98"/>
      <c r="II70" s="98"/>
      <c r="IJ70" s="98"/>
      <c r="IK70" s="98"/>
      <c r="IL70" s="98"/>
      <c r="IM70" s="98"/>
      <c r="IN70" s="98"/>
      <c r="IO70" s="98"/>
      <c r="IP70" s="98"/>
      <c r="IQ70" s="98"/>
      <c r="IR70" s="98"/>
      <c r="IS70" s="98"/>
      <c r="IT70" s="98"/>
      <c r="IU70" s="98"/>
      <c r="IV70" s="98"/>
      <c r="IW70" s="98"/>
      <c r="IX70" s="98"/>
      <c r="IY70" s="98"/>
      <c r="IZ70" s="98"/>
      <c r="JA70" s="98"/>
      <c r="JB70" s="98"/>
      <c r="JC70" s="98"/>
      <c r="JD70" s="98"/>
      <c r="JE70" s="98"/>
      <c r="JF70" s="98"/>
      <c r="JG70" s="98"/>
      <c r="JH70" s="98"/>
      <c r="JI70" s="98"/>
      <c r="JJ70" s="98"/>
      <c r="JK70" s="98"/>
      <c r="JL70" s="98"/>
      <c r="JM70" s="98"/>
      <c r="JN70" s="98"/>
      <c r="JO70" s="98"/>
      <c r="JP70" s="98"/>
      <c r="JQ70" s="98"/>
      <c r="JR70" s="98"/>
      <c r="JS70" s="98"/>
      <c r="JT70" s="98"/>
      <c r="JU70" s="98"/>
      <c r="JV70" s="98"/>
      <c r="JW70" s="98"/>
      <c r="JX70" s="98"/>
      <c r="JY70" s="98"/>
      <c r="JZ70" s="98"/>
      <c r="KA70" s="98"/>
      <c r="KB70" s="98"/>
      <c r="KC70" s="98"/>
      <c r="KD70" s="98"/>
      <c r="KE70" s="98"/>
      <c r="KF70" s="98"/>
      <c r="KG70" s="98"/>
      <c r="KH70" s="98"/>
      <c r="KI70" s="98"/>
      <c r="KJ70" s="98"/>
      <c r="KK70" s="98"/>
      <c r="KL70" s="98"/>
      <c r="KM70" s="98"/>
      <c r="KN70" s="98"/>
      <c r="KO70" s="98"/>
      <c r="KP70" s="98"/>
      <c r="KQ70" s="98"/>
      <c r="KR70" s="98"/>
      <c r="KS70" s="98"/>
      <c r="KT70" s="98"/>
      <c r="KU70" s="98"/>
      <c r="KV70" s="98"/>
      <c r="KW70" s="98"/>
      <c r="KX70" s="98"/>
      <c r="KY70" s="98"/>
      <c r="KZ70" s="98"/>
      <c r="LA70" s="98"/>
      <c r="LB70" s="98"/>
      <c r="LC70" s="98"/>
      <c r="LD70" s="98"/>
      <c r="LE70" s="98"/>
      <c r="LF70" s="98"/>
      <c r="LG70" s="98"/>
      <c r="LH70" s="98"/>
      <c r="LI70" s="98"/>
      <c r="LJ70" s="98"/>
      <c r="LK70" s="98"/>
      <c r="LL70" s="98"/>
      <c r="LM70" s="98"/>
      <c r="LN70" s="98"/>
      <c r="LO70" s="98"/>
      <c r="LP70" s="98"/>
      <c r="LQ70" s="98"/>
      <c r="LR70" s="98"/>
      <c r="LS70" s="98"/>
      <c r="LT70" s="98"/>
      <c r="LU70" s="98"/>
      <c r="LV70" s="98"/>
      <c r="LW70" s="98"/>
      <c r="LX70" s="98"/>
      <c r="LY70" s="98"/>
      <c r="LZ70" s="98"/>
      <c r="MA70" s="98"/>
      <c r="MB70" s="98"/>
      <c r="MC70" s="98"/>
      <c r="MD70" s="98"/>
      <c r="ME70" s="98"/>
      <c r="MF70" s="98"/>
      <c r="MG70" s="98"/>
      <c r="MH70" s="98"/>
      <c r="MI70" s="98"/>
      <c r="MJ70" s="98"/>
      <c r="MK70" s="98"/>
      <c r="ML70" s="98"/>
      <c r="MM70" s="98"/>
      <c r="MN70" s="98"/>
      <c r="MO70" s="98"/>
      <c r="MP70" s="98"/>
      <c r="MQ70" s="98"/>
      <c r="MR70" s="98"/>
      <c r="MS70" s="98"/>
      <c r="MT70" s="98"/>
      <c r="MU70" s="98"/>
      <c r="MV70" s="98"/>
    </row>
    <row r="71" spans="1:360" s="51" customFormat="1" ht="13.5" hidden="1" customHeight="1" outlineLevel="1" thickBot="1" x14ac:dyDescent="0.2">
      <c r="B71" s="371" t="s">
        <v>38</v>
      </c>
      <c r="C71" s="371"/>
      <c r="D71" s="371"/>
      <c r="E71" s="160"/>
      <c r="F71" s="83"/>
      <c r="G71" s="84">
        <f>SUM(G69:G70)</f>
        <v>41.924004569999994</v>
      </c>
      <c r="H71" s="74"/>
      <c r="I71" s="83"/>
      <c r="J71" s="84">
        <f>SUM(J69:J70)</f>
        <v>52.396077299999988</v>
      </c>
      <c r="K71" s="74"/>
      <c r="L71" s="182">
        <f>J71-G71</f>
        <v>10.472072729999994</v>
      </c>
      <c r="M71" s="132">
        <f>IF((G71)=0,"",(L71/G71))</f>
        <v>0.24978703340504849</v>
      </c>
      <c r="N71" s="74"/>
      <c r="O71" s="83"/>
      <c r="P71" s="84">
        <f>SUM(P69:P70)</f>
        <v>53.870353835000003</v>
      </c>
      <c r="Q71" s="74"/>
      <c r="R71" s="182">
        <f t="shared" si="5"/>
        <v>1.4742765350000155</v>
      </c>
      <c r="S71" s="132">
        <f t="shared" si="20"/>
        <v>2.813715474459795E-2</v>
      </c>
      <c r="T71" s="74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98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8"/>
      <c r="FF71" s="98"/>
      <c r="FG71" s="98"/>
      <c r="FH71" s="98"/>
      <c r="FI71" s="98"/>
      <c r="FJ71" s="98"/>
      <c r="FK71" s="98"/>
      <c r="FL71" s="98"/>
      <c r="FM71" s="98"/>
      <c r="FN71" s="98"/>
      <c r="FO71" s="98"/>
      <c r="FP71" s="98"/>
      <c r="FQ71" s="98"/>
      <c r="FR71" s="98"/>
      <c r="FS71" s="98"/>
      <c r="FT71" s="98"/>
      <c r="FU71" s="98"/>
      <c r="FV71" s="98"/>
      <c r="FW71" s="98"/>
      <c r="FX71" s="98"/>
      <c r="FY71" s="98"/>
      <c r="FZ71" s="98"/>
      <c r="GA71" s="98"/>
      <c r="GB71" s="98"/>
      <c r="GC71" s="98"/>
      <c r="GD71" s="98"/>
      <c r="GE71" s="98"/>
      <c r="GF71" s="98"/>
      <c r="GG71" s="98"/>
      <c r="GH71" s="98"/>
      <c r="GI71" s="98"/>
      <c r="GJ71" s="98"/>
      <c r="GK71" s="98"/>
      <c r="GL71" s="98"/>
      <c r="GM71" s="98"/>
      <c r="GN71" s="98"/>
      <c r="GO71" s="98"/>
      <c r="GP71" s="98"/>
      <c r="GQ71" s="98"/>
      <c r="GR71" s="98"/>
      <c r="GS71" s="98"/>
      <c r="GT71" s="98"/>
      <c r="GU71" s="98"/>
      <c r="GV71" s="98"/>
      <c r="GW71" s="98"/>
      <c r="GX71" s="98"/>
      <c r="GY71" s="98"/>
      <c r="GZ71" s="98"/>
      <c r="HA71" s="98"/>
      <c r="HB71" s="98"/>
      <c r="HC71" s="98"/>
      <c r="HD71" s="98"/>
      <c r="HE71" s="98"/>
      <c r="HF71" s="98"/>
      <c r="HG71" s="98"/>
      <c r="HH71" s="98"/>
      <c r="HI71" s="98"/>
      <c r="HJ71" s="98"/>
      <c r="HK71" s="98"/>
      <c r="HL71" s="98"/>
      <c r="HM71" s="98"/>
      <c r="HN71" s="98"/>
      <c r="HO71" s="98"/>
      <c r="HP71" s="98"/>
      <c r="HQ71" s="98"/>
      <c r="HR71" s="98"/>
      <c r="HS71" s="98"/>
      <c r="HT71" s="98"/>
      <c r="HU71" s="98"/>
      <c r="HV71" s="98"/>
      <c r="HW71" s="98"/>
      <c r="HX71" s="98"/>
      <c r="HY71" s="98"/>
      <c r="HZ71" s="98"/>
      <c r="IA71" s="98"/>
      <c r="IB71" s="98"/>
      <c r="IC71" s="98"/>
      <c r="ID71" s="98"/>
      <c r="IE71" s="98"/>
      <c r="IF71" s="98"/>
      <c r="IG71" s="98"/>
      <c r="IH71" s="98"/>
      <c r="II71" s="98"/>
      <c r="IJ71" s="98"/>
      <c r="IK71" s="98"/>
      <c r="IL71" s="98"/>
      <c r="IM71" s="98"/>
      <c r="IN71" s="98"/>
      <c r="IO71" s="98"/>
      <c r="IP71" s="98"/>
      <c r="IQ71" s="98"/>
      <c r="IR71" s="98"/>
      <c r="IS71" s="98"/>
      <c r="IT71" s="98"/>
      <c r="IU71" s="98"/>
      <c r="IV71" s="98"/>
      <c r="IW71" s="98"/>
      <c r="IX71" s="98"/>
      <c r="IY71" s="98"/>
      <c r="IZ71" s="98"/>
      <c r="JA71" s="98"/>
      <c r="JB71" s="98"/>
      <c r="JC71" s="98"/>
      <c r="JD71" s="98"/>
      <c r="JE71" s="98"/>
      <c r="JF71" s="98"/>
      <c r="JG71" s="98"/>
      <c r="JH71" s="98"/>
      <c r="JI71" s="98"/>
      <c r="JJ71" s="98"/>
      <c r="JK71" s="98"/>
      <c r="JL71" s="98"/>
      <c r="JM71" s="98"/>
      <c r="JN71" s="98"/>
      <c r="JO71" s="98"/>
      <c r="JP71" s="98"/>
      <c r="JQ71" s="98"/>
      <c r="JR71" s="98"/>
      <c r="JS71" s="98"/>
      <c r="JT71" s="98"/>
      <c r="JU71" s="98"/>
      <c r="JV71" s="98"/>
      <c r="JW71" s="98"/>
      <c r="JX71" s="98"/>
      <c r="JY71" s="98"/>
      <c r="JZ71" s="98"/>
      <c r="KA71" s="98"/>
      <c r="KB71" s="98"/>
      <c r="KC71" s="98"/>
      <c r="KD71" s="98"/>
      <c r="KE71" s="98"/>
      <c r="KF71" s="98"/>
      <c r="KG71" s="98"/>
      <c r="KH71" s="98"/>
      <c r="KI71" s="98"/>
      <c r="KJ71" s="98"/>
      <c r="KK71" s="98"/>
      <c r="KL71" s="98"/>
      <c r="KM71" s="98"/>
      <c r="KN71" s="98"/>
      <c r="KO71" s="98"/>
      <c r="KP71" s="98"/>
      <c r="KQ71" s="98"/>
      <c r="KR71" s="98"/>
      <c r="KS71" s="98"/>
      <c r="KT71" s="98"/>
      <c r="KU71" s="98"/>
      <c r="KV71" s="98"/>
      <c r="KW71" s="98"/>
      <c r="KX71" s="98"/>
      <c r="KY71" s="98"/>
      <c r="KZ71" s="98"/>
      <c r="LA71" s="98"/>
      <c r="LB71" s="98"/>
      <c r="LC71" s="98"/>
      <c r="LD71" s="98"/>
      <c r="LE71" s="98"/>
      <c r="LF71" s="98"/>
      <c r="LG71" s="98"/>
      <c r="LH71" s="98"/>
      <c r="LI71" s="98"/>
      <c r="LJ71" s="98"/>
      <c r="LK71" s="98"/>
      <c r="LL71" s="98"/>
      <c r="LM71" s="98"/>
      <c r="LN71" s="98"/>
      <c r="LO71" s="98"/>
      <c r="LP71" s="98"/>
      <c r="LQ71" s="98"/>
      <c r="LR71" s="98"/>
      <c r="LS71" s="98"/>
      <c r="LT71" s="98"/>
      <c r="LU71" s="98"/>
      <c r="LV71" s="98"/>
      <c r="LW71" s="98"/>
      <c r="LX71" s="98"/>
      <c r="LY71" s="98"/>
      <c r="LZ71" s="98"/>
      <c r="MA71" s="98"/>
      <c r="MB71" s="98"/>
      <c r="MC71" s="98"/>
      <c r="MD71" s="98"/>
      <c r="ME71" s="98"/>
      <c r="MF71" s="98"/>
      <c r="MG71" s="98"/>
      <c r="MH71" s="98"/>
      <c r="MI71" s="98"/>
      <c r="MJ71" s="98"/>
      <c r="MK71" s="98"/>
      <c r="ML71" s="98"/>
      <c r="MM71" s="98"/>
      <c r="MN71" s="98"/>
      <c r="MO71" s="98"/>
      <c r="MP71" s="98"/>
      <c r="MQ71" s="98"/>
      <c r="MR71" s="98"/>
      <c r="MS71" s="98"/>
      <c r="MT71" s="98"/>
      <c r="MU71" s="98"/>
      <c r="MV71" s="98"/>
    </row>
    <row r="72" spans="1:360" s="51" customFormat="1" ht="15.75" hidden="1" outlineLevel="1" thickBot="1" x14ac:dyDescent="0.25">
      <c r="B72" s="68"/>
      <c r="C72" s="69"/>
      <c r="D72" s="70"/>
      <c r="E72" s="157"/>
      <c r="F72" s="85"/>
      <c r="G72" s="91"/>
      <c r="H72" s="110"/>
      <c r="I72" s="85"/>
      <c r="J72" s="91"/>
      <c r="K72" s="110"/>
      <c r="L72" s="175"/>
      <c r="M72" s="133"/>
      <c r="N72" s="110"/>
      <c r="O72" s="85"/>
      <c r="P72" s="91"/>
      <c r="Q72" s="110"/>
      <c r="R72" s="175"/>
      <c r="S72" s="133"/>
      <c r="T72" s="110"/>
      <c r="U72" s="98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  <c r="FN72" s="98"/>
      <c r="FO72" s="98"/>
      <c r="FP72" s="98"/>
      <c r="FQ72" s="98"/>
      <c r="FR72" s="98"/>
      <c r="FS72" s="98"/>
      <c r="FT72" s="98"/>
      <c r="FU72" s="98"/>
      <c r="FV72" s="98"/>
      <c r="FW72" s="98"/>
      <c r="FX72" s="98"/>
      <c r="FY72" s="98"/>
      <c r="FZ72" s="98"/>
      <c r="GA72" s="98"/>
      <c r="GB72" s="98"/>
      <c r="GC72" s="98"/>
      <c r="GD72" s="98"/>
      <c r="GE72" s="98"/>
      <c r="GF72" s="98"/>
      <c r="GG72" s="98"/>
      <c r="GH72" s="98"/>
      <c r="GI72" s="98"/>
      <c r="GJ72" s="98"/>
      <c r="GK72" s="98"/>
      <c r="GL72" s="98"/>
      <c r="GM72" s="98"/>
      <c r="GN72" s="98"/>
      <c r="GO72" s="98"/>
      <c r="GP72" s="98"/>
      <c r="GQ72" s="98"/>
      <c r="GR72" s="98"/>
      <c r="GS72" s="98"/>
      <c r="GT72" s="98"/>
      <c r="GU72" s="98"/>
      <c r="GV72" s="98"/>
      <c r="GW72" s="98"/>
      <c r="GX72" s="98"/>
      <c r="GY72" s="98"/>
      <c r="GZ72" s="98"/>
      <c r="HA72" s="98"/>
      <c r="HB72" s="98"/>
      <c r="HC72" s="98"/>
      <c r="HD72" s="98"/>
      <c r="HE72" s="98"/>
      <c r="HF72" s="98"/>
      <c r="HG72" s="98"/>
      <c r="HH72" s="98"/>
      <c r="HI72" s="98"/>
      <c r="HJ72" s="98"/>
      <c r="HK72" s="98"/>
      <c r="HL72" s="98"/>
      <c r="HM72" s="98"/>
      <c r="HN72" s="98"/>
      <c r="HO72" s="98"/>
      <c r="HP72" s="98"/>
      <c r="HQ72" s="98"/>
      <c r="HR72" s="98"/>
      <c r="HS72" s="98"/>
      <c r="HT72" s="98"/>
      <c r="HU72" s="98"/>
      <c r="HV72" s="98"/>
      <c r="HW72" s="98"/>
      <c r="HX72" s="98"/>
      <c r="HY72" s="98"/>
      <c r="HZ72" s="98"/>
      <c r="IA72" s="98"/>
      <c r="IB72" s="98"/>
      <c r="IC72" s="98"/>
      <c r="ID72" s="98"/>
      <c r="IE72" s="98"/>
      <c r="IF72" s="98"/>
      <c r="IG72" s="98"/>
      <c r="IH72" s="98"/>
      <c r="II72" s="98"/>
      <c r="IJ72" s="98"/>
      <c r="IK72" s="98"/>
      <c r="IL72" s="98"/>
      <c r="IM72" s="98"/>
      <c r="IN72" s="98"/>
      <c r="IO72" s="98"/>
      <c r="IP72" s="98"/>
      <c r="IQ72" s="98"/>
      <c r="IR72" s="98"/>
      <c r="IS72" s="98"/>
      <c r="IT72" s="98"/>
      <c r="IU72" s="98"/>
      <c r="IV72" s="98"/>
      <c r="IW72" s="98"/>
      <c r="IX72" s="98"/>
      <c r="IY72" s="98"/>
      <c r="IZ72" s="98"/>
      <c r="JA72" s="98"/>
      <c r="JB72" s="98"/>
      <c r="JC72" s="98"/>
      <c r="JD72" s="98"/>
      <c r="JE72" s="98"/>
      <c r="JF72" s="98"/>
      <c r="JG72" s="98"/>
      <c r="JH72" s="98"/>
      <c r="JI72" s="98"/>
      <c r="JJ72" s="98"/>
      <c r="JK72" s="98"/>
      <c r="JL72" s="98"/>
      <c r="JM72" s="98"/>
      <c r="JN72" s="98"/>
      <c r="JO72" s="98"/>
      <c r="JP72" s="98"/>
      <c r="JQ72" s="98"/>
      <c r="JR72" s="98"/>
      <c r="JS72" s="98"/>
      <c r="JT72" s="98"/>
      <c r="JU72" s="98"/>
      <c r="JV72" s="98"/>
      <c r="JW72" s="98"/>
      <c r="JX72" s="98"/>
      <c r="JY72" s="98"/>
      <c r="JZ72" s="98"/>
      <c r="KA72" s="98"/>
      <c r="KB72" s="98"/>
      <c r="KC72" s="98"/>
      <c r="KD72" s="98"/>
      <c r="KE72" s="98"/>
      <c r="KF72" s="98"/>
      <c r="KG72" s="98"/>
      <c r="KH72" s="98"/>
      <c r="KI72" s="98"/>
      <c r="KJ72" s="98"/>
      <c r="KK72" s="98"/>
      <c r="KL72" s="98"/>
      <c r="KM72" s="98"/>
      <c r="KN72" s="98"/>
      <c r="KO72" s="98"/>
      <c r="KP72" s="98"/>
      <c r="KQ72" s="98"/>
      <c r="KR72" s="98"/>
      <c r="KS72" s="98"/>
      <c r="KT72" s="98"/>
      <c r="KU72" s="98"/>
      <c r="KV72" s="98"/>
      <c r="KW72" s="98"/>
      <c r="KX72" s="98"/>
      <c r="KY72" s="98"/>
      <c r="KZ72" s="98"/>
      <c r="LA72" s="98"/>
      <c r="LB72" s="98"/>
      <c r="LC72" s="98"/>
      <c r="LD72" s="98"/>
      <c r="LE72" s="98"/>
      <c r="LF72" s="98"/>
      <c r="LG72" s="98"/>
      <c r="LH72" s="98"/>
      <c r="LI72" s="98"/>
      <c r="LJ72" s="98"/>
      <c r="LK72" s="98"/>
      <c r="LL72" s="98"/>
      <c r="LM72" s="98"/>
      <c r="LN72" s="98"/>
      <c r="LO72" s="98"/>
      <c r="LP72" s="98"/>
      <c r="LQ72" s="98"/>
      <c r="LR72" s="98"/>
      <c r="LS72" s="98"/>
      <c r="LT72" s="98"/>
      <c r="LU72" s="98"/>
      <c r="LV72" s="98"/>
      <c r="LW72" s="98"/>
      <c r="LX72" s="98"/>
      <c r="LY72" s="98"/>
      <c r="LZ72" s="98"/>
      <c r="MA72" s="98"/>
      <c r="MB72" s="98"/>
      <c r="MC72" s="98"/>
      <c r="MD72" s="98"/>
      <c r="ME72" s="98"/>
      <c r="MF72" s="98"/>
      <c r="MG72" s="98"/>
      <c r="MH72" s="98"/>
      <c r="MI72" s="98"/>
      <c r="MJ72" s="98"/>
      <c r="MK72" s="98"/>
      <c r="ML72" s="98"/>
      <c r="MM72" s="98"/>
      <c r="MN72" s="98"/>
      <c r="MO72" s="98"/>
      <c r="MP72" s="98"/>
      <c r="MQ72" s="98"/>
      <c r="MR72" s="98"/>
      <c r="MS72" s="98"/>
      <c r="MT72" s="98"/>
      <c r="MU72" s="98"/>
      <c r="MV72" s="98"/>
    </row>
    <row r="73" spans="1:360" collapsed="1" x14ac:dyDescent="0.25">
      <c r="J73" s="47"/>
      <c r="P73" s="47"/>
    </row>
    <row r="74" spans="1:360" x14ac:dyDescent="0.25">
      <c r="B74" s="8" t="s">
        <v>39</v>
      </c>
      <c r="F74" s="87">
        <v>3.4500000000000003E-2</v>
      </c>
      <c r="I74" s="87">
        <v>3.4500000000000003E-2</v>
      </c>
      <c r="O74" s="87">
        <v>3.6900000000000002E-2</v>
      </c>
    </row>
    <row r="76" spans="1:360" x14ac:dyDescent="0.25">
      <c r="A76" s="88" t="s">
        <v>40</v>
      </c>
    </row>
    <row r="77" spans="1:360" x14ac:dyDescent="0.25">
      <c r="B77" s="267" t="s">
        <v>125</v>
      </c>
    </row>
    <row r="78" spans="1:360" x14ac:dyDescent="0.25">
      <c r="A78" s="2" t="s">
        <v>41</v>
      </c>
      <c r="B78" s="2" t="s">
        <v>126</v>
      </c>
    </row>
    <row r="79" spans="1:360" x14ac:dyDescent="0.25">
      <c r="A79" s="2" t="s">
        <v>42</v>
      </c>
      <c r="B79" s="2" t="s">
        <v>127</v>
      </c>
    </row>
    <row r="80" spans="1:360" x14ac:dyDescent="0.25">
      <c r="B80" s="2" t="s">
        <v>128</v>
      </c>
    </row>
    <row r="81" spans="1:360" x14ac:dyDescent="0.25">
      <c r="A81" s="7" t="s">
        <v>43</v>
      </c>
      <c r="M81" s="2"/>
      <c r="S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  <c r="LM81" s="2"/>
      <c r="LN81" s="2"/>
      <c r="LO81" s="2"/>
      <c r="LP81" s="2"/>
      <c r="LQ81" s="2"/>
      <c r="LR81" s="2"/>
      <c r="LS81" s="2"/>
      <c r="LT81" s="2"/>
      <c r="LU81" s="2"/>
      <c r="LV81" s="2"/>
      <c r="LW81" s="2"/>
      <c r="LX81" s="2"/>
      <c r="LY81" s="2"/>
      <c r="LZ81" s="2"/>
      <c r="MA81" s="2"/>
      <c r="MB81" s="2"/>
      <c r="MC81" s="2"/>
      <c r="MD81" s="2"/>
      <c r="ME81" s="2"/>
      <c r="MF81" s="2"/>
      <c r="MG81" s="2"/>
      <c r="MH81" s="2"/>
      <c r="MI81" s="2"/>
      <c r="MJ81" s="2"/>
      <c r="MK81" s="2"/>
      <c r="ML81" s="2"/>
      <c r="MM81" s="2"/>
      <c r="MN81" s="2"/>
      <c r="MO81" s="2"/>
      <c r="MP81" s="2"/>
      <c r="MQ81" s="2"/>
      <c r="MR81" s="2"/>
      <c r="MS81" s="2"/>
      <c r="MT81" s="2"/>
      <c r="MU81" s="2"/>
      <c r="MV81" s="2"/>
    </row>
    <row r="82" spans="1:360" x14ac:dyDescent="0.25">
      <c r="A82" s="7" t="s">
        <v>44</v>
      </c>
      <c r="M82" s="2"/>
      <c r="S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  <c r="KO82" s="2"/>
      <c r="KP82" s="2"/>
      <c r="KQ82" s="2"/>
      <c r="KR82" s="2"/>
      <c r="KS82" s="2"/>
      <c r="KT82" s="2"/>
      <c r="KU82" s="2"/>
      <c r="KV82" s="2"/>
      <c r="KW82" s="2"/>
      <c r="KX82" s="2"/>
      <c r="KY82" s="2"/>
      <c r="KZ82" s="2"/>
      <c r="LA82" s="2"/>
      <c r="LB82" s="2"/>
      <c r="LC82" s="2"/>
      <c r="LD82" s="2"/>
      <c r="LE82" s="2"/>
      <c r="LF82" s="2"/>
      <c r="LG82" s="2"/>
      <c r="LH82" s="2"/>
      <c r="LI82" s="2"/>
      <c r="LJ82" s="2"/>
      <c r="LK82" s="2"/>
      <c r="LL82" s="2"/>
      <c r="LM82" s="2"/>
      <c r="LN82" s="2"/>
      <c r="LO82" s="2"/>
      <c r="LP82" s="2"/>
      <c r="LQ82" s="2"/>
      <c r="LR82" s="2"/>
      <c r="LS82" s="2"/>
      <c r="LT82" s="2"/>
      <c r="LU82" s="2"/>
      <c r="LV82" s="2"/>
      <c r="LW82" s="2"/>
      <c r="LX82" s="2"/>
      <c r="LY82" s="2"/>
      <c r="LZ82" s="2"/>
      <c r="MA82" s="2"/>
      <c r="MB82" s="2"/>
      <c r="MC82" s="2"/>
      <c r="MD82" s="2"/>
      <c r="ME82" s="2"/>
      <c r="MF82" s="2"/>
      <c r="MG82" s="2"/>
      <c r="MH82" s="2"/>
      <c r="MI82" s="2"/>
      <c r="MJ82" s="2"/>
      <c r="MK82" s="2"/>
      <c r="ML82" s="2"/>
      <c r="MM82" s="2"/>
      <c r="MN82" s="2"/>
      <c r="MO82" s="2"/>
      <c r="MP82" s="2"/>
      <c r="MQ82" s="2"/>
      <c r="MR82" s="2"/>
      <c r="MS82" s="2"/>
      <c r="MT82" s="2"/>
      <c r="MU82" s="2"/>
      <c r="MV82" s="2"/>
    </row>
    <row r="84" spans="1:360" x14ac:dyDescent="0.25">
      <c r="A84" s="2" t="s">
        <v>45</v>
      </c>
      <c r="M84" s="2"/>
      <c r="S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</row>
    <row r="85" spans="1:360" x14ac:dyDescent="0.25">
      <c r="A85" s="2" t="s">
        <v>46</v>
      </c>
      <c r="M85" s="2"/>
      <c r="S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</row>
    <row r="86" spans="1:360" x14ac:dyDescent="0.25">
      <c r="A86" s="2" t="s">
        <v>47</v>
      </c>
      <c r="M86" s="2"/>
      <c r="S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</row>
    <row r="87" spans="1:360" x14ac:dyDescent="0.25">
      <c r="A87" s="2" t="s">
        <v>48</v>
      </c>
      <c r="M87" s="2"/>
      <c r="S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</row>
    <row r="88" spans="1:360" x14ac:dyDescent="0.25">
      <c r="A88" s="2" t="s">
        <v>49</v>
      </c>
      <c r="M88" s="2"/>
      <c r="S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</row>
    <row r="90" spans="1:360" x14ac:dyDescent="0.25">
      <c r="A90" s="89"/>
      <c r="B90" s="2" t="s">
        <v>50</v>
      </c>
      <c r="M90" s="2"/>
      <c r="S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</row>
  </sheetData>
  <mergeCells count="14">
    <mergeCell ref="A3:I3"/>
    <mergeCell ref="B10:M10"/>
    <mergeCell ref="B11:M11"/>
    <mergeCell ref="D14:M14"/>
    <mergeCell ref="F20:G20"/>
    <mergeCell ref="I20:J20"/>
    <mergeCell ref="L20:M20"/>
    <mergeCell ref="B71:D71"/>
    <mergeCell ref="O20:P20"/>
    <mergeCell ref="R20:S20"/>
    <mergeCell ref="D21:D22"/>
    <mergeCell ref="B64:D64"/>
    <mergeCell ref="B65:D65"/>
    <mergeCell ref="B70:D70"/>
  </mergeCells>
  <dataValidations count="2">
    <dataValidation type="list" allowBlank="1" showInputMessage="1" showErrorMessage="1" sqref="D16">
      <formula1>"TOU, non-TOU"</formula1>
    </dataValidation>
    <dataValidation type="list" allowBlank="1" showInputMessage="1" showErrorMessage="1" prompt="Select Charge Unit - monthly, per kWh, per kW" sqref="D48:D49 D40:D46 D66 D51:D60 D72 D23:D38">
      <formula1>"Monthly, per kWh, per kW"</formula1>
    </dataValidation>
  </dataValidations>
  <pageMargins left="0.7" right="0.7" top="0.75" bottom="0.75" header="0.3" footer="0.3"/>
  <pageSetup scale="48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V90"/>
  <sheetViews>
    <sheetView view="pageBreakPreview" topLeftCell="B31" zoomScale="70" zoomScaleNormal="70" zoomScaleSheetLayoutView="70" workbookViewId="0">
      <selection activeCell="M28" sqref="M28"/>
    </sheetView>
  </sheetViews>
  <sheetFormatPr defaultRowHeight="15" outlineLevelRow="1" outlineLevelCol="1" x14ac:dyDescent="0.25"/>
  <cols>
    <col min="1" max="1" width="13.7109375" style="2" hidden="1" customWidth="1" outlineLevel="1"/>
    <col min="2" max="2" width="76.85546875" style="2" customWidth="1" collapsed="1"/>
    <col min="3" max="3" width="1.28515625" style="2" customWidth="1"/>
    <col min="4" max="4" width="11.28515625" style="2" customWidth="1"/>
    <col min="5" max="5" width="11" style="187" customWidth="1"/>
    <col min="6" max="6" width="12.28515625" style="2" customWidth="1"/>
    <col min="7" max="7" width="12.42578125" style="2" customWidth="1"/>
    <col min="8" max="8" width="1.85546875" style="2" customWidth="1"/>
    <col min="9" max="10" width="13.5703125" style="2" customWidth="1"/>
    <col min="11" max="11" width="1" style="2" customWidth="1"/>
    <col min="12" max="12" width="12.7109375" style="164" bestFit="1" customWidth="1"/>
    <col min="13" max="13" width="10.85546875" style="120" bestFit="1" customWidth="1"/>
    <col min="14" max="14" width="1.28515625" style="2" customWidth="1"/>
    <col min="15" max="15" width="12.140625" style="2" customWidth="1"/>
    <col min="16" max="16" width="12" style="2" customWidth="1"/>
    <col min="17" max="17" width="1" style="2" customWidth="1"/>
    <col min="18" max="18" width="12.7109375" style="164" bestFit="1" customWidth="1"/>
    <col min="19" max="19" width="10.85546875" style="120" bestFit="1" customWidth="1"/>
    <col min="20" max="20" width="1.28515625" style="2" customWidth="1"/>
    <col min="21" max="360" width="9.140625" style="29"/>
    <col min="361" max="16384" width="9.140625" style="2"/>
  </cols>
  <sheetData>
    <row r="1" spans="1:360" s="1" customFormat="1" ht="16.5" customHeight="1" x14ac:dyDescent="0.25">
      <c r="A1" s="92"/>
      <c r="B1" s="92"/>
      <c r="C1" s="92"/>
      <c r="D1" s="92"/>
      <c r="E1" s="183"/>
      <c r="F1" s="92"/>
      <c r="G1" s="92"/>
      <c r="H1" s="92"/>
      <c r="I1" s="92"/>
      <c r="J1" s="93"/>
      <c r="K1" s="93"/>
      <c r="L1" s="161"/>
      <c r="M1" s="115"/>
      <c r="N1" s="92"/>
      <c r="O1" s="112" t="s">
        <v>52</v>
      </c>
      <c r="P1" s="112">
        <v>1</v>
      </c>
      <c r="Q1" s="113"/>
      <c r="R1" s="200">
        <v>2</v>
      </c>
      <c r="S1" s="115"/>
      <c r="T1" s="92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/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  <c r="HL1" s="93"/>
      <c r="HM1" s="93"/>
      <c r="HN1" s="93"/>
      <c r="HO1" s="93"/>
      <c r="HP1" s="93"/>
      <c r="HQ1" s="93"/>
      <c r="HR1" s="93"/>
      <c r="HS1" s="93"/>
      <c r="HT1" s="93"/>
      <c r="HU1" s="93"/>
      <c r="HV1" s="93"/>
      <c r="HW1" s="93"/>
      <c r="HX1" s="93"/>
      <c r="HY1" s="93"/>
      <c r="HZ1" s="93"/>
      <c r="IA1" s="93"/>
      <c r="IB1" s="93"/>
      <c r="IC1" s="93"/>
      <c r="ID1" s="93"/>
      <c r="IE1" s="93"/>
      <c r="IF1" s="93"/>
      <c r="IG1" s="93"/>
      <c r="IH1" s="93"/>
      <c r="II1" s="93"/>
      <c r="IJ1" s="93"/>
      <c r="IK1" s="93"/>
      <c r="IL1" s="93"/>
      <c r="IM1" s="93"/>
      <c r="IN1" s="93"/>
      <c r="IO1" s="93"/>
      <c r="IP1" s="93"/>
      <c r="IQ1" s="93"/>
      <c r="IR1" s="93"/>
      <c r="IS1" s="93"/>
      <c r="IT1" s="93"/>
      <c r="IU1" s="93"/>
      <c r="IV1" s="93"/>
      <c r="IW1" s="93"/>
      <c r="IX1" s="93"/>
      <c r="IY1" s="93"/>
      <c r="IZ1" s="93"/>
      <c r="JA1" s="93"/>
      <c r="JB1" s="93"/>
      <c r="JC1" s="93"/>
      <c r="JD1" s="93"/>
      <c r="JE1" s="93"/>
      <c r="JF1" s="93"/>
      <c r="JG1" s="93"/>
      <c r="JH1" s="93"/>
      <c r="JI1" s="93"/>
      <c r="JJ1" s="93"/>
      <c r="JK1" s="93"/>
      <c r="JL1" s="93"/>
      <c r="JM1" s="93"/>
      <c r="JN1" s="93"/>
      <c r="JO1" s="93"/>
      <c r="JP1" s="93"/>
      <c r="JQ1" s="93"/>
      <c r="JR1" s="93"/>
      <c r="JS1" s="93"/>
      <c r="JT1" s="93"/>
      <c r="JU1" s="93"/>
      <c r="JV1" s="93"/>
      <c r="JW1" s="93"/>
      <c r="JX1" s="93"/>
      <c r="JY1" s="93"/>
      <c r="JZ1" s="93"/>
      <c r="KA1" s="93"/>
      <c r="KB1" s="93"/>
      <c r="KC1" s="93"/>
      <c r="KD1" s="93"/>
      <c r="KE1" s="93"/>
      <c r="KF1" s="93"/>
      <c r="KG1" s="93"/>
      <c r="KH1" s="93"/>
      <c r="KI1" s="93"/>
      <c r="KJ1" s="93"/>
      <c r="KK1" s="93"/>
      <c r="KL1" s="93"/>
      <c r="KM1" s="93"/>
      <c r="KN1" s="93"/>
      <c r="KO1" s="93"/>
      <c r="KP1" s="93"/>
      <c r="KQ1" s="93"/>
      <c r="KR1" s="93"/>
      <c r="KS1" s="93"/>
      <c r="KT1" s="93"/>
      <c r="KU1" s="93"/>
      <c r="KV1" s="93"/>
      <c r="KW1" s="93"/>
      <c r="KX1" s="93"/>
      <c r="KY1" s="93"/>
      <c r="KZ1" s="93"/>
      <c r="LA1" s="93"/>
      <c r="LB1" s="93"/>
      <c r="LC1" s="93"/>
      <c r="LD1" s="93"/>
      <c r="LE1" s="93"/>
      <c r="LF1" s="93"/>
      <c r="LG1" s="93"/>
      <c r="LH1" s="93"/>
      <c r="LI1" s="93"/>
      <c r="LJ1" s="93"/>
      <c r="LK1" s="93"/>
      <c r="LL1" s="93"/>
      <c r="LM1" s="93"/>
      <c r="LN1" s="93"/>
      <c r="LO1" s="93"/>
      <c r="LP1" s="93"/>
      <c r="LQ1" s="93"/>
      <c r="LR1" s="93"/>
      <c r="LS1" s="93"/>
      <c r="LT1" s="93"/>
      <c r="LU1" s="93"/>
      <c r="LV1" s="93"/>
      <c r="LW1" s="93"/>
      <c r="LX1" s="93"/>
      <c r="LY1" s="93"/>
      <c r="LZ1" s="93"/>
      <c r="MA1" s="93"/>
      <c r="MB1" s="93"/>
      <c r="MC1" s="93"/>
      <c r="MD1" s="93"/>
      <c r="ME1" s="93"/>
      <c r="MF1" s="93"/>
      <c r="MG1" s="93"/>
      <c r="MH1" s="93"/>
      <c r="MI1" s="93"/>
      <c r="MJ1" s="93"/>
      <c r="MK1" s="93"/>
      <c r="ML1" s="93"/>
      <c r="MM1" s="93"/>
      <c r="MN1" s="93"/>
      <c r="MO1" s="93"/>
      <c r="MP1" s="93"/>
      <c r="MQ1" s="93"/>
      <c r="MR1" s="93"/>
      <c r="MS1" s="93"/>
      <c r="MT1" s="93"/>
      <c r="MU1" s="93"/>
      <c r="MV1" s="93"/>
    </row>
    <row r="2" spans="1:360" s="1" customFormat="1" ht="16.5" customHeight="1" x14ac:dyDescent="0.25">
      <c r="A2" s="94"/>
      <c r="B2" s="94"/>
      <c r="C2" s="94"/>
      <c r="D2" s="94"/>
      <c r="E2" s="184"/>
      <c r="F2" s="94"/>
      <c r="G2" s="94"/>
      <c r="H2" s="94"/>
      <c r="I2" s="94"/>
      <c r="J2" s="93"/>
      <c r="K2" s="93"/>
      <c r="L2" s="161"/>
      <c r="M2" s="116"/>
      <c r="N2" s="94"/>
      <c r="O2" s="112" t="s">
        <v>53</v>
      </c>
      <c r="P2" s="112">
        <v>2</v>
      </c>
      <c r="Q2" s="113"/>
      <c r="R2" s="161"/>
      <c r="S2" s="116"/>
      <c r="T2" s="94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  <c r="HN2" s="93"/>
      <c r="HO2" s="93"/>
      <c r="HP2" s="93"/>
      <c r="HQ2" s="93"/>
      <c r="HR2" s="93"/>
      <c r="HS2" s="93"/>
      <c r="HT2" s="93"/>
      <c r="HU2" s="93"/>
      <c r="HV2" s="93"/>
      <c r="HW2" s="93"/>
      <c r="HX2" s="93"/>
      <c r="HY2" s="93"/>
      <c r="HZ2" s="93"/>
      <c r="IA2" s="93"/>
      <c r="IB2" s="93"/>
      <c r="IC2" s="93"/>
      <c r="ID2" s="93"/>
      <c r="IE2" s="93"/>
      <c r="IF2" s="93"/>
      <c r="IG2" s="93"/>
      <c r="IH2" s="93"/>
      <c r="II2" s="93"/>
      <c r="IJ2" s="93"/>
      <c r="IK2" s="93"/>
      <c r="IL2" s="93"/>
      <c r="IM2" s="93"/>
      <c r="IN2" s="93"/>
      <c r="IO2" s="93"/>
      <c r="IP2" s="93"/>
      <c r="IQ2" s="93"/>
      <c r="IR2" s="93"/>
      <c r="IS2" s="93"/>
      <c r="IT2" s="93"/>
      <c r="IU2" s="93"/>
      <c r="IV2" s="93"/>
      <c r="IW2" s="93"/>
      <c r="IX2" s="93"/>
      <c r="IY2" s="93"/>
      <c r="IZ2" s="93"/>
      <c r="JA2" s="93"/>
      <c r="JB2" s="93"/>
      <c r="JC2" s="93"/>
      <c r="JD2" s="93"/>
      <c r="JE2" s="93"/>
      <c r="JF2" s="93"/>
      <c r="JG2" s="93"/>
      <c r="JH2" s="93"/>
      <c r="JI2" s="93"/>
      <c r="JJ2" s="93"/>
      <c r="JK2" s="93"/>
      <c r="JL2" s="93"/>
      <c r="JM2" s="93"/>
      <c r="JN2" s="93"/>
      <c r="JO2" s="93"/>
      <c r="JP2" s="93"/>
      <c r="JQ2" s="93"/>
      <c r="JR2" s="93"/>
      <c r="JS2" s="93"/>
      <c r="JT2" s="93"/>
      <c r="JU2" s="93"/>
      <c r="JV2" s="93"/>
      <c r="JW2" s="93"/>
      <c r="JX2" s="93"/>
      <c r="JY2" s="93"/>
      <c r="JZ2" s="93"/>
      <c r="KA2" s="93"/>
      <c r="KB2" s="93"/>
      <c r="KC2" s="93"/>
      <c r="KD2" s="93"/>
      <c r="KE2" s="93"/>
      <c r="KF2" s="93"/>
      <c r="KG2" s="93"/>
      <c r="KH2" s="93"/>
      <c r="KI2" s="93"/>
      <c r="KJ2" s="93"/>
      <c r="KK2" s="93"/>
      <c r="KL2" s="93"/>
      <c r="KM2" s="93"/>
      <c r="KN2" s="93"/>
      <c r="KO2" s="93"/>
      <c r="KP2" s="93"/>
      <c r="KQ2" s="93"/>
      <c r="KR2" s="93"/>
      <c r="KS2" s="93"/>
      <c r="KT2" s="93"/>
      <c r="KU2" s="93"/>
      <c r="KV2" s="93"/>
      <c r="KW2" s="93"/>
      <c r="KX2" s="93"/>
      <c r="KY2" s="93"/>
      <c r="KZ2" s="93"/>
      <c r="LA2" s="93"/>
      <c r="LB2" s="93"/>
      <c r="LC2" s="93"/>
      <c r="LD2" s="93"/>
      <c r="LE2" s="93"/>
      <c r="LF2" s="93"/>
      <c r="LG2" s="93"/>
      <c r="LH2" s="93"/>
      <c r="LI2" s="93"/>
      <c r="LJ2" s="93"/>
      <c r="LK2" s="93"/>
      <c r="LL2" s="93"/>
      <c r="LM2" s="93"/>
      <c r="LN2" s="93"/>
      <c r="LO2" s="93"/>
      <c r="LP2" s="93"/>
      <c r="LQ2" s="93"/>
      <c r="LR2" s="93"/>
      <c r="LS2" s="93"/>
      <c r="LT2" s="93"/>
      <c r="LU2" s="93"/>
      <c r="LV2" s="93"/>
      <c r="LW2" s="93"/>
      <c r="LX2" s="93"/>
      <c r="LY2" s="93"/>
      <c r="LZ2" s="93"/>
      <c r="MA2" s="93"/>
      <c r="MB2" s="93"/>
      <c r="MC2" s="93"/>
      <c r="MD2" s="93"/>
      <c r="ME2" s="93"/>
      <c r="MF2" s="93"/>
      <c r="MG2" s="93"/>
      <c r="MH2" s="93"/>
      <c r="MI2" s="93"/>
      <c r="MJ2" s="93"/>
      <c r="MK2" s="93"/>
      <c r="ML2" s="93"/>
      <c r="MM2" s="93"/>
      <c r="MN2" s="93"/>
      <c r="MO2" s="93"/>
      <c r="MP2" s="93"/>
      <c r="MQ2" s="93"/>
      <c r="MR2" s="93"/>
      <c r="MS2" s="93"/>
      <c r="MT2" s="93"/>
      <c r="MU2" s="93"/>
      <c r="MV2" s="93"/>
    </row>
    <row r="3" spans="1:360" s="1" customFormat="1" ht="16.5" customHeight="1" x14ac:dyDescent="0.25">
      <c r="A3" s="381"/>
      <c r="B3" s="381"/>
      <c r="C3" s="381"/>
      <c r="D3" s="381"/>
      <c r="E3" s="381"/>
      <c r="F3" s="381"/>
      <c r="G3" s="381"/>
      <c r="H3" s="381"/>
      <c r="I3" s="381"/>
      <c r="J3" s="93"/>
      <c r="K3" s="93"/>
      <c r="L3" s="161"/>
      <c r="M3" s="116"/>
      <c r="N3" s="95"/>
      <c r="O3" s="93"/>
      <c r="P3" s="93"/>
      <c r="Q3" s="93"/>
      <c r="R3" s="161"/>
      <c r="S3" s="116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  <c r="IA3" s="93"/>
      <c r="IB3" s="93"/>
      <c r="IC3" s="93"/>
      <c r="ID3" s="93"/>
      <c r="IE3" s="93"/>
      <c r="IF3" s="93"/>
      <c r="IG3" s="93"/>
      <c r="IH3" s="93"/>
      <c r="II3" s="93"/>
      <c r="IJ3" s="93"/>
      <c r="IK3" s="93"/>
      <c r="IL3" s="93"/>
      <c r="IM3" s="93"/>
      <c r="IN3" s="93"/>
      <c r="IO3" s="93"/>
      <c r="IP3" s="93"/>
      <c r="IQ3" s="93"/>
      <c r="IR3" s="93"/>
      <c r="IS3" s="93"/>
      <c r="IT3" s="93"/>
      <c r="IU3" s="93"/>
      <c r="IV3" s="93"/>
      <c r="IW3" s="93"/>
      <c r="IX3" s="93"/>
      <c r="IY3" s="93"/>
      <c r="IZ3" s="93"/>
      <c r="JA3" s="93"/>
      <c r="JB3" s="93"/>
      <c r="JC3" s="93"/>
      <c r="JD3" s="93"/>
      <c r="JE3" s="93"/>
      <c r="JF3" s="93"/>
      <c r="JG3" s="93"/>
      <c r="JH3" s="93"/>
      <c r="JI3" s="93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3"/>
      <c r="KD3" s="93"/>
      <c r="KE3" s="93"/>
      <c r="KF3" s="93"/>
      <c r="KG3" s="93"/>
      <c r="KH3" s="93"/>
      <c r="KI3" s="93"/>
      <c r="KJ3" s="93"/>
      <c r="KK3" s="93"/>
      <c r="KL3" s="93"/>
      <c r="KM3" s="93"/>
      <c r="KN3" s="93"/>
      <c r="KO3" s="93"/>
      <c r="KP3" s="93"/>
      <c r="KQ3" s="93"/>
      <c r="KR3" s="93"/>
      <c r="KS3" s="93"/>
      <c r="KT3" s="93"/>
      <c r="KU3" s="93"/>
      <c r="KV3" s="93"/>
      <c r="KW3" s="93"/>
      <c r="KX3" s="93"/>
      <c r="KY3" s="93"/>
      <c r="KZ3" s="93"/>
      <c r="LA3" s="93"/>
      <c r="LB3" s="93"/>
      <c r="LC3" s="93"/>
      <c r="LD3" s="93"/>
      <c r="LE3" s="93"/>
      <c r="LF3" s="93"/>
      <c r="LG3" s="93"/>
      <c r="LH3" s="93"/>
      <c r="LI3" s="93"/>
      <c r="LJ3" s="93"/>
      <c r="LK3" s="93"/>
      <c r="LL3" s="93"/>
      <c r="LM3" s="93"/>
      <c r="LN3" s="93"/>
      <c r="LO3" s="93"/>
      <c r="LP3" s="93"/>
      <c r="LQ3" s="93"/>
      <c r="LR3" s="93"/>
      <c r="LS3" s="93"/>
      <c r="LT3" s="93"/>
      <c r="LU3" s="93"/>
      <c r="LV3" s="93"/>
      <c r="LW3" s="93"/>
      <c r="LX3" s="93"/>
      <c r="LY3" s="93"/>
      <c r="LZ3" s="93"/>
      <c r="MA3" s="93"/>
      <c r="MB3" s="93"/>
      <c r="MC3" s="93"/>
      <c r="MD3" s="93"/>
      <c r="ME3" s="93"/>
      <c r="MF3" s="93"/>
      <c r="MG3" s="93"/>
      <c r="MH3" s="93"/>
      <c r="MI3" s="93"/>
      <c r="MJ3" s="93"/>
      <c r="MK3" s="93"/>
      <c r="ML3" s="93"/>
      <c r="MM3" s="93"/>
      <c r="MN3" s="93"/>
      <c r="MO3" s="93"/>
      <c r="MP3" s="93"/>
      <c r="MQ3" s="93"/>
      <c r="MR3" s="93"/>
      <c r="MS3" s="93"/>
      <c r="MT3" s="93"/>
      <c r="MU3" s="93"/>
      <c r="MV3" s="93"/>
    </row>
    <row r="4" spans="1:360" s="1" customFormat="1" ht="16.5" customHeight="1" x14ac:dyDescent="0.25">
      <c r="A4" s="94"/>
      <c r="B4" s="94"/>
      <c r="C4" s="94"/>
      <c r="D4" s="94"/>
      <c r="E4" s="184"/>
      <c r="F4" s="94"/>
      <c r="G4" s="94"/>
      <c r="H4" s="94"/>
      <c r="I4" s="96"/>
      <c r="J4" s="93"/>
      <c r="K4" s="93"/>
      <c r="L4" s="161"/>
      <c r="M4" s="116"/>
      <c r="N4" s="94"/>
      <c r="O4" s="96"/>
      <c r="P4" s="93"/>
      <c r="Q4" s="93"/>
      <c r="R4" s="161"/>
      <c r="S4" s="116"/>
      <c r="T4" s="94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  <c r="MV4" s="93"/>
    </row>
    <row r="5" spans="1:360" s="1" customFormat="1" ht="16.5" customHeight="1" x14ac:dyDescent="0.25">
      <c r="A5" s="93"/>
      <c r="B5" s="93"/>
      <c r="C5" s="97"/>
      <c r="D5" s="97"/>
      <c r="E5" s="185"/>
      <c r="F5" s="93"/>
      <c r="G5" s="93"/>
      <c r="H5" s="93"/>
      <c r="I5" s="93"/>
      <c r="J5" s="93"/>
      <c r="K5" s="93"/>
      <c r="L5" s="161"/>
      <c r="M5" s="115"/>
      <c r="N5" s="93"/>
      <c r="O5" s="93"/>
      <c r="P5" s="93"/>
      <c r="Q5" s="93"/>
      <c r="R5" s="161"/>
      <c r="S5" s="115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</row>
    <row r="6" spans="1:360" s="1" customFormat="1" ht="16.5" customHeight="1" x14ac:dyDescent="0.25">
      <c r="A6" s="93"/>
      <c r="B6" s="93"/>
      <c r="C6" s="93"/>
      <c r="D6" s="93"/>
      <c r="E6" s="186"/>
      <c r="F6" s="93"/>
      <c r="G6" s="93"/>
      <c r="H6" s="93"/>
      <c r="I6" s="93"/>
      <c r="J6" s="93"/>
      <c r="K6" s="93"/>
      <c r="L6" s="161"/>
      <c r="M6" s="115"/>
      <c r="N6" s="93"/>
      <c r="O6" s="93"/>
      <c r="P6" s="93"/>
      <c r="Q6" s="93"/>
      <c r="R6" s="161"/>
      <c r="S6" s="115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3"/>
      <c r="IA6" s="93"/>
      <c r="IB6" s="93"/>
      <c r="IC6" s="93"/>
      <c r="ID6" s="93"/>
      <c r="IE6" s="93"/>
      <c r="IF6" s="93"/>
      <c r="IG6" s="93"/>
      <c r="IH6" s="93"/>
      <c r="II6" s="93"/>
      <c r="IJ6" s="93"/>
      <c r="IK6" s="93"/>
      <c r="IL6" s="93"/>
      <c r="IM6" s="93"/>
      <c r="IN6" s="93"/>
      <c r="IO6" s="93"/>
      <c r="IP6" s="93"/>
      <c r="IQ6" s="93"/>
      <c r="IR6" s="93"/>
      <c r="IS6" s="93"/>
      <c r="IT6" s="93"/>
      <c r="IU6" s="93"/>
      <c r="IV6" s="93"/>
      <c r="IW6" s="93"/>
      <c r="IX6" s="93"/>
      <c r="IY6" s="93"/>
      <c r="IZ6" s="93"/>
      <c r="JA6" s="93"/>
      <c r="JB6" s="93"/>
      <c r="JC6" s="93"/>
      <c r="JD6" s="93"/>
      <c r="JE6" s="93"/>
      <c r="JF6" s="93"/>
      <c r="JG6" s="93"/>
      <c r="JH6" s="93"/>
      <c r="JI6" s="93"/>
      <c r="JJ6" s="93"/>
      <c r="JK6" s="93"/>
      <c r="JL6" s="93"/>
      <c r="JM6" s="93"/>
      <c r="JN6" s="93"/>
      <c r="JO6" s="93"/>
      <c r="JP6" s="93"/>
      <c r="JQ6" s="93"/>
      <c r="JR6" s="93"/>
      <c r="JS6" s="93"/>
      <c r="JT6" s="93"/>
      <c r="JU6" s="93"/>
      <c r="JV6" s="93"/>
      <c r="JW6" s="93"/>
      <c r="JX6" s="93"/>
      <c r="JY6" s="93"/>
      <c r="JZ6" s="93"/>
      <c r="KA6" s="93"/>
      <c r="KB6" s="93"/>
      <c r="KC6" s="93"/>
      <c r="KD6" s="93"/>
      <c r="KE6" s="93"/>
      <c r="KF6" s="93"/>
      <c r="KG6" s="93"/>
      <c r="KH6" s="93"/>
      <c r="KI6" s="93"/>
      <c r="KJ6" s="93"/>
      <c r="KK6" s="93"/>
      <c r="KL6" s="93"/>
      <c r="KM6" s="93"/>
      <c r="KN6" s="93"/>
      <c r="KO6" s="93"/>
      <c r="KP6" s="93"/>
      <c r="KQ6" s="93"/>
      <c r="KR6" s="93"/>
      <c r="KS6" s="93"/>
      <c r="KT6" s="93"/>
      <c r="KU6" s="93"/>
      <c r="KV6" s="93"/>
      <c r="KW6" s="93"/>
      <c r="KX6" s="93"/>
      <c r="KY6" s="93"/>
      <c r="KZ6" s="93"/>
      <c r="LA6" s="93"/>
      <c r="LB6" s="93"/>
      <c r="LC6" s="93"/>
      <c r="LD6" s="93"/>
      <c r="LE6" s="93"/>
      <c r="LF6" s="93"/>
      <c r="LG6" s="93"/>
      <c r="LH6" s="93"/>
      <c r="LI6" s="93"/>
      <c r="LJ6" s="93"/>
      <c r="LK6" s="93"/>
      <c r="LL6" s="93"/>
      <c r="LM6" s="93"/>
      <c r="LN6" s="93"/>
      <c r="LO6" s="93"/>
      <c r="LP6" s="93"/>
      <c r="LQ6" s="93"/>
      <c r="LR6" s="93"/>
      <c r="LS6" s="93"/>
      <c r="LT6" s="93"/>
      <c r="LU6" s="93"/>
      <c r="LV6" s="93"/>
      <c r="LW6" s="93"/>
      <c r="LX6" s="93"/>
      <c r="LY6" s="93"/>
      <c r="LZ6" s="93"/>
      <c r="MA6" s="93"/>
      <c r="MB6" s="93"/>
      <c r="MC6" s="93"/>
      <c r="MD6" s="93"/>
      <c r="ME6" s="93"/>
      <c r="MF6" s="93"/>
      <c r="MG6" s="93"/>
      <c r="MH6" s="93"/>
      <c r="MI6" s="93"/>
      <c r="MJ6" s="93"/>
      <c r="MK6" s="93"/>
      <c r="ML6" s="93"/>
      <c r="MM6" s="93"/>
      <c r="MN6" s="93"/>
      <c r="MO6" s="93"/>
      <c r="MP6" s="93"/>
      <c r="MQ6" s="93"/>
      <c r="MR6" s="93"/>
      <c r="MS6" s="93"/>
      <c r="MT6" s="93"/>
      <c r="MU6" s="93"/>
      <c r="MV6" s="93"/>
    </row>
    <row r="7" spans="1:360" s="1" customFormat="1" ht="16.5" customHeight="1" x14ac:dyDescent="0.25">
      <c r="A7" s="93"/>
      <c r="B7" s="93"/>
      <c r="C7" s="93"/>
      <c r="D7" s="93"/>
      <c r="E7" s="186"/>
      <c r="F7" s="93"/>
      <c r="G7" s="93"/>
      <c r="H7" s="93"/>
      <c r="I7" s="93"/>
      <c r="J7" s="93"/>
      <c r="K7" s="93"/>
      <c r="L7" s="161"/>
      <c r="M7" s="115"/>
      <c r="N7" s="93"/>
      <c r="O7" s="93"/>
      <c r="P7" s="93"/>
      <c r="Q7" s="93"/>
      <c r="R7" s="161"/>
      <c r="S7" s="115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93"/>
      <c r="IA7" s="93"/>
      <c r="IB7" s="93"/>
      <c r="IC7" s="93"/>
      <c r="ID7" s="93"/>
      <c r="IE7" s="93"/>
      <c r="IF7" s="93"/>
      <c r="IG7" s="93"/>
      <c r="IH7" s="93"/>
      <c r="II7" s="93"/>
      <c r="IJ7" s="93"/>
      <c r="IK7" s="93"/>
      <c r="IL7" s="93"/>
      <c r="IM7" s="93"/>
      <c r="IN7" s="93"/>
      <c r="IO7" s="93"/>
      <c r="IP7" s="93"/>
      <c r="IQ7" s="93"/>
      <c r="IR7" s="93"/>
      <c r="IS7" s="93"/>
      <c r="IT7" s="93"/>
      <c r="IU7" s="93"/>
      <c r="IV7" s="93"/>
      <c r="IW7" s="93"/>
      <c r="IX7" s="93"/>
      <c r="IY7" s="93"/>
      <c r="IZ7" s="93"/>
      <c r="JA7" s="93"/>
      <c r="JB7" s="93"/>
      <c r="JC7" s="93"/>
      <c r="JD7" s="93"/>
      <c r="JE7" s="93"/>
      <c r="JF7" s="93"/>
      <c r="JG7" s="93"/>
      <c r="JH7" s="93"/>
      <c r="JI7" s="93"/>
      <c r="JJ7" s="93"/>
      <c r="JK7" s="93"/>
      <c r="JL7" s="93"/>
      <c r="JM7" s="93"/>
      <c r="JN7" s="93"/>
      <c r="JO7" s="93"/>
      <c r="JP7" s="93"/>
      <c r="JQ7" s="93"/>
      <c r="JR7" s="93"/>
      <c r="JS7" s="93"/>
      <c r="JT7" s="93"/>
      <c r="JU7" s="93"/>
      <c r="JV7" s="93"/>
      <c r="JW7" s="93"/>
      <c r="JX7" s="93"/>
      <c r="JY7" s="93"/>
      <c r="JZ7" s="93"/>
      <c r="KA7" s="93"/>
      <c r="KB7" s="93"/>
      <c r="KC7" s="93"/>
      <c r="KD7" s="93"/>
      <c r="KE7" s="93"/>
      <c r="KF7" s="93"/>
      <c r="KG7" s="93"/>
      <c r="KH7" s="93"/>
      <c r="KI7" s="93"/>
      <c r="KJ7" s="93"/>
      <c r="KK7" s="93"/>
      <c r="KL7" s="93"/>
      <c r="KM7" s="93"/>
      <c r="KN7" s="93"/>
      <c r="KO7" s="93"/>
      <c r="KP7" s="93"/>
      <c r="KQ7" s="93"/>
      <c r="KR7" s="93"/>
      <c r="KS7" s="93"/>
      <c r="KT7" s="93"/>
      <c r="KU7" s="93"/>
      <c r="KV7" s="93"/>
      <c r="KW7" s="93"/>
      <c r="KX7" s="93"/>
      <c r="KY7" s="93"/>
      <c r="KZ7" s="93"/>
      <c r="LA7" s="93"/>
      <c r="LB7" s="93"/>
      <c r="LC7" s="93"/>
      <c r="LD7" s="93"/>
      <c r="LE7" s="93"/>
      <c r="LF7" s="93"/>
      <c r="LG7" s="93"/>
      <c r="LH7" s="93"/>
      <c r="LI7" s="93"/>
      <c r="LJ7" s="93"/>
      <c r="LK7" s="93"/>
      <c r="LL7" s="93"/>
      <c r="LM7" s="93"/>
      <c r="LN7" s="93"/>
      <c r="LO7" s="93"/>
      <c r="LP7" s="93"/>
      <c r="LQ7" s="93"/>
      <c r="LR7" s="93"/>
      <c r="LS7" s="93"/>
      <c r="LT7" s="93"/>
      <c r="LU7" s="93"/>
      <c r="LV7" s="93"/>
      <c r="LW7" s="93"/>
      <c r="LX7" s="93"/>
      <c r="LY7" s="93"/>
      <c r="LZ7" s="93"/>
      <c r="MA7" s="93"/>
      <c r="MB7" s="93"/>
      <c r="MC7" s="93"/>
      <c r="MD7" s="93"/>
      <c r="ME7" s="93"/>
      <c r="MF7" s="93"/>
      <c r="MG7" s="93"/>
      <c r="MH7" s="93"/>
      <c r="MI7" s="93"/>
      <c r="MJ7" s="93"/>
      <c r="MK7" s="93"/>
      <c r="ML7" s="93"/>
      <c r="MM7" s="93"/>
      <c r="MN7" s="93"/>
      <c r="MO7" s="93"/>
      <c r="MP7" s="93"/>
      <c r="MQ7" s="93"/>
      <c r="MR7" s="93"/>
      <c r="MS7" s="93"/>
      <c r="MT7" s="93"/>
      <c r="MU7" s="93"/>
      <c r="MV7" s="93"/>
    </row>
    <row r="8" spans="1:360" s="1" customFormat="1" ht="16.5" customHeight="1" x14ac:dyDescent="0.25">
      <c r="A8" s="93"/>
      <c r="B8" s="93"/>
      <c r="C8" s="93"/>
      <c r="D8" s="93"/>
      <c r="E8" s="186"/>
      <c r="F8" s="93"/>
      <c r="G8" s="93"/>
      <c r="H8" s="93"/>
      <c r="I8" s="93"/>
      <c r="J8" s="93"/>
      <c r="K8" s="93"/>
      <c r="L8" s="111"/>
      <c r="M8" s="117"/>
      <c r="N8" s="93"/>
      <c r="O8" s="93"/>
      <c r="P8" s="93"/>
      <c r="Q8" s="93"/>
      <c r="R8" s="111"/>
      <c r="S8" s="117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3"/>
      <c r="IA8" s="93"/>
      <c r="IB8" s="93"/>
      <c r="IC8" s="93"/>
      <c r="ID8" s="93"/>
      <c r="IE8" s="93"/>
      <c r="IF8" s="93"/>
      <c r="IG8" s="93"/>
      <c r="IH8" s="93"/>
      <c r="II8" s="93"/>
      <c r="IJ8" s="93"/>
      <c r="IK8" s="93"/>
      <c r="IL8" s="93"/>
      <c r="IM8" s="93"/>
      <c r="IN8" s="93"/>
      <c r="IO8" s="93"/>
      <c r="IP8" s="93"/>
      <c r="IQ8" s="93"/>
      <c r="IR8" s="93"/>
      <c r="IS8" s="93"/>
      <c r="IT8" s="93"/>
      <c r="IU8" s="93"/>
      <c r="IV8" s="93"/>
      <c r="IW8" s="93"/>
      <c r="IX8" s="93"/>
      <c r="IY8" s="93"/>
      <c r="IZ8" s="93"/>
      <c r="JA8" s="93"/>
      <c r="JB8" s="93"/>
      <c r="JC8" s="93"/>
      <c r="JD8" s="93"/>
      <c r="JE8" s="93"/>
      <c r="JF8" s="93"/>
      <c r="JG8" s="93"/>
      <c r="JH8" s="93"/>
      <c r="JI8" s="93"/>
      <c r="JJ8" s="93"/>
      <c r="JK8" s="93"/>
      <c r="JL8" s="93"/>
      <c r="JM8" s="93"/>
      <c r="JN8" s="93"/>
      <c r="JO8" s="93"/>
      <c r="JP8" s="93"/>
      <c r="JQ8" s="93"/>
      <c r="JR8" s="93"/>
      <c r="JS8" s="93"/>
      <c r="JT8" s="93"/>
      <c r="JU8" s="93"/>
      <c r="JV8" s="93"/>
      <c r="JW8" s="93"/>
      <c r="JX8" s="93"/>
      <c r="JY8" s="93"/>
      <c r="JZ8" s="93"/>
      <c r="KA8" s="93"/>
      <c r="KB8" s="93"/>
      <c r="KC8" s="93"/>
      <c r="KD8" s="93"/>
      <c r="KE8" s="93"/>
      <c r="KF8" s="93"/>
      <c r="KG8" s="93"/>
      <c r="KH8" s="93"/>
      <c r="KI8" s="93"/>
      <c r="KJ8" s="93"/>
      <c r="KK8" s="93"/>
      <c r="KL8" s="93"/>
      <c r="KM8" s="93"/>
      <c r="KN8" s="93"/>
      <c r="KO8" s="93"/>
      <c r="KP8" s="93"/>
      <c r="KQ8" s="93"/>
      <c r="KR8" s="93"/>
      <c r="KS8" s="93"/>
      <c r="KT8" s="93"/>
      <c r="KU8" s="93"/>
      <c r="KV8" s="93"/>
      <c r="KW8" s="93"/>
      <c r="KX8" s="93"/>
      <c r="KY8" s="93"/>
      <c r="KZ8" s="93"/>
      <c r="LA8" s="93"/>
      <c r="LB8" s="93"/>
      <c r="LC8" s="93"/>
      <c r="LD8" s="93"/>
      <c r="LE8" s="93"/>
      <c r="LF8" s="93"/>
      <c r="LG8" s="93"/>
      <c r="LH8" s="93"/>
      <c r="LI8" s="93"/>
      <c r="LJ8" s="93"/>
      <c r="LK8" s="93"/>
      <c r="LL8" s="93"/>
      <c r="LM8" s="93"/>
      <c r="LN8" s="93"/>
      <c r="LO8" s="93"/>
      <c r="LP8" s="93"/>
      <c r="LQ8" s="93"/>
      <c r="LR8" s="93"/>
      <c r="LS8" s="93"/>
      <c r="LT8" s="93"/>
      <c r="LU8" s="93"/>
      <c r="LV8" s="93"/>
      <c r="LW8" s="93"/>
      <c r="LX8" s="93"/>
      <c r="LY8" s="93"/>
      <c r="LZ8" s="93"/>
      <c r="MA8" s="93"/>
      <c r="MB8" s="93"/>
      <c r="MC8" s="93"/>
      <c r="MD8" s="93"/>
      <c r="ME8" s="93"/>
      <c r="MF8" s="93"/>
      <c r="MG8" s="93"/>
      <c r="MH8" s="93"/>
      <c r="MI8" s="93"/>
      <c r="MJ8" s="93"/>
      <c r="MK8" s="93"/>
      <c r="ML8" s="93"/>
      <c r="MM8" s="93"/>
      <c r="MN8" s="93"/>
      <c r="MO8" s="93"/>
      <c r="MP8" s="93"/>
      <c r="MQ8" s="93"/>
      <c r="MR8" s="93"/>
      <c r="MS8" s="93"/>
      <c r="MT8" s="93"/>
      <c r="MU8" s="93"/>
      <c r="MV8" s="93"/>
    </row>
    <row r="9" spans="1:360" ht="16.5" customHeight="1" x14ac:dyDescent="0.25">
      <c r="J9"/>
      <c r="K9"/>
      <c r="L9" s="162"/>
      <c r="M9" s="118"/>
      <c r="P9"/>
      <c r="Q9"/>
      <c r="R9" s="162"/>
      <c r="S9" s="118"/>
    </row>
    <row r="10" spans="1:360" ht="20.25" x14ac:dyDescent="0.3">
      <c r="B10" s="382" t="s">
        <v>0</v>
      </c>
      <c r="C10" s="382"/>
      <c r="D10" s="382"/>
      <c r="E10" s="382"/>
      <c r="F10" s="382"/>
      <c r="G10" s="382"/>
      <c r="H10" s="382"/>
      <c r="I10" s="382"/>
      <c r="J10" s="382"/>
      <c r="K10" s="382"/>
      <c r="L10" s="382"/>
      <c r="M10" s="382"/>
      <c r="N10"/>
      <c r="R10" s="2"/>
    </row>
    <row r="11" spans="1:360" ht="20.25" x14ac:dyDescent="0.3">
      <c r="B11" s="382" t="s">
        <v>123</v>
      </c>
      <c r="C11" s="382"/>
      <c r="D11" s="382"/>
      <c r="E11" s="382"/>
      <c r="F11" s="382"/>
      <c r="G11" s="382"/>
      <c r="H11" s="382"/>
      <c r="I11" s="382"/>
      <c r="J11" s="382"/>
      <c r="K11" s="382"/>
      <c r="L11" s="382"/>
      <c r="M11" s="382"/>
      <c r="N11"/>
      <c r="R11" s="2"/>
    </row>
    <row r="12" spans="1:360" ht="16.5" customHeight="1" x14ac:dyDescent="0.25">
      <c r="J12"/>
      <c r="K12"/>
      <c r="L12" s="162"/>
      <c r="M12" s="118"/>
      <c r="P12"/>
      <c r="Q12"/>
      <c r="R12" s="162"/>
      <c r="S12" s="118"/>
    </row>
    <row r="13" spans="1:360" ht="16.5" customHeight="1" x14ac:dyDescent="0.25">
      <c r="J13"/>
      <c r="K13"/>
      <c r="L13" s="162"/>
      <c r="M13" s="118"/>
      <c r="P13"/>
      <c r="Q13"/>
      <c r="R13" s="162"/>
      <c r="S13" s="118"/>
    </row>
    <row r="14" spans="1:360" ht="16.5" customHeight="1" x14ac:dyDescent="0.25">
      <c r="B14" s="3" t="s">
        <v>1</v>
      </c>
      <c r="D14" s="383" t="s">
        <v>73</v>
      </c>
      <c r="E14" s="383"/>
      <c r="F14" s="383"/>
      <c r="G14" s="383"/>
      <c r="H14" s="383"/>
      <c r="I14" s="383"/>
      <c r="J14" s="383"/>
      <c r="K14" s="383"/>
      <c r="L14" s="383"/>
      <c r="M14" s="383"/>
      <c r="R14" s="2"/>
    </row>
    <row r="15" spans="1:360" ht="16.5" customHeight="1" x14ac:dyDescent="0.25">
      <c r="B15" s="4"/>
      <c r="D15" s="5"/>
      <c r="E15" s="188"/>
      <c r="F15" s="5"/>
      <c r="G15" s="5"/>
      <c r="H15" s="5"/>
      <c r="I15" s="5"/>
      <c r="J15" s="5"/>
      <c r="K15" s="5"/>
      <c r="L15" s="163"/>
      <c r="M15" s="119"/>
      <c r="N15" s="5"/>
      <c r="O15" s="5"/>
      <c r="P15" s="5"/>
      <c r="Q15" s="5"/>
      <c r="R15" s="163"/>
      <c r="S15" s="119"/>
      <c r="T15" s="5"/>
    </row>
    <row r="16" spans="1:360" ht="16.5" customHeight="1" x14ac:dyDescent="0.25">
      <c r="B16" s="3" t="s">
        <v>2</v>
      </c>
      <c r="D16" s="6" t="s">
        <v>3</v>
      </c>
      <c r="E16" s="188"/>
      <c r="F16" s="5"/>
      <c r="G16" s="5"/>
      <c r="H16" s="5"/>
      <c r="I16" s="5"/>
      <c r="J16" s="5"/>
      <c r="K16" s="5"/>
      <c r="L16" s="163"/>
      <c r="M16" s="119"/>
      <c r="N16" s="5"/>
      <c r="O16" s="5"/>
      <c r="P16" s="5"/>
      <c r="Q16" s="5"/>
      <c r="R16" s="163"/>
      <c r="S16" s="119"/>
      <c r="T16" s="5"/>
    </row>
    <row r="17" spans="1:360" ht="15.75" x14ac:dyDescent="0.25">
      <c r="B17" s="4"/>
      <c r="D17" s="5"/>
      <c r="E17" s="188"/>
      <c r="F17" s="5"/>
      <c r="G17" s="5"/>
      <c r="H17" s="5"/>
      <c r="K17" s="5"/>
      <c r="L17" s="163"/>
      <c r="M17" s="119"/>
      <c r="N17" s="5"/>
      <c r="O17" s="5"/>
      <c r="P17" s="5"/>
      <c r="Q17" s="5"/>
      <c r="R17" s="163"/>
      <c r="S17" s="119"/>
      <c r="T17" s="5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</row>
    <row r="18" spans="1:360" x14ac:dyDescent="0.25">
      <c r="B18" s="7"/>
      <c r="D18" s="8" t="s">
        <v>4</v>
      </c>
      <c r="E18" s="189"/>
      <c r="F18" s="9">
        <v>2000</v>
      </c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</row>
    <row r="19" spans="1:360" x14ac:dyDescent="0.25">
      <c r="B19" s="7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</row>
    <row r="20" spans="1:360" ht="45.75" customHeight="1" x14ac:dyDescent="0.25">
      <c r="B20" s="7"/>
      <c r="D20" s="10"/>
      <c r="E20" s="189"/>
      <c r="F20" s="374" t="s">
        <v>51</v>
      </c>
      <c r="G20" s="375"/>
      <c r="H20" s="29"/>
      <c r="I20" s="372">
        <f>Residential!I20</f>
        <v>2016</v>
      </c>
      <c r="J20" s="373"/>
      <c r="K20" s="29"/>
      <c r="L20" s="374" t="str">
        <f>Residential!L20</f>
        <v xml:space="preserve">Impact
2016  vs. 
2015 </v>
      </c>
      <c r="M20" s="375"/>
      <c r="N20" s="29"/>
      <c r="O20" s="372" t="str">
        <f>Residential!O20</f>
        <v xml:space="preserve">2017 TEST YEAR </v>
      </c>
      <c r="P20" s="373"/>
      <c r="Q20" s="29"/>
      <c r="R20" s="374" t="str">
        <f>Residential!R20</f>
        <v xml:space="preserve">Impact
2017 TEST vs. 
2016 </v>
      </c>
      <c r="S20" s="375"/>
      <c r="T20" s="29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</row>
    <row r="21" spans="1:360" x14ac:dyDescent="0.25">
      <c r="B21" s="7"/>
      <c r="D21" s="376" t="s">
        <v>5</v>
      </c>
      <c r="E21" s="190" t="s">
        <v>7</v>
      </c>
      <c r="F21" s="11" t="s">
        <v>6</v>
      </c>
      <c r="G21" s="12" t="s">
        <v>8</v>
      </c>
      <c r="H21" s="29"/>
      <c r="I21" s="11" t="s">
        <v>6</v>
      </c>
      <c r="J21" s="12" t="s">
        <v>8</v>
      </c>
      <c r="K21" s="29"/>
      <c r="L21" s="165" t="s">
        <v>9</v>
      </c>
      <c r="M21" s="121" t="s">
        <v>10</v>
      </c>
      <c r="N21" s="29"/>
      <c r="O21" s="11" t="s">
        <v>6</v>
      </c>
      <c r="P21" s="12" t="s">
        <v>8</v>
      </c>
      <c r="Q21" s="29"/>
      <c r="R21" s="165" t="s">
        <v>9</v>
      </c>
      <c r="S21" s="121" t="s">
        <v>10</v>
      </c>
      <c r="T21" s="29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</row>
    <row r="22" spans="1:360" x14ac:dyDescent="0.25">
      <c r="B22" s="7"/>
      <c r="D22" s="377"/>
      <c r="E22" s="191"/>
      <c r="F22" s="13" t="s">
        <v>11</v>
      </c>
      <c r="G22" s="14" t="s">
        <v>11</v>
      </c>
      <c r="H22" s="29"/>
      <c r="I22" s="13" t="s">
        <v>11</v>
      </c>
      <c r="J22" s="14" t="s">
        <v>11</v>
      </c>
      <c r="K22" s="29"/>
      <c r="L22" s="166"/>
      <c r="M22" s="122"/>
      <c r="N22" s="29"/>
      <c r="O22" s="13" t="s">
        <v>11</v>
      </c>
      <c r="P22" s="14" t="s">
        <v>11</v>
      </c>
      <c r="Q22" s="29"/>
      <c r="R22" s="166"/>
      <c r="S22" s="122"/>
      <c r="T22" s="29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</row>
    <row r="23" spans="1:360" x14ac:dyDescent="0.25">
      <c r="A23" s="139" t="str">
        <f>[3]Rates!$A$48</f>
        <v>Fix_GS</v>
      </c>
      <c r="B23" s="15" t="s">
        <v>12</v>
      </c>
      <c r="C23" s="15"/>
      <c r="D23" s="99" t="s">
        <v>57</v>
      </c>
      <c r="E23" s="137">
        <v>1</v>
      </c>
      <c r="F23" s="114">
        <f>IF($A23&lt;&gt;"",VLOOKUP($A23,[3]Rates!$A$1:$R$65536,12,FALSE),0)</f>
        <v>26.08</v>
      </c>
      <c r="G23" s="18">
        <f t="shared" ref="G23:G38" si="0">E23*F23</f>
        <v>26.08</v>
      </c>
      <c r="H23" s="38"/>
      <c r="I23" s="114">
        <f>IF($A23&lt;&gt;"",VLOOKUP($A23,[3]Rates!$A$1:$R$65536,14,FALSE),0)</f>
        <v>28.75</v>
      </c>
      <c r="J23" s="18">
        <f>$E23*I23</f>
        <v>28.75</v>
      </c>
      <c r="K23" s="38"/>
      <c r="L23" s="167">
        <f>J23-G23</f>
        <v>2.6700000000000017</v>
      </c>
      <c r="M23" s="123">
        <f>IF((G23)=0,"",(L23/G23))</f>
        <v>0.10237730061349701</v>
      </c>
      <c r="N23" s="38"/>
      <c r="O23" s="114">
        <f>IF($A23&lt;&gt;"",VLOOKUP($A23,[3]Rates!$A$1:$R$65536,15,FALSE),0)</f>
        <v>29.03815402266514</v>
      </c>
      <c r="P23" s="18">
        <f>$E23*O23</f>
        <v>29.03815402266514</v>
      </c>
      <c r="Q23" s="38"/>
      <c r="R23" s="167">
        <f>P23-J23</f>
        <v>0.28815402266513956</v>
      </c>
      <c r="S23" s="123">
        <f>IF((J23)=0,"",(R23/J23))</f>
        <v>1.0022748614439638E-2</v>
      </c>
      <c r="T23" s="38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</row>
    <row r="24" spans="1:360" x14ac:dyDescent="0.25">
      <c r="A24" s="139"/>
      <c r="B24" s="15" t="s">
        <v>13</v>
      </c>
      <c r="C24" s="15"/>
      <c r="D24" s="99" t="s">
        <v>57</v>
      </c>
      <c r="E24" s="137">
        <v>1</v>
      </c>
      <c r="F24" s="114">
        <f>IF($A24&lt;&gt;"",VLOOKUP($A24,[3]Rates!$A$1:$R$65536,12,FALSE),0)</f>
        <v>0</v>
      </c>
      <c r="G24" s="18">
        <f t="shared" si="0"/>
        <v>0</v>
      </c>
      <c r="H24" s="38"/>
      <c r="I24" s="114">
        <f>IF($A24&lt;&gt;"",VLOOKUP($A24,[3]Rates!$A$1:$R$65536,14,FALSE),0)</f>
        <v>0</v>
      </c>
      <c r="J24" s="18">
        <f t="shared" ref="J24:J38" si="1">$E24*I24</f>
        <v>0</v>
      </c>
      <c r="K24" s="38"/>
      <c r="L24" s="167">
        <f t="shared" ref="L24:L59" si="2">J24-G24</f>
        <v>0</v>
      </c>
      <c r="M24" s="123" t="str">
        <f t="shared" ref="M24:M45" si="3">IF((G24)=0,"",(L24/G24))</f>
        <v/>
      </c>
      <c r="N24" s="38"/>
      <c r="O24" s="114">
        <f>IF($A24&lt;&gt;"",VLOOKUP($A24,[3]Rates!$A$1:$R$65536,15,FALSE),0)</f>
        <v>0</v>
      </c>
      <c r="P24" s="18">
        <f t="shared" ref="P24:P38" si="4">$E24*O24</f>
        <v>0</v>
      </c>
      <c r="Q24" s="38"/>
      <c r="R24" s="167">
        <f t="shared" ref="R24:R71" si="5">P24-J24</f>
        <v>0</v>
      </c>
      <c r="S24" s="123" t="str">
        <f t="shared" ref="S24:S59" si="6">IF((J24)=0,"",(R24/J24))</f>
        <v/>
      </c>
      <c r="T24" s="38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</row>
    <row r="25" spans="1:360" s="267" customFormat="1" x14ac:dyDescent="0.25">
      <c r="A25" s="291" t="str">
        <f>[3]Rates!$A$50</f>
        <v>PPE_GS</v>
      </c>
      <c r="B25" s="301" t="s">
        <v>71</v>
      </c>
      <c r="C25" s="293"/>
      <c r="D25" s="294" t="s">
        <v>57</v>
      </c>
      <c r="E25" s="295">
        <v>1</v>
      </c>
      <c r="F25" s="302">
        <f>IF($A25&lt;&gt;"",VLOOKUP($A25,[3]Rates!$A$1:$R$65536,12,FALSE),0)</f>
        <v>0.55000000000000004</v>
      </c>
      <c r="G25" s="297">
        <f t="shared" si="0"/>
        <v>0.55000000000000004</v>
      </c>
      <c r="H25" s="298"/>
      <c r="I25" s="302">
        <f>IF($A25&lt;&gt;"",VLOOKUP($A25,[3]Rates!$A$1:$R$65536,14,FALSE),0)</f>
        <v>0.55000000000000004</v>
      </c>
      <c r="J25" s="297">
        <f t="shared" si="1"/>
        <v>0.55000000000000004</v>
      </c>
      <c r="K25" s="298"/>
      <c r="L25" s="299">
        <f>J25-G25</f>
        <v>0</v>
      </c>
      <c r="M25" s="300">
        <f t="shared" si="3"/>
        <v>0</v>
      </c>
      <c r="N25" s="298"/>
      <c r="O25" s="302">
        <f>IF($A25&lt;&gt;"",VLOOKUP($A25,[3]Rates!$A$1:$R$65536,15,FALSE),0)</f>
        <v>0</v>
      </c>
      <c r="P25" s="297">
        <f t="shared" si="4"/>
        <v>0</v>
      </c>
      <c r="Q25" s="298"/>
      <c r="R25" s="299">
        <f t="shared" si="5"/>
        <v>-0.55000000000000004</v>
      </c>
      <c r="S25" s="300">
        <f t="shared" si="6"/>
        <v>-1</v>
      </c>
      <c r="T25" s="298"/>
    </row>
    <row r="26" spans="1:360" s="267" customFormat="1" x14ac:dyDescent="0.25">
      <c r="A26" s="291" t="str">
        <f>[3]Rates!$A$51</f>
        <v>ICMF_GS</v>
      </c>
      <c r="B26" s="301" t="s">
        <v>72</v>
      </c>
      <c r="C26" s="293"/>
      <c r="D26" s="294" t="s">
        <v>57</v>
      </c>
      <c r="E26" s="295">
        <v>1</v>
      </c>
      <c r="F26" s="302">
        <f>IF($A26&lt;&gt;"",VLOOKUP($A26,[3]Rates!$A$1:$R$65536,12,FALSE),0)</f>
        <v>0.14000000000000001</v>
      </c>
      <c r="G26" s="297">
        <f t="shared" si="0"/>
        <v>0.14000000000000001</v>
      </c>
      <c r="H26" s="298"/>
      <c r="I26" s="302">
        <f>IF($A26&lt;&gt;"",VLOOKUP($A26,[3]Rates!$A$1:$R$65536,14,FALSE),0)</f>
        <v>0</v>
      </c>
      <c r="J26" s="297">
        <f t="shared" si="1"/>
        <v>0</v>
      </c>
      <c r="K26" s="298"/>
      <c r="L26" s="299">
        <f t="shared" si="2"/>
        <v>-0.14000000000000001</v>
      </c>
      <c r="M26" s="300">
        <f t="shared" si="3"/>
        <v>-1</v>
      </c>
      <c r="N26" s="298"/>
      <c r="O26" s="302">
        <f>IF($A26&lt;&gt;"",VLOOKUP($A26,[3]Rates!$A$1:$R$65536,15,FALSE),0)</f>
        <v>0</v>
      </c>
      <c r="P26" s="297">
        <f t="shared" si="4"/>
        <v>0</v>
      </c>
      <c r="Q26" s="298"/>
      <c r="R26" s="299">
        <f t="shared" si="5"/>
        <v>0</v>
      </c>
      <c r="S26" s="300" t="str">
        <f t="shared" si="6"/>
        <v/>
      </c>
      <c r="T26" s="298"/>
    </row>
    <row r="27" spans="1:360" x14ac:dyDescent="0.25">
      <c r="A27" s="139" t="s">
        <v>132</v>
      </c>
      <c r="B27" s="22" t="s">
        <v>133</v>
      </c>
      <c r="C27" s="15"/>
      <c r="D27" s="307" t="s">
        <v>57</v>
      </c>
      <c r="E27" s="137">
        <v>1</v>
      </c>
      <c r="F27" s="114">
        <f>IF($A27&lt;&gt;"",VLOOKUP($A27,[3]Rates!$A$1:$R$65536,12,FALSE),0)</f>
        <v>0</v>
      </c>
      <c r="G27" s="18">
        <f t="shared" si="0"/>
        <v>0</v>
      </c>
      <c r="H27" s="38"/>
      <c r="I27" s="114">
        <f>IF($A27&lt;&gt;"",VLOOKUP($A27,[3]Rates!$A$1:$R$65536,14,FALSE),0)</f>
        <v>7.55</v>
      </c>
      <c r="J27" s="18">
        <f t="shared" si="1"/>
        <v>7.55</v>
      </c>
      <c r="K27" s="38"/>
      <c r="L27" s="167">
        <f t="shared" si="2"/>
        <v>7.55</v>
      </c>
      <c r="M27" s="123" t="str">
        <f t="shared" si="3"/>
        <v/>
      </c>
      <c r="N27" s="38"/>
      <c r="O27" s="114">
        <f>IF($A27&lt;&gt;"",VLOOKUP($A27,[3]Rates!$A$1:$R$65536,15,FALSE),0)</f>
        <v>0</v>
      </c>
      <c r="P27" s="18">
        <f t="shared" si="4"/>
        <v>0</v>
      </c>
      <c r="Q27" s="38"/>
      <c r="R27" s="167">
        <f t="shared" si="5"/>
        <v>-7.55</v>
      </c>
      <c r="S27" s="123">
        <f t="shared" si="6"/>
        <v>-1</v>
      </c>
      <c r="T27" s="38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</row>
    <row r="28" spans="1:360" x14ac:dyDescent="0.25">
      <c r="A28" s="139"/>
      <c r="B28" s="22"/>
      <c r="C28" s="15"/>
      <c r="D28" s="99"/>
      <c r="E28" s="137">
        <v>1</v>
      </c>
      <c r="F28" s="114">
        <f>IF($A28&lt;&gt;"",VLOOKUP($A28,[3]Rates!$A$1:$R$65536,12,FALSE),0)</f>
        <v>0</v>
      </c>
      <c r="G28" s="18">
        <f t="shared" si="0"/>
        <v>0</v>
      </c>
      <c r="H28" s="38"/>
      <c r="I28" s="114">
        <f>IF($A28&lt;&gt;"",VLOOKUP($A28,[3]Rates!$A$1:$R$65536,14,FALSE),0)</f>
        <v>0</v>
      </c>
      <c r="J28" s="18">
        <f t="shared" si="1"/>
        <v>0</v>
      </c>
      <c r="K28" s="38"/>
      <c r="L28" s="167">
        <f t="shared" si="2"/>
        <v>0</v>
      </c>
      <c r="M28" s="123" t="str">
        <f t="shared" si="3"/>
        <v/>
      </c>
      <c r="N28" s="38"/>
      <c r="O28" s="114">
        <f>IF($A28&lt;&gt;"",VLOOKUP($A28,[3]Rates!$A$1:$R$65536,15,FALSE),0)</f>
        <v>0</v>
      </c>
      <c r="P28" s="18">
        <f t="shared" si="4"/>
        <v>0</v>
      </c>
      <c r="Q28" s="38"/>
      <c r="R28" s="167">
        <f t="shared" si="5"/>
        <v>0</v>
      </c>
      <c r="S28" s="123" t="str">
        <f t="shared" si="6"/>
        <v/>
      </c>
      <c r="T28" s="38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</row>
    <row r="29" spans="1:360" x14ac:dyDescent="0.25">
      <c r="A29" s="139" t="str">
        <f>[3]Rates!$A$53</f>
        <v>Var_GS</v>
      </c>
      <c r="B29" s="15" t="s">
        <v>14</v>
      </c>
      <c r="C29" s="15"/>
      <c r="D29" s="99" t="s">
        <v>58</v>
      </c>
      <c r="E29" s="137">
        <f>$F$18</f>
        <v>2000</v>
      </c>
      <c r="F29" s="16">
        <f>IF($A29&lt;&gt;"",VLOOKUP($A29,[3]Rates!$A$1:$R$65536,12,FALSE),0)</f>
        <v>1.3899999999999999E-2</v>
      </c>
      <c r="G29" s="18">
        <f t="shared" si="0"/>
        <v>27.799999999999997</v>
      </c>
      <c r="H29" s="38"/>
      <c r="I29" s="16">
        <f>IF($A29&lt;&gt;"",VLOOKUP($A29,[3]Rates!$A$1:$R$65536,14,FALSE),0)</f>
        <v>1.5299999999999999E-2</v>
      </c>
      <c r="J29" s="18">
        <f t="shared" si="1"/>
        <v>30.599999999999998</v>
      </c>
      <c r="K29" s="38"/>
      <c r="L29" s="167">
        <f t="shared" si="2"/>
        <v>2.8000000000000007</v>
      </c>
      <c r="M29" s="123">
        <f t="shared" si="3"/>
        <v>0.10071942446043169</v>
      </c>
      <c r="N29" s="38"/>
      <c r="O29" s="16">
        <f>IF($A29&lt;&gt;"",VLOOKUP($A29,[3]Rates!$A$1:$R$65536,15,FALSE),0)</f>
        <v>1.89E-2</v>
      </c>
      <c r="P29" s="18">
        <f t="shared" si="4"/>
        <v>37.799999999999997</v>
      </c>
      <c r="Q29" s="38"/>
      <c r="R29" s="167">
        <f t="shared" si="5"/>
        <v>7.1999999999999993</v>
      </c>
      <c r="S29" s="123">
        <f t="shared" si="6"/>
        <v>0.23529411764705882</v>
      </c>
      <c r="T29" s="38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</row>
    <row r="30" spans="1:360" x14ac:dyDescent="0.25">
      <c r="A30" s="139"/>
      <c r="B30" s="15" t="s">
        <v>15</v>
      </c>
      <c r="C30" s="15"/>
      <c r="D30" s="99" t="s">
        <v>58</v>
      </c>
      <c r="E30" s="137">
        <f t="shared" ref="E30" si="7">$F$18</f>
        <v>2000</v>
      </c>
      <c r="F30" s="16">
        <f>IF($A30&lt;&gt;"",VLOOKUP($A30,[3]Rates!$A$1:$R$65536,12,FALSE),0)</f>
        <v>0</v>
      </c>
      <c r="G30" s="18">
        <f t="shared" si="0"/>
        <v>0</v>
      </c>
      <c r="H30" s="38"/>
      <c r="I30" s="16">
        <f>IF($A30&lt;&gt;"",VLOOKUP($A30,[3]Rates!$A$1:$R$65536,14,FALSE),0)</f>
        <v>0</v>
      </c>
      <c r="J30" s="18">
        <f t="shared" si="1"/>
        <v>0</v>
      </c>
      <c r="K30" s="38"/>
      <c r="L30" s="167">
        <f t="shared" si="2"/>
        <v>0</v>
      </c>
      <c r="M30" s="123" t="str">
        <f t="shared" si="3"/>
        <v/>
      </c>
      <c r="N30" s="38"/>
      <c r="O30" s="16">
        <f>IF($A30&lt;&gt;"",VLOOKUP($A30,[3]Rates!$A$1:$R$65536,15,FALSE),0)</f>
        <v>0</v>
      </c>
      <c r="P30" s="18">
        <f t="shared" si="4"/>
        <v>0</v>
      </c>
      <c r="Q30" s="38"/>
      <c r="R30" s="167">
        <f t="shared" si="5"/>
        <v>0</v>
      </c>
      <c r="S30" s="123" t="str">
        <f t="shared" si="6"/>
        <v/>
      </c>
      <c r="T30" s="38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</row>
    <row r="31" spans="1:360" x14ac:dyDescent="0.25">
      <c r="A31" s="139" t="s">
        <v>134</v>
      </c>
      <c r="B31" s="22" t="s">
        <v>135</v>
      </c>
      <c r="C31" s="15"/>
      <c r="D31" s="99" t="s">
        <v>58</v>
      </c>
      <c r="E31" s="137">
        <f>$F$18</f>
        <v>2000</v>
      </c>
      <c r="F31" s="16">
        <f>IF($A31&lt;&gt;"",VLOOKUP($A31,[3]Rates!$A$1:$R$65536,12,FALSE),0)</f>
        <v>0</v>
      </c>
      <c r="G31" s="18">
        <f t="shared" si="0"/>
        <v>0</v>
      </c>
      <c r="H31" s="38"/>
      <c r="I31" s="16">
        <f>IF($A31&lt;&gt;"",VLOOKUP($A31,[3]Rates!$A$1:$R$65536,14,FALSE),0)</f>
        <v>4.0000000000000001E-3</v>
      </c>
      <c r="J31" s="18">
        <f t="shared" si="1"/>
        <v>8</v>
      </c>
      <c r="K31" s="38"/>
      <c r="L31" s="167">
        <f t="shared" si="2"/>
        <v>8</v>
      </c>
      <c r="M31" s="123" t="str">
        <f t="shared" si="3"/>
        <v/>
      </c>
      <c r="N31" s="38"/>
      <c r="O31" s="16">
        <f>IF($A31&lt;&gt;"",VLOOKUP($A31,[3]Rates!$A$1:$R$65536,15,FALSE),0)</f>
        <v>0</v>
      </c>
      <c r="P31" s="18">
        <f t="shared" si="4"/>
        <v>0</v>
      </c>
      <c r="Q31" s="38"/>
      <c r="R31" s="167">
        <f t="shared" si="5"/>
        <v>-8</v>
      </c>
      <c r="S31" s="123">
        <f t="shared" si="6"/>
        <v>-1</v>
      </c>
      <c r="T31" s="38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</row>
    <row r="32" spans="1:360" s="267" customFormat="1" x14ac:dyDescent="0.25">
      <c r="A32" s="291" t="str">
        <f>[3]Rates!$A$60</f>
        <v>ICMV_GS</v>
      </c>
      <c r="B32" s="292" t="s">
        <v>72</v>
      </c>
      <c r="C32" s="293"/>
      <c r="D32" s="294" t="s">
        <v>58</v>
      </c>
      <c r="E32" s="295">
        <f t="shared" ref="E32:E35" si="8">$F$18</f>
        <v>2000</v>
      </c>
      <c r="F32" s="296">
        <f>IF($A32&lt;&gt;"",VLOOKUP($A32,[3]Rates!$A$1:$R$65536,12,FALSE),0)</f>
        <v>1E-4</v>
      </c>
      <c r="G32" s="297">
        <f t="shared" si="0"/>
        <v>0.2</v>
      </c>
      <c r="H32" s="298"/>
      <c r="I32" s="16">
        <f>IF($A32&lt;&gt;"",VLOOKUP($A32,[3]Rates!$A$1:$R$65536,14,FALSE),0)</f>
        <v>0</v>
      </c>
      <c r="J32" s="297">
        <f t="shared" si="1"/>
        <v>0</v>
      </c>
      <c r="K32" s="298"/>
      <c r="L32" s="299">
        <f t="shared" si="2"/>
        <v>-0.2</v>
      </c>
      <c r="M32" s="300">
        <f t="shared" si="3"/>
        <v>-1</v>
      </c>
      <c r="N32" s="298"/>
      <c r="O32" s="296">
        <f>IF($A32&lt;&gt;"",VLOOKUP($A32,[3]Rates!$A$1:$R$65536,15,FALSE),0)</f>
        <v>0</v>
      </c>
      <c r="P32" s="297">
        <f t="shared" si="4"/>
        <v>0</v>
      </c>
      <c r="Q32" s="298"/>
      <c r="R32" s="299">
        <f t="shared" si="5"/>
        <v>0</v>
      </c>
      <c r="S32" s="300" t="str">
        <f t="shared" si="6"/>
        <v/>
      </c>
      <c r="T32" s="298"/>
    </row>
    <row r="33" spans="1:360" x14ac:dyDescent="0.25">
      <c r="A33" s="139" t="str">
        <f>[3]Rates!$A69</f>
        <v>2RAL16_GS</v>
      </c>
      <c r="B33" s="23" t="str">
        <f>[3]Rates!$B69</f>
        <v xml:space="preserve">Disposition of Deferral/Variance Accounts - Group 2 Accounts (2016) </v>
      </c>
      <c r="C33" s="15"/>
      <c r="D33" s="99" t="s">
        <v>58</v>
      </c>
      <c r="E33" s="137">
        <f t="shared" si="8"/>
        <v>2000</v>
      </c>
      <c r="F33" s="16">
        <f>IF($A33&lt;&gt;"",VLOOKUP($A33,[3]Rates!$A$1:$R$65536,12,FALSE),0)</f>
        <v>0</v>
      </c>
      <c r="G33" s="18">
        <f t="shared" si="0"/>
        <v>0</v>
      </c>
      <c r="H33" s="38"/>
      <c r="I33" s="16">
        <f>IF($A33&lt;&gt;"",VLOOKUP($A33,[3]Rates!$A$1:$R$65536,14,FALSE),0)</f>
        <v>0</v>
      </c>
      <c r="J33" s="18">
        <f t="shared" si="1"/>
        <v>0</v>
      </c>
      <c r="K33" s="38"/>
      <c r="L33" s="167">
        <f t="shared" si="2"/>
        <v>0</v>
      </c>
      <c r="M33" s="123" t="str">
        <f t="shared" si="3"/>
        <v/>
      </c>
      <c r="N33" s="38"/>
      <c r="O33" s="16">
        <f>IF($A33&lt;&gt;"",VLOOKUP($A33,[3]Rates!$A$1:$R$65536,15,FALSE),0)</f>
        <v>2.0000000000000001E-4</v>
      </c>
      <c r="P33" s="18">
        <f t="shared" si="4"/>
        <v>0.4</v>
      </c>
      <c r="Q33" s="38"/>
      <c r="R33" s="167">
        <f t="shared" si="5"/>
        <v>0.4</v>
      </c>
      <c r="S33" s="123" t="str">
        <f t="shared" si="6"/>
        <v/>
      </c>
      <c r="T33" s="38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</row>
    <row r="34" spans="1:360" x14ac:dyDescent="0.25">
      <c r="A34" s="139" t="str">
        <f>[3]Rates!$A70</f>
        <v>LRVA16_GS</v>
      </c>
      <c r="B34" s="23" t="str">
        <f>[3]Rates!$B70</f>
        <v>Lost Revenue Adjustment Mechanism Variance Account (LRAMVA) (2016)</v>
      </c>
      <c r="C34" s="15"/>
      <c r="D34" s="99" t="s">
        <v>58</v>
      </c>
      <c r="E34" s="137">
        <f t="shared" si="8"/>
        <v>2000</v>
      </c>
      <c r="F34" s="16">
        <f>IF($A34&lt;&gt;"",VLOOKUP($A34,[3]Rates!$A$1:$R$65536,12,FALSE),0)</f>
        <v>0</v>
      </c>
      <c r="G34" s="18">
        <f t="shared" si="0"/>
        <v>0</v>
      </c>
      <c r="H34" s="38"/>
      <c r="I34" s="16">
        <f>IF($A34&lt;&gt;"",VLOOKUP($A34,[3]Rates!$A$1:$R$65536,14,FALSE),0)</f>
        <v>2.0000000000000001E-4</v>
      </c>
      <c r="J34" s="18">
        <f t="shared" si="1"/>
        <v>0.4</v>
      </c>
      <c r="K34" s="38"/>
      <c r="L34" s="167">
        <f t="shared" si="2"/>
        <v>0.4</v>
      </c>
      <c r="M34" s="123" t="str">
        <f t="shared" si="3"/>
        <v/>
      </c>
      <c r="N34" s="38"/>
      <c r="O34" s="16">
        <f>IF($A34&lt;&gt;"",VLOOKUP($A34,[3]Rates!$A$1:$R$65536,15,FALSE),0)</f>
        <v>0</v>
      </c>
      <c r="P34" s="18">
        <f t="shared" si="4"/>
        <v>0</v>
      </c>
      <c r="Q34" s="38"/>
      <c r="R34" s="167">
        <f t="shared" si="5"/>
        <v>-0.4</v>
      </c>
      <c r="S34" s="123">
        <f t="shared" si="6"/>
        <v>-1</v>
      </c>
      <c r="T34" s="38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</row>
    <row r="35" spans="1:360" x14ac:dyDescent="0.25">
      <c r="A35" s="139" t="str">
        <f>[3]Rates!$A71</f>
        <v>PPE16_GS</v>
      </c>
      <c r="B35" s="23" t="str">
        <f>[3]Rates!$B71</f>
        <v>Account 1575 (2016)</v>
      </c>
      <c r="C35" s="15"/>
      <c r="D35" s="99" t="s">
        <v>58</v>
      </c>
      <c r="E35" s="137">
        <f t="shared" si="8"/>
        <v>2000</v>
      </c>
      <c r="F35" s="16">
        <f>IF($A35&lt;&gt;"",VLOOKUP($A35,[3]Rates!$A$1:$R$65536,12,FALSE),0)</f>
        <v>0</v>
      </c>
      <c r="G35" s="18">
        <f t="shared" si="0"/>
        <v>0</v>
      </c>
      <c r="H35" s="38"/>
      <c r="I35" s="16">
        <f>IF($A35&lt;&gt;"",VLOOKUP($A35,[3]Rates!$A$1:$R$65536,14,FALSE),0)</f>
        <v>-1.1999999999999999E-3</v>
      </c>
      <c r="J35" s="18">
        <f t="shared" si="1"/>
        <v>-2.4</v>
      </c>
      <c r="K35" s="38"/>
      <c r="L35" s="167">
        <f t="shared" si="2"/>
        <v>-2.4</v>
      </c>
      <c r="M35" s="123" t="str">
        <f t="shared" si="3"/>
        <v/>
      </c>
      <c r="N35" s="38"/>
      <c r="O35" s="16">
        <f>IF($A35&lt;&gt;"",VLOOKUP($A35,[3]Rates!$A$1:$R$65536,15,FALSE),0)</f>
        <v>0</v>
      </c>
      <c r="P35" s="18">
        <f t="shared" si="4"/>
        <v>0</v>
      </c>
      <c r="Q35" s="38"/>
      <c r="R35" s="167">
        <f t="shared" si="5"/>
        <v>2.4</v>
      </c>
      <c r="S35" s="123">
        <f t="shared" si="6"/>
        <v>-1</v>
      </c>
      <c r="T35" s="38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</row>
    <row r="36" spans="1:360" x14ac:dyDescent="0.25">
      <c r="A36" s="139" t="str">
        <f>[3]Rates!$A72</f>
        <v>SG16_GS</v>
      </c>
      <c r="B36" s="23" t="str">
        <f>[3]Rates!$B72</f>
        <v>Smart Grid True-up (2016)</v>
      </c>
      <c r="C36" s="15"/>
      <c r="D36" s="99" t="s">
        <v>57</v>
      </c>
      <c r="E36" s="137">
        <v>1</v>
      </c>
      <c r="F36" s="16">
        <f>IF($A36&lt;&gt;"",VLOOKUP($A36,[3]Rates!$A$1:$R$65536,12,FALSE),0)</f>
        <v>0</v>
      </c>
      <c r="G36" s="18">
        <f t="shared" si="0"/>
        <v>0</v>
      </c>
      <c r="H36" s="38"/>
      <c r="I36" s="114">
        <f>IF($A36&lt;&gt;"",VLOOKUP($A36,[3]Rates!$A$1:$R$65536,14,FALSE),0)</f>
        <v>-0.67</v>
      </c>
      <c r="J36" s="18">
        <f t="shared" si="1"/>
        <v>-0.67</v>
      </c>
      <c r="K36" s="38"/>
      <c r="L36" s="167">
        <f t="shared" si="2"/>
        <v>-0.67</v>
      </c>
      <c r="M36" s="123" t="str">
        <f t="shared" si="3"/>
        <v/>
      </c>
      <c r="N36" s="38"/>
      <c r="O36" s="16">
        <f>IF($A36&lt;&gt;"",VLOOKUP($A36,[3]Rates!$A$1:$R$65536,15,FALSE),0)</f>
        <v>0</v>
      </c>
      <c r="P36" s="18">
        <f t="shared" si="4"/>
        <v>0</v>
      </c>
      <c r="Q36" s="38"/>
      <c r="R36" s="167">
        <f t="shared" si="5"/>
        <v>0.67</v>
      </c>
      <c r="S36" s="123">
        <f t="shared" si="6"/>
        <v>-1</v>
      </c>
      <c r="T36" s="38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</row>
    <row r="37" spans="1:360" x14ac:dyDescent="0.25">
      <c r="A37" s="139" t="str">
        <f>[3]Rates!$A73</f>
        <v>SMA16_GS</v>
      </c>
      <c r="B37" s="23" t="str">
        <f>[3]Rates!$B73</f>
        <v>Recovery of Stranded Meter Assets (2016)</v>
      </c>
      <c r="C37" s="15"/>
      <c r="D37" s="99" t="s">
        <v>57</v>
      </c>
      <c r="E37" s="137">
        <v>1</v>
      </c>
      <c r="F37" s="16">
        <f>IF($A37&lt;&gt;"",VLOOKUP($A37,[3]Rates!$A$1:$R$65536,12,FALSE),0)</f>
        <v>0</v>
      </c>
      <c r="G37" s="18">
        <f t="shared" si="0"/>
        <v>0</v>
      </c>
      <c r="H37" s="38"/>
      <c r="I37" s="114">
        <f>IF($A37&lt;&gt;"",VLOOKUP($A37,[3]Rates!$A$1:$R$65536,14,FALSE),0)</f>
        <v>0</v>
      </c>
      <c r="J37" s="18">
        <f t="shared" si="1"/>
        <v>0</v>
      </c>
      <c r="K37" s="38"/>
      <c r="L37" s="167">
        <f t="shared" si="2"/>
        <v>0</v>
      </c>
      <c r="M37" s="123" t="str">
        <f t="shared" si="3"/>
        <v/>
      </c>
      <c r="N37" s="38"/>
      <c r="O37" s="114">
        <f>IF($A37&lt;&gt;"",VLOOKUP($A37,[3]Rates!$A$1:$R$65536,15,FALSE),0)</f>
        <v>0.21</v>
      </c>
      <c r="P37" s="18">
        <f t="shared" si="4"/>
        <v>0.21</v>
      </c>
      <c r="Q37" s="38"/>
      <c r="R37" s="167">
        <f t="shared" si="5"/>
        <v>0.21</v>
      </c>
      <c r="S37" s="123" t="str">
        <f t="shared" si="6"/>
        <v/>
      </c>
      <c r="T37" s="38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</row>
    <row r="38" spans="1:360" s="267" customFormat="1" x14ac:dyDescent="0.25">
      <c r="A38" s="291" t="str">
        <f>[3]Rates!$A$65</f>
        <v>LRVA_GS</v>
      </c>
      <c r="B38" s="292"/>
      <c r="C38" s="293"/>
      <c r="D38" s="307" t="s">
        <v>58</v>
      </c>
      <c r="E38" s="310">
        <f>E35</f>
        <v>2000</v>
      </c>
      <c r="F38" s="296"/>
      <c r="G38" s="297">
        <f t="shared" si="0"/>
        <v>0</v>
      </c>
      <c r="H38" s="298"/>
      <c r="I38" s="296">
        <f>IF($A38&lt;&gt;"",VLOOKUP($A38,[3]Rates!$A$1:$R$65536,14,FALSE),0)</f>
        <v>0</v>
      </c>
      <c r="J38" s="297">
        <f t="shared" si="1"/>
        <v>0</v>
      </c>
      <c r="K38" s="298"/>
      <c r="L38" s="299">
        <f t="shared" si="2"/>
        <v>0</v>
      </c>
      <c r="M38" s="300" t="str">
        <f t="shared" si="3"/>
        <v/>
      </c>
      <c r="N38" s="298"/>
      <c r="O38" s="296">
        <f>IF($A38&lt;&gt;"",VLOOKUP($A38,[3]Rates!$A$1:$R$65536,15,FALSE),0)</f>
        <v>0</v>
      </c>
      <c r="P38" s="297">
        <f t="shared" si="4"/>
        <v>0</v>
      </c>
      <c r="Q38" s="298"/>
      <c r="R38" s="299">
        <f t="shared" si="5"/>
        <v>0</v>
      </c>
      <c r="S38" s="300" t="str">
        <f t="shared" si="6"/>
        <v/>
      </c>
      <c r="T38" s="298"/>
    </row>
    <row r="39" spans="1:360" s="29" customFormat="1" x14ac:dyDescent="0.25">
      <c r="A39" s="139"/>
      <c r="B39" s="24" t="s">
        <v>17</v>
      </c>
      <c r="C39" s="25"/>
      <c r="D39" s="100"/>
      <c r="E39" s="192"/>
      <c r="F39" s="26"/>
      <c r="G39" s="28">
        <f>SUM(G23:G38)</f>
        <v>54.769999999999996</v>
      </c>
      <c r="H39" s="38"/>
      <c r="I39" s="26"/>
      <c r="J39" s="28">
        <f>SUM(J23:J38)</f>
        <v>72.78</v>
      </c>
      <c r="K39" s="38"/>
      <c r="L39" s="168">
        <f t="shared" si="2"/>
        <v>18.010000000000005</v>
      </c>
      <c r="M39" s="124">
        <f>IF((G39)=0,"",(L39/G39))</f>
        <v>0.32882965126894298</v>
      </c>
      <c r="N39" s="38"/>
      <c r="O39" s="26"/>
      <c r="P39" s="28">
        <f>SUM(P23:P38)</f>
        <v>67.448154022665136</v>
      </c>
      <c r="Q39" s="38"/>
      <c r="R39" s="168">
        <f t="shared" si="5"/>
        <v>-5.331845977334865</v>
      </c>
      <c r="S39" s="124">
        <f t="shared" si="6"/>
        <v>-7.3259768855933841E-2</v>
      </c>
      <c r="T39" s="38"/>
    </row>
    <row r="40" spans="1:360" s="267" customFormat="1" x14ac:dyDescent="0.25">
      <c r="A40" s="291" t="str">
        <f>[3]Rates!$A$58</f>
        <v>RAL14_GS</v>
      </c>
      <c r="B40" s="290"/>
      <c r="C40" s="293"/>
      <c r="D40" s="307" t="s">
        <v>58</v>
      </c>
      <c r="E40" s="310">
        <f>$F$18</f>
        <v>2000</v>
      </c>
      <c r="F40" s="296"/>
      <c r="G40" s="297">
        <f t="shared" ref="G40:G46" si="9">E40*F40</f>
        <v>0</v>
      </c>
      <c r="H40" s="298"/>
      <c r="I40" s="296">
        <f>IF($A40&lt;&gt;"",VLOOKUP($A40,[3]Rates!$A$1:$R$65536,14,FALSE),0)</f>
        <v>0</v>
      </c>
      <c r="J40" s="297">
        <f>$E40*I40</f>
        <v>0</v>
      </c>
      <c r="K40" s="298"/>
      <c r="L40" s="299">
        <f t="shared" si="2"/>
        <v>0</v>
      </c>
      <c r="M40" s="300" t="str">
        <f t="shared" si="3"/>
        <v/>
      </c>
      <c r="N40" s="298"/>
      <c r="O40" s="296">
        <f>IF($A40&lt;&gt;"",VLOOKUP($A40,[3]Rates!$A$1:$R$65536,15,FALSE),0)</f>
        <v>0</v>
      </c>
      <c r="P40" s="297">
        <f>$E40*O40</f>
        <v>0</v>
      </c>
      <c r="Q40" s="298"/>
      <c r="R40" s="299">
        <f t="shared" si="5"/>
        <v>0</v>
      </c>
      <c r="S40" s="300" t="str">
        <f t="shared" si="6"/>
        <v/>
      </c>
      <c r="T40" s="298"/>
    </row>
    <row r="41" spans="1:360" x14ac:dyDescent="0.25">
      <c r="A41" s="139" t="str">
        <f>[3]Rates!$A$66</f>
        <v>RAL16_GS</v>
      </c>
      <c r="B41" s="30" t="str">
        <f>[3]Rates!$B$66</f>
        <v xml:space="preserve">Disposition of Deferral/Variance Accounts (2016) </v>
      </c>
      <c r="C41" s="15"/>
      <c r="D41" s="99" t="s">
        <v>58</v>
      </c>
      <c r="E41" s="137">
        <f t="shared" ref="E41:E44" si="10">$F$18</f>
        <v>2000</v>
      </c>
      <c r="F41" s="16">
        <f>IF($A41&lt;&gt;"",VLOOKUP($A41,[3]Rates!$A$1:$R$65536,12,FALSE),0)</f>
        <v>0</v>
      </c>
      <c r="G41" s="18">
        <f t="shared" si="9"/>
        <v>0</v>
      </c>
      <c r="H41" s="21"/>
      <c r="I41" s="16">
        <f>IF($A41&lt;&gt;"",VLOOKUP($A41,[3]Rates!$A$1:$R$65536,14,FALSE),0)</f>
        <v>0</v>
      </c>
      <c r="J41" s="18">
        <f t="shared" ref="J41:J46" si="11">$E41*I41</f>
        <v>0</v>
      </c>
      <c r="K41" s="21"/>
      <c r="L41" s="167">
        <f t="shared" si="2"/>
        <v>0</v>
      </c>
      <c r="M41" s="123" t="str">
        <f t="shared" si="3"/>
        <v/>
      </c>
      <c r="N41" s="21"/>
      <c r="O41" s="16">
        <f>IF($A41&lt;&gt;"",VLOOKUP($A41,[3]Rates!$A$1:$R$65536,15,FALSE),0)</f>
        <v>2.9999999999999997E-4</v>
      </c>
      <c r="P41" s="18">
        <f t="shared" ref="P41:P46" si="12">$E41*O41</f>
        <v>0.6</v>
      </c>
      <c r="Q41" s="21"/>
      <c r="R41" s="167">
        <f t="shared" si="5"/>
        <v>0.6</v>
      </c>
      <c r="S41" s="123" t="str">
        <f t="shared" si="6"/>
        <v/>
      </c>
      <c r="T41" s="21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</row>
    <row r="42" spans="1:360" x14ac:dyDescent="0.25">
      <c r="A42" s="139" t="str">
        <f>[3]Rates!$A$67</f>
        <v>RALP16_GS</v>
      </c>
      <c r="B42" s="30" t="str">
        <f>[3]Rates!$B$67</f>
        <v xml:space="preserve">Disposition of Deferral/Variance Accounts - Power (2016) </v>
      </c>
      <c r="C42" s="15"/>
      <c r="D42" s="99" t="s">
        <v>58</v>
      </c>
      <c r="E42" s="137">
        <f t="shared" si="10"/>
        <v>2000</v>
      </c>
      <c r="F42" s="16">
        <f>IF($A42&lt;&gt;"",VLOOKUP($A42,[3]Rates!$A$1:$R$65536,12,FALSE),0)</f>
        <v>0</v>
      </c>
      <c r="G42" s="18">
        <f t="shared" si="9"/>
        <v>0</v>
      </c>
      <c r="H42" s="21"/>
      <c r="I42" s="16">
        <f>IF($A42&lt;&gt;"",VLOOKUP($A42,[3]Rates!$A$1:$R$65536,14,FALSE),0)</f>
        <v>-2.5999999999999999E-3</v>
      </c>
      <c r="J42" s="18">
        <f t="shared" si="11"/>
        <v>-5.2</v>
      </c>
      <c r="K42" s="21"/>
      <c r="L42" s="167">
        <f t="shared" si="2"/>
        <v>-5.2</v>
      </c>
      <c r="M42" s="123" t="str">
        <f t="shared" si="3"/>
        <v/>
      </c>
      <c r="N42" s="21"/>
      <c r="O42" s="16">
        <f>IF($A42&lt;&gt;"",VLOOKUP($A42,[3]Rates!$A$1:$R$65536,15,FALSE),0)</f>
        <v>0</v>
      </c>
      <c r="P42" s="18">
        <f t="shared" si="12"/>
        <v>0</v>
      </c>
      <c r="Q42" s="21"/>
      <c r="R42" s="167">
        <f t="shared" si="5"/>
        <v>5.2</v>
      </c>
      <c r="S42" s="123">
        <f t="shared" si="6"/>
        <v>-1</v>
      </c>
      <c r="T42" s="21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</row>
    <row r="43" spans="1:360" x14ac:dyDescent="0.25">
      <c r="A43" s="139"/>
      <c r="B43" s="30"/>
      <c r="C43" s="15"/>
      <c r="D43" s="99"/>
      <c r="E43" s="137"/>
      <c r="F43" s="16">
        <f>IF($A43&lt;&gt;"",VLOOKUP($A43,[3]Rates!$A$1:$R$65536,12,FALSE),0)</f>
        <v>0</v>
      </c>
      <c r="G43" s="18">
        <f t="shared" si="9"/>
        <v>0</v>
      </c>
      <c r="H43" s="21"/>
      <c r="I43" s="16">
        <f>IF($A43&lt;&gt;"",VLOOKUP($A43,[3]Rates!$A$1:$R$65536,14,FALSE),0)</f>
        <v>0</v>
      </c>
      <c r="J43" s="18">
        <f t="shared" si="11"/>
        <v>0</v>
      </c>
      <c r="K43" s="21"/>
      <c r="L43" s="167">
        <f t="shared" si="2"/>
        <v>0</v>
      </c>
      <c r="M43" s="123" t="str">
        <f t="shared" si="3"/>
        <v/>
      </c>
      <c r="N43" s="21"/>
      <c r="O43" s="16">
        <f>IF($A43&lt;&gt;"",VLOOKUP($A43,[3]Rates!$A$1:$R$65536,15,FALSE),0)</f>
        <v>0</v>
      </c>
      <c r="P43" s="18">
        <f t="shared" si="12"/>
        <v>0</v>
      </c>
      <c r="Q43" s="21"/>
      <c r="R43" s="167">
        <f t="shared" si="5"/>
        <v>0</v>
      </c>
      <c r="S43" s="123" t="str">
        <f t="shared" si="6"/>
        <v/>
      </c>
      <c r="T43" s="21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</row>
    <row r="44" spans="1:360" x14ac:dyDescent="0.25">
      <c r="A44" s="139" t="str">
        <f>[3]Rates!$A$54</f>
        <v>LV_GS</v>
      </c>
      <c r="B44" s="31" t="s">
        <v>18</v>
      </c>
      <c r="C44" s="15"/>
      <c r="D44" s="99" t="s">
        <v>58</v>
      </c>
      <c r="E44" s="137">
        <f t="shared" si="10"/>
        <v>2000</v>
      </c>
      <c r="F44" s="16">
        <f>IF($A44&lt;&gt;"",VLOOKUP($A44,[3]Rates!$A$1:$R$65536,12,FALSE),0)</f>
        <v>2.9999999999999997E-4</v>
      </c>
      <c r="G44" s="18">
        <f t="shared" si="9"/>
        <v>0.6</v>
      </c>
      <c r="H44" s="38"/>
      <c r="I44" s="16">
        <f>IF($A44&lt;&gt;"",VLOOKUP($A44,[3]Rates!$A$1:$R$65536,14,FALSE),0)</f>
        <v>2.9999999999999997E-4</v>
      </c>
      <c r="J44" s="18">
        <f t="shared" si="11"/>
        <v>0.6</v>
      </c>
      <c r="K44" s="38"/>
      <c r="L44" s="167">
        <f t="shared" si="2"/>
        <v>0</v>
      </c>
      <c r="M44" s="123">
        <f t="shared" si="3"/>
        <v>0</v>
      </c>
      <c r="N44" s="38"/>
      <c r="O44" s="16">
        <f>IF($A44&lt;&gt;"",VLOOKUP($A44,[3]Rates!$A$1:$R$65536,15,FALSE),0)</f>
        <v>4.0000000000000002E-4</v>
      </c>
      <c r="P44" s="18">
        <f t="shared" si="12"/>
        <v>0.8</v>
      </c>
      <c r="Q44" s="38"/>
      <c r="R44" s="167">
        <f t="shared" si="5"/>
        <v>0.20000000000000007</v>
      </c>
      <c r="S44" s="123">
        <f t="shared" si="6"/>
        <v>0.33333333333333348</v>
      </c>
      <c r="T44" s="38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</row>
    <row r="45" spans="1:360" x14ac:dyDescent="0.25">
      <c r="A45" s="139"/>
      <c r="B45" s="31" t="s">
        <v>19</v>
      </c>
      <c r="C45" s="15"/>
      <c r="D45" s="99"/>
      <c r="E45" s="274">
        <f>$F$18*(1+$F$74)-$F$18</f>
        <v>69</v>
      </c>
      <c r="F45" s="32">
        <f>IF(ISBLANK(D16)=TRUE, 0, IF(D16="TOU", 0.64*$F$55+0.18*$F$56+0.18*$F$57, IF(AND(D16="non-TOU", E59&gt;0), F59,F58)))</f>
        <v>0.11183999999999999</v>
      </c>
      <c r="G45" s="18">
        <f>E45*F45</f>
        <v>7.7169599999999994</v>
      </c>
      <c r="H45" s="276">
        <f>$F$18*(1+$O$74)-$F$18</f>
        <v>73.799999999999727</v>
      </c>
      <c r="I45" s="32">
        <f>0.64*$F$55+0.18*$F$56+0.18*$F$57</f>
        <v>0.11183999999999999</v>
      </c>
      <c r="J45" s="18">
        <f>$E45*I45</f>
        <v>7.7169599999999994</v>
      </c>
      <c r="K45" s="38"/>
      <c r="L45" s="169">
        <f t="shared" si="2"/>
        <v>0</v>
      </c>
      <c r="M45" s="123">
        <f t="shared" si="3"/>
        <v>0</v>
      </c>
      <c r="N45" s="38"/>
      <c r="O45" s="32">
        <f>0.64*$F$55+0.18*$F$56+0.18*$F$57</f>
        <v>0.11183999999999999</v>
      </c>
      <c r="P45" s="18">
        <f>$H45*O45</f>
        <v>8.2537919999999687</v>
      </c>
      <c r="Q45" s="38"/>
      <c r="R45" s="169">
        <f t="shared" si="5"/>
        <v>0.53683199999996933</v>
      </c>
      <c r="S45" s="123">
        <f t="shared" si="6"/>
        <v>6.956521739130038E-2</v>
      </c>
      <c r="T45" s="38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</row>
    <row r="46" spans="1:360" x14ac:dyDescent="0.25">
      <c r="A46" s="139"/>
      <c r="B46" s="31" t="s">
        <v>20</v>
      </c>
      <c r="C46" s="15"/>
      <c r="D46" s="99" t="s">
        <v>57</v>
      </c>
      <c r="E46" s="137">
        <v>1</v>
      </c>
      <c r="F46" s="32">
        <v>0.79</v>
      </c>
      <c r="G46" s="18">
        <f t="shared" si="9"/>
        <v>0.79</v>
      </c>
      <c r="H46" s="269"/>
      <c r="I46" s="32">
        <v>0.79</v>
      </c>
      <c r="J46" s="18">
        <f t="shared" si="11"/>
        <v>0.79</v>
      </c>
      <c r="K46" s="38"/>
      <c r="L46" s="169">
        <f t="shared" si="2"/>
        <v>0</v>
      </c>
      <c r="M46" s="123"/>
      <c r="N46" s="38"/>
      <c r="O46" s="32">
        <v>0.79</v>
      </c>
      <c r="P46" s="18">
        <f t="shared" si="12"/>
        <v>0.79</v>
      </c>
      <c r="Q46" s="38"/>
      <c r="R46" s="169">
        <f t="shared" si="5"/>
        <v>0</v>
      </c>
      <c r="S46" s="123">
        <f t="shared" si="6"/>
        <v>0</v>
      </c>
      <c r="T46" s="38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</row>
    <row r="47" spans="1:360" x14ac:dyDescent="0.25">
      <c r="A47" s="139"/>
      <c r="B47" s="33" t="s">
        <v>21</v>
      </c>
      <c r="C47" s="34"/>
      <c r="D47" s="35"/>
      <c r="E47" s="275"/>
      <c r="F47" s="35"/>
      <c r="G47" s="37">
        <f>SUM(G40:G46)+G39</f>
        <v>63.876959999999997</v>
      </c>
      <c r="H47" s="269"/>
      <c r="I47" s="35"/>
      <c r="J47" s="37">
        <f>SUM(J40:J46)+J39</f>
        <v>76.686959999999999</v>
      </c>
      <c r="K47" s="38"/>
      <c r="L47" s="170">
        <f t="shared" si="2"/>
        <v>12.810000000000002</v>
      </c>
      <c r="M47" s="125">
        <f>IF((G47)=0,"",(L47/G47))</f>
        <v>0.20054179159434016</v>
      </c>
      <c r="N47" s="38"/>
      <c r="O47" s="35"/>
      <c r="P47" s="37">
        <f>SUM(P40:P46)+P39</f>
        <v>77.89194602266511</v>
      </c>
      <c r="Q47" s="38"/>
      <c r="R47" s="170">
        <f t="shared" si="5"/>
        <v>1.2049860226651106</v>
      </c>
      <c r="S47" s="125">
        <f t="shared" si="6"/>
        <v>1.5713049815315544E-2</v>
      </c>
      <c r="T47" s="38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</row>
    <row r="48" spans="1:360" x14ac:dyDescent="0.25">
      <c r="A48" s="139" t="str">
        <f>[3]Rates!$A$76</f>
        <v>TN_GS</v>
      </c>
      <c r="B48" s="19" t="s">
        <v>22</v>
      </c>
      <c r="C48" s="19"/>
      <c r="D48" s="101" t="s">
        <v>58</v>
      </c>
      <c r="E48" s="137">
        <f>F18*(1+F74)</f>
        <v>2069</v>
      </c>
      <c r="F48" s="20">
        <f>IF($A48&lt;&gt;"",VLOOKUP($A48,[3]Rates!$A$1:$R$65536,12,FALSE),0)</f>
        <v>7.1999999999999998E-3</v>
      </c>
      <c r="G48" s="18">
        <f>E48*F48</f>
        <v>14.896799999999999</v>
      </c>
      <c r="H48" s="271">
        <f>F18*(1+O74)</f>
        <v>2073.7999999999997</v>
      </c>
      <c r="I48" s="20">
        <f>IF($A48&lt;&gt;"",VLOOKUP($A48,[3]Rates!$A$1:$R$65536,14,FALSE),0)</f>
        <v>7.1999999999999998E-3</v>
      </c>
      <c r="J48" s="18">
        <f>$E48*I48</f>
        <v>14.896799999999999</v>
      </c>
      <c r="K48" s="38"/>
      <c r="L48" s="171">
        <f>J48-G48</f>
        <v>0</v>
      </c>
      <c r="M48" s="123">
        <f t="shared" ref="M48:M59" si="13">IF((G48)=0,"",(L48/G48))</f>
        <v>0</v>
      </c>
      <c r="N48" s="38"/>
      <c r="O48" s="20">
        <f>IF($A48&lt;&gt;"",VLOOKUP($A48,[3]Rates!$A$1:$R$65536,15,FALSE),0)</f>
        <v>7.3000000000000001E-3</v>
      </c>
      <c r="P48" s="18">
        <f>$H48*O48</f>
        <v>15.138739999999999</v>
      </c>
      <c r="Q48" s="38"/>
      <c r="R48" s="171">
        <f t="shared" si="5"/>
        <v>0.2419399999999996</v>
      </c>
      <c r="S48" s="123">
        <f t="shared" si="6"/>
        <v>1.6241071908060765E-2</v>
      </c>
      <c r="T48" s="38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</row>
    <row r="49" spans="1:360" x14ac:dyDescent="0.25">
      <c r="A49" s="139" t="str">
        <f>[3]Rates!$A$77</f>
        <v>TC_GS</v>
      </c>
      <c r="B49" s="40" t="s">
        <v>23</v>
      </c>
      <c r="C49" s="19"/>
      <c r="D49" s="101" t="s">
        <v>58</v>
      </c>
      <c r="E49" s="137">
        <f>E48</f>
        <v>2069</v>
      </c>
      <c r="F49" s="20">
        <f>IF($A49&lt;&gt;"",VLOOKUP($A49,[3]Rates!$A$1:$R$65536,12,FALSE),0)</f>
        <v>3.0000000000000001E-3</v>
      </c>
      <c r="G49" s="18">
        <f>E49*F49</f>
        <v>6.2069999999999999</v>
      </c>
      <c r="H49" s="271">
        <f>H48</f>
        <v>2073.7999999999997</v>
      </c>
      <c r="I49" s="20">
        <f>IF($A49&lt;&gt;"",VLOOKUP($A49,[3]Rates!$A$1:$R$65536,14,FALSE),0)</f>
        <v>3.0000000000000001E-3</v>
      </c>
      <c r="J49" s="18">
        <f>$E49*I49</f>
        <v>6.2069999999999999</v>
      </c>
      <c r="K49" s="38"/>
      <c r="L49" s="171">
        <f t="shared" si="2"/>
        <v>0</v>
      </c>
      <c r="M49" s="123">
        <f t="shared" si="13"/>
        <v>0</v>
      </c>
      <c r="N49" s="38"/>
      <c r="O49" s="20">
        <f>IF($A49&lt;&gt;"",VLOOKUP($A49,[3]Rates!$A$1:$R$65536,15,FALSE),0)</f>
        <v>3.3E-3</v>
      </c>
      <c r="P49" s="18">
        <f>$H49*O49</f>
        <v>6.8435399999999991</v>
      </c>
      <c r="Q49" s="38"/>
      <c r="R49" s="171">
        <f t="shared" si="5"/>
        <v>0.63653999999999922</v>
      </c>
      <c r="S49" s="123">
        <f t="shared" si="6"/>
        <v>0.10255195746737542</v>
      </c>
      <c r="T49" s="38"/>
    </row>
    <row r="50" spans="1:360" x14ac:dyDescent="0.25">
      <c r="B50" s="33" t="s">
        <v>24</v>
      </c>
      <c r="C50" s="25"/>
      <c r="D50" s="41"/>
      <c r="E50" s="275"/>
      <c r="F50" s="41"/>
      <c r="G50" s="37">
        <f>SUM(G47:G49)</f>
        <v>84.980759999999989</v>
      </c>
      <c r="H50" s="270"/>
      <c r="I50" s="41"/>
      <c r="J50" s="37">
        <f>SUM(J47:J49)</f>
        <v>97.790759999999992</v>
      </c>
      <c r="K50" s="109"/>
      <c r="L50" s="172">
        <f t="shared" si="2"/>
        <v>12.810000000000002</v>
      </c>
      <c r="M50" s="125">
        <f t="shared" si="13"/>
        <v>0.15074000279592703</v>
      </c>
      <c r="N50" s="109"/>
      <c r="O50" s="41"/>
      <c r="P50" s="37">
        <f>SUM(P47:P49)</f>
        <v>99.874226022665113</v>
      </c>
      <c r="Q50" s="109"/>
      <c r="R50" s="172">
        <f t="shared" si="5"/>
        <v>2.0834660226651209</v>
      </c>
      <c r="S50" s="125">
        <f t="shared" si="6"/>
        <v>2.1305346462847014E-2</v>
      </c>
      <c r="T50" s="109"/>
    </row>
    <row r="51" spans="1:360" x14ac:dyDescent="0.25">
      <c r="B51" s="42" t="s">
        <v>25</v>
      </c>
      <c r="C51" s="15"/>
      <c r="D51" s="99" t="s">
        <v>58</v>
      </c>
      <c r="E51" s="137">
        <f>E49</f>
        <v>2069</v>
      </c>
      <c r="F51" s="43">
        <v>3.5999999999999999E-3</v>
      </c>
      <c r="G51" s="44">
        <f t="shared" ref="G51:G59" si="14">E51*F51</f>
        <v>7.4483999999999995</v>
      </c>
      <c r="H51" s="271">
        <f>H49</f>
        <v>2073.7999999999997</v>
      </c>
      <c r="I51" s="43">
        <v>3.5999999999999999E-3</v>
      </c>
      <c r="J51" s="44">
        <f>$E51*I51</f>
        <v>7.4483999999999995</v>
      </c>
      <c r="K51" s="17"/>
      <c r="L51" s="173">
        <f t="shared" si="2"/>
        <v>0</v>
      </c>
      <c r="M51" s="126">
        <f t="shared" si="13"/>
        <v>0</v>
      </c>
      <c r="N51" s="17"/>
      <c r="O51" s="43">
        <f>I51</f>
        <v>3.5999999999999999E-3</v>
      </c>
      <c r="P51" s="44">
        <f>$H51*O51</f>
        <v>7.465679999999999</v>
      </c>
      <c r="Q51" s="17"/>
      <c r="R51" s="173">
        <f>P51-J51</f>
        <v>1.7279999999999518E-2</v>
      </c>
      <c r="S51" s="126">
        <f t="shared" si="6"/>
        <v>2.3199613339777024E-3</v>
      </c>
      <c r="T51" s="17"/>
    </row>
    <row r="52" spans="1:360" x14ac:dyDescent="0.25">
      <c r="B52" s="42" t="s">
        <v>26</v>
      </c>
      <c r="C52" s="15"/>
      <c r="D52" s="99" t="s">
        <v>58</v>
      </c>
      <c r="E52" s="137">
        <f>E49</f>
        <v>2069</v>
      </c>
      <c r="F52" s="43">
        <v>1.2999999999999999E-3</v>
      </c>
      <c r="G52" s="44">
        <f t="shared" si="14"/>
        <v>2.6896999999999998</v>
      </c>
      <c r="H52" s="271">
        <f>H49</f>
        <v>2073.7999999999997</v>
      </c>
      <c r="I52" s="43">
        <v>1.2999999999999999E-3</v>
      </c>
      <c r="J52" s="44">
        <f>$E52*I52</f>
        <v>2.6896999999999998</v>
      </c>
      <c r="K52" s="17"/>
      <c r="L52" s="173">
        <f t="shared" si="2"/>
        <v>0</v>
      </c>
      <c r="M52" s="126">
        <f t="shared" si="13"/>
        <v>0</v>
      </c>
      <c r="N52" s="17"/>
      <c r="O52" s="43">
        <v>1.2999999999999999E-3</v>
      </c>
      <c r="P52" s="44">
        <f>$H52*O52</f>
        <v>2.6959399999999993</v>
      </c>
      <c r="Q52" s="17"/>
      <c r="R52" s="173">
        <f t="shared" si="5"/>
        <v>6.2399999999995792E-3</v>
      </c>
      <c r="S52" s="126">
        <f t="shared" si="6"/>
        <v>2.3199613339776109E-3</v>
      </c>
      <c r="T52" s="17"/>
    </row>
    <row r="53" spans="1:360" x14ac:dyDescent="0.25">
      <c r="B53" s="15" t="s">
        <v>27</v>
      </c>
      <c r="C53" s="15"/>
      <c r="D53" s="99" t="s">
        <v>57</v>
      </c>
      <c r="E53" s="137">
        <v>1</v>
      </c>
      <c r="F53" s="134">
        <v>0.25</v>
      </c>
      <c r="G53" s="44">
        <f t="shared" si="14"/>
        <v>0.25</v>
      </c>
      <c r="H53" s="271"/>
      <c r="I53" s="43">
        <v>0.25</v>
      </c>
      <c r="J53" s="44">
        <f t="shared" ref="J53:J54" si="15">$E53*I53</f>
        <v>0.25</v>
      </c>
      <c r="K53" s="17"/>
      <c r="L53" s="173">
        <f t="shared" si="2"/>
        <v>0</v>
      </c>
      <c r="M53" s="126">
        <f t="shared" si="13"/>
        <v>0</v>
      </c>
      <c r="N53" s="17"/>
      <c r="O53" s="43">
        <v>0.25</v>
      </c>
      <c r="P53" s="44">
        <f t="shared" ref="P53:P54" si="16">$E53*O53</f>
        <v>0.25</v>
      </c>
      <c r="Q53" s="17"/>
      <c r="R53" s="173">
        <f t="shared" si="5"/>
        <v>0</v>
      </c>
      <c r="S53" s="126">
        <f t="shared" si="6"/>
        <v>0</v>
      </c>
      <c r="T53" s="17"/>
    </row>
    <row r="54" spans="1:360" x14ac:dyDescent="0.25">
      <c r="B54" s="15" t="s">
        <v>28</v>
      </c>
      <c r="C54" s="15"/>
      <c r="D54" s="99" t="s">
        <v>58</v>
      </c>
      <c r="E54" s="137">
        <f>F18</f>
        <v>2000</v>
      </c>
      <c r="F54" s="43">
        <v>7.0000000000000001E-3</v>
      </c>
      <c r="G54" s="44">
        <f t="shared" si="14"/>
        <v>14</v>
      </c>
      <c r="H54" s="271"/>
      <c r="I54" s="43">
        <v>7.0000000000000001E-3</v>
      </c>
      <c r="J54" s="44">
        <f t="shared" si="15"/>
        <v>14</v>
      </c>
      <c r="K54" s="17"/>
      <c r="L54" s="173">
        <f t="shared" si="2"/>
        <v>0</v>
      </c>
      <c r="M54" s="126">
        <f t="shared" si="13"/>
        <v>0</v>
      </c>
      <c r="N54" s="17"/>
      <c r="O54" s="43">
        <v>7.0000000000000001E-3</v>
      </c>
      <c r="P54" s="44">
        <f t="shared" si="16"/>
        <v>14</v>
      </c>
      <c r="Q54" s="17"/>
      <c r="R54" s="173">
        <f t="shared" si="5"/>
        <v>0</v>
      </c>
      <c r="S54" s="126">
        <f t="shared" si="6"/>
        <v>0</v>
      </c>
      <c r="T54" s="17"/>
    </row>
    <row r="55" spans="1:360" x14ac:dyDescent="0.25">
      <c r="B55" s="31" t="s">
        <v>29</v>
      </c>
      <c r="C55" s="15"/>
      <c r="D55" s="99" t="s">
        <v>58</v>
      </c>
      <c r="E55" s="137">
        <f>0.64*$F$18</f>
        <v>1280</v>
      </c>
      <c r="F55" s="46">
        <f>Residential!F55</f>
        <v>8.6999999999999994E-2</v>
      </c>
      <c r="G55" s="44">
        <f t="shared" si="14"/>
        <v>111.35999999999999</v>
      </c>
      <c r="H55" s="277">
        <f>0.64*$F$18</f>
        <v>1280</v>
      </c>
      <c r="I55" s="46">
        <f>F55</f>
        <v>8.6999999999999994E-2</v>
      </c>
      <c r="J55" s="44">
        <f>$H55*I55</f>
        <v>111.35999999999999</v>
      </c>
      <c r="K55" s="17"/>
      <c r="L55" s="174">
        <f t="shared" si="2"/>
        <v>0</v>
      </c>
      <c r="M55" s="126">
        <f t="shared" si="13"/>
        <v>0</v>
      </c>
      <c r="N55" s="17"/>
      <c r="O55" s="46">
        <f>I55</f>
        <v>8.6999999999999994E-2</v>
      </c>
      <c r="P55" s="44">
        <f>$H55*O55</f>
        <v>111.35999999999999</v>
      </c>
      <c r="Q55" s="17"/>
      <c r="R55" s="174">
        <f t="shared" si="5"/>
        <v>0</v>
      </c>
      <c r="S55" s="126">
        <f t="shared" si="6"/>
        <v>0</v>
      </c>
      <c r="T55" s="17"/>
    </row>
    <row r="56" spans="1:360" x14ac:dyDescent="0.25">
      <c r="B56" s="31" t="s">
        <v>30</v>
      </c>
      <c r="C56" s="15"/>
      <c r="D56" s="99" t="s">
        <v>58</v>
      </c>
      <c r="E56" s="137">
        <f>0.18*$F$18</f>
        <v>360</v>
      </c>
      <c r="F56" s="46">
        <f>Residential!F56</f>
        <v>0.13200000000000001</v>
      </c>
      <c r="G56" s="44">
        <f t="shared" si="14"/>
        <v>47.52</v>
      </c>
      <c r="H56" s="277">
        <f>0.18*$F$18</f>
        <v>360</v>
      </c>
      <c r="I56" s="46">
        <f t="shared" ref="I56:I59" si="17">F56</f>
        <v>0.13200000000000001</v>
      </c>
      <c r="J56" s="44">
        <f>$H56*I56</f>
        <v>47.52</v>
      </c>
      <c r="K56" s="17"/>
      <c r="L56" s="174">
        <f t="shared" si="2"/>
        <v>0</v>
      </c>
      <c r="M56" s="126">
        <f t="shared" si="13"/>
        <v>0</v>
      </c>
      <c r="N56" s="17"/>
      <c r="O56" s="46">
        <f t="shared" ref="O56:O59" si="18">I56</f>
        <v>0.13200000000000001</v>
      </c>
      <c r="P56" s="44">
        <f>$H56*O56</f>
        <v>47.52</v>
      </c>
      <c r="Q56" s="17"/>
      <c r="R56" s="174">
        <f t="shared" si="5"/>
        <v>0</v>
      </c>
      <c r="S56" s="126">
        <f t="shared" si="6"/>
        <v>0</v>
      </c>
      <c r="T56" s="17"/>
    </row>
    <row r="57" spans="1:360" x14ac:dyDescent="0.25">
      <c r="B57" s="7" t="s">
        <v>31</v>
      </c>
      <c r="C57" s="15"/>
      <c r="D57" s="99" t="s">
        <v>58</v>
      </c>
      <c r="E57" s="137">
        <f>0.18*$F$18</f>
        <v>360</v>
      </c>
      <c r="F57" s="46">
        <f>Residential!F57</f>
        <v>0.18</v>
      </c>
      <c r="G57" s="44">
        <f t="shared" si="14"/>
        <v>64.8</v>
      </c>
      <c r="H57" s="277">
        <f>0.18*$F$18</f>
        <v>360</v>
      </c>
      <c r="I57" s="46">
        <f t="shared" si="17"/>
        <v>0.18</v>
      </c>
      <c r="J57" s="44">
        <f>$H57*I57</f>
        <v>64.8</v>
      </c>
      <c r="K57" s="17"/>
      <c r="L57" s="174">
        <f t="shared" si="2"/>
        <v>0</v>
      </c>
      <c r="M57" s="126">
        <f t="shared" si="13"/>
        <v>0</v>
      </c>
      <c r="N57" s="17"/>
      <c r="O57" s="46">
        <f t="shared" si="18"/>
        <v>0.18</v>
      </c>
      <c r="P57" s="44">
        <f>$H57*O57</f>
        <v>64.8</v>
      </c>
      <c r="Q57" s="17"/>
      <c r="R57" s="174">
        <f t="shared" si="5"/>
        <v>0</v>
      </c>
      <c r="S57" s="126">
        <f t="shared" si="6"/>
        <v>0</v>
      </c>
      <c r="T57" s="17"/>
    </row>
    <row r="58" spans="1:360" s="51" customFormat="1" x14ac:dyDescent="0.2">
      <c r="B58" s="48" t="s">
        <v>129</v>
      </c>
      <c r="C58" s="49"/>
      <c r="D58" s="102" t="s">
        <v>58</v>
      </c>
      <c r="E58" s="137">
        <f>F18</f>
        <v>2000</v>
      </c>
      <c r="F58" s="43">
        <v>1.1000000000000001E-3</v>
      </c>
      <c r="G58" s="44">
        <f>E58*F58</f>
        <v>2.2000000000000002</v>
      </c>
      <c r="H58" s="277"/>
      <c r="I58" s="43">
        <v>1.1000000000000001E-3</v>
      </c>
      <c r="J58" s="44">
        <f>$E58*I58</f>
        <v>2.2000000000000002</v>
      </c>
      <c r="K58" s="110"/>
      <c r="L58" s="174">
        <f t="shared" si="2"/>
        <v>0</v>
      </c>
      <c r="M58" s="126">
        <f t="shared" si="13"/>
        <v>0</v>
      </c>
      <c r="N58" s="110"/>
      <c r="O58" s="46">
        <f t="shared" si="18"/>
        <v>1.1000000000000001E-3</v>
      </c>
      <c r="P58" s="44">
        <f>$E58*O58</f>
        <v>2.2000000000000002</v>
      </c>
      <c r="Q58" s="110"/>
      <c r="R58" s="174">
        <f t="shared" si="5"/>
        <v>0</v>
      </c>
      <c r="S58" s="126">
        <f t="shared" si="6"/>
        <v>0</v>
      </c>
      <c r="T58" s="110"/>
      <c r="U58" s="98"/>
      <c r="V58" s="98"/>
      <c r="W58" s="98"/>
      <c r="X58" s="98"/>
      <c r="Y58" s="98"/>
      <c r="Z58" s="98"/>
      <c r="AA58" s="98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  <c r="AM58" s="98"/>
      <c r="AN58" s="98"/>
      <c r="AO58" s="98"/>
      <c r="AP58" s="98"/>
      <c r="AQ58" s="98"/>
      <c r="AR58" s="98"/>
      <c r="AS58" s="98"/>
      <c r="AT58" s="98"/>
      <c r="AU58" s="98"/>
      <c r="AV58" s="98"/>
      <c r="AW58" s="98"/>
      <c r="AX58" s="98"/>
      <c r="AY58" s="98"/>
      <c r="AZ58" s="98"/>
      <c r="BA58" s="98"/>
      <c r="BB58" s="98"/>
      <c r="BC58" s="98"/>
      <c r="BD58" s="98"/>
      <c r="BE58" s="98"/>
      <c r="BF58" s="98"/>
      <c r="BG58" s="98"/>
      <c r="BH58" s="98"/>
      <c r="BI58" s="98"/>
      <c r="BJ58" s="98"/>
      <c r="BK58" s="98"/>
      <c r="BL58" s="98"/>
      <c r="BM58" s="98"/>
      <c r="BN58" s="98"/>
      <c r="BO58" s="98"/>
      <c r="BP58" s="98"/>
      <c r="BQ58" s="98"/>
      <c r="BR58" s="98"/>
      <c r="BS58" s="98"/>
      <c r="BT58" s="98"/>
      <c r="BU58" s="98"/>
      <c r="BV58" s="98"/>
      <c r="BW58" s="98"/>
      <c r="BX58" s="98"/>
      <c r="BY58" s="98"/>
      <c r="BZ58" s="98"/>
      <c r="CA58" s="98"/>
      <c r="CB58" s="98"/>
      <c r="CC58" s="98"/>
      <c r="CD58" s="98"/>
      <c r="CE58" s="98"/>
      <c r="CF58" s="98"/>
      <c r="CG58" s="98"/>
      <c r="CH58" s="98"/>
      <c r="CI58" s="98"/>
      <c r="CJ58" s="98"/>
      <c r="CK58" s="98"/>
      <c r="CL58" s="98"/>
      <c r="CM58" s="98"/>
      <c r="CN58" s="98"/>
      <c r="CO58" s="98"/>
      <c r="CP58" s="98"/>
      <c r="CQ58" s="98"/>
      <c r="CR58" s="98"/>
      <c r="CS58" s="98"/>
      <c r="CT58" s="98"/>
      <c r="CU58" s="98"/>
      <c r="CV58" s="98"/>
      <c r="CW58" s="98"/>
      <c r="CX58" s="98"/>
      <c r="CY58" s="98"/>
      <c r="CZ58" s="98"/>
      <c r="DA58" s="98"/>
      <c r="DB58" s="98"/>
      <c r="DC58" s="98"/>
      <c r="DD58" s="98"/>
      <c r="DE58" s="98"/>
      <c r="DF58" s="98"/>
      <c r="DG58" s="98"/>
      <c r="DH58" s="98"/>
      <c r="DI58" s="98"/>
      <c r="DJ58" s="98"/>
      <c r="DK58" s="98"/>
      <c r="DL58" s="98"/>
      <c r="DM58" s="98"/>
      <c r="DN58" s="98"/>
      <c r="DO58" s="98"/>
      <c r="DP58" s="98"/>
      <c r="DQ58" s="98"/>
      <c r="DR58" s="98"/>
      <c r="DS58" s="98"/>
      <c r="DT58" s="98"/>
      <c r="DU58" s="98"/>
      <c r="DV58" s="98"/>
      <c r="DW58" s="98"/>
      <c r="DX58" s="98"/>
      <c r="DY58" s="98"/>
      <c r="DZ58" s="98"/>
      <c r="EA58" s="98"/>
      <c r="EB58" s="98"/>
      <c r="EC58" s="98"/>
      <c r="ED58" s="98"/>
      <c r="EE58" s="98"/>
      <c r="EF58" s="98"/>
      <c r="EG58" s="98"/>
      <c r="EH58" s="98"/>
      <c r="EI58" s="98"/>
      <c r="EJ58" s="98"/>
      <c r="EK58" s="98"/>
      <c r="EL58" s="98"/>
      <c r="EM58" s="98"/>
      <c r="EN58" s="98"/>
      <c r="EO58" s="98"/>
      <c r="EP58" s="98"/>
      <c r="EQ58" s="98"/>
      <c r="ER58" s="98"/>
      <c r="ES58" s="98"/>
      <c r="ET58" s="98"/>
      <c r="EU58" s="98"/>
      <c r="EV58" s="98"/>
      <c r="EW58" s="98"/>
      <c r="EX58" s="98"/>
      <c r="EY58" s="98"/>
      <c r="EZ58" s="98"/>
      <c r="FA58" s="98"/>
      <c r="FB58" s="98"/>
      <c r="FC58" s="98"/>
      <c r="FD58" s="98"/>
      <c r="FE58" s="98"/>
      <c r="FF58" s="98"/>
      <c r="FG58" s="98"/>
      <c r="FH58" s="98"/>
      <c r="FI58" s="98"/>
      <c r="FJ58" s="98"/>
      <c r="FK58" s="98"/>
      <c r="FL58" s="98"/>
      <c r="FM58" s="98"/>
      <c r="FN58" s="98"/>
      <c r="FO58" s="98"/>
      <c r="FP58" s="98"/>
      <c r="FQ58" s="98"/>
      <c r="FR58" s="98"/>
      <c r="FS58" s="98"/>
      <c r="FT58" s="98"/>
      <c r="FU58" s="98"/>
      <c r="FV58" s="98"/>
      <c r="FW58" s="98"/>
      <c r="FX58" s="98"/>
      <c r="FY58" s="98"/>
      <c r="FZ58" s="98"/>
      <c r="GA58" s="98"/>
      <c r="GB58" s="98"/>
      <c r="GC58" s="98"/>
      <c r="GD58" s="98"/>
      <c r="GE58" s="98"/>
      <c r="GF58" s="98"/>
      <c r="GG58" s="98"/>
      <c r="GH58" s="98"/>
      <c r="GI58" s="98"/>
      <c r="GJ58" s="98"/>
      <c r="GK58" s="98"/>
      <c r="GL58" s="98"/>
      <c r="GM58" s="98"/>
      <c r="GN58" s="98"/>
      <c r="GO58" s="98"/>
      <c r="GP58" s="98"/>
      <c r="GQ58" s="98"/>
      <c r="GR58" s="98"/>
      <c r="GS58" s="98"/>
      <c r="GT58" s="98"/>
      <c r="GU58" s="98"/>
      <c r="GV58" s="98"/>
      <c r="GW58" s="98"/>
      <c r="GX58" s="98"/>
      <c r="GY58" s="98"/>
      <c r="GZ58" s="98"/>
      <c r="HA58" s="98"/>
      <c r="HB58" s="98"/>
      <c r="HC58" s="98"/>
      <c r="HD58" s="98"/>
      <c r="HE58" s="98"/>
      <c r="HF58" s="98"/>
      <c r="HG58" s="98"/>
      <c r="HH58" s="98"/>
      <c r="HI58" s="98"/>
      <c r="HJ58" s="98"/>
      <c r="HK58" s="98"/>
      <c r="HL58" s="98"/>
      <c r="HM58" s="98"/>
      <c r="HN58" s="98"/>
      <c r="HO58" s="98"/>
      <c r="HP58" s="98"/>
      <c r="HQ58" s="98"/>
      <c r="HR58" s="98"/>
      <c r="HS58" s="98"/>
      <c r="HT58" s="98"/>
      <c r="HU58" s="98"/>
      <c r="HV58" s="98"/>
      <c r="HW58" s="98"/>
      <c r="HX58" s="98"/>
      <c r="HY58" s="98"/>
      <c r="HZ58" s="98"/>
      <c r="IA58" s="98"/>
      <c r="IB58" s="98"/>
      <c r="IC58" s="98"/>
      <c r="ID58" s="98"/>
      <c r="IE58" s="98"/>
      <c r="IF58" s="98"/>
      <c r="IG58" s="98"/>
      <c r="IH58" s="98"/>
      <c r="II58" s="98"/>
      <c r="IJ58" s="98"/>
      <c r="IK58" s="98"/>
      <c r="IL58" s="98"/>
      <c r="IM58" s="98"/>
      <c r="IN58" s="98"/>
      <c r="IO58" s="98"/>
      <c r="IP58" s="98"/>
      <c r="IQ58" s="98"/>
      <c r="IR58" s="98"/>
      <c r="IS58" s="98"/>
      <c r="IT58" s="98"/>
      <c r="IU58" s="98"/>
      <c r="IV58" s="98"/>
      <c r="IW58" s="98"/>
      <c r="IX58" s="98"/>
      <c r="IY58" s="98"/>
      <c r="IZ58" s="98"/>
      <c r="JA58" s="98"/>
      <c r="JB58" s="98"/>
      <c r="JC58" s="98"/>
      <c r="JD58" s="98"/>
      <c r="JE58" s="98"/>
      <c r="JF58" s="98"/>
      <c r="JG58" s="98"/>
      <c r="JH58" s="98"/>
      <c r="JI58" s="98"/>
      <c r="JJ58" s="98"/>
      <c r="JK58" s="98"/>
      <c r="JL58" s="98"/>
      <c r="JM58" s="98"/>
      <c r="JN58" s="98"/>
      <c r="JO58" s="98"/>
      <c r="JP58" s="98"/>
      <c r="JQ58" s="98"/>
      <c r="JR58" s="98"/>
      <c r="JS58" s="98"/>
      <c r="JT58" s="98"/>
      <c r="JU58" s="98"/>
      <c r="JV58" s="98"/>
      <c r="JW58" s="98"/>
      <c r="JX58" s="98"/>
      <c r="JY58" s="98"/>
      <c r="JZ58" s="98"/>
      <c r="KA58" s="98"/>
      <c r="KB58" s="98"/>
      <c r="KC58" s="98"/>
      <c r="KD58" s="98"/>
      <c r="KE58" s="98"/>
      <c r="KF58" s="98"/>
      <c r="KG58" s="98"/>
      <c r="KH58" s="98"/>
      <c r="KI58" s="98"/>
      <c r="KJ58" s="98"/>
      <c r="KK58" s="98"/>
      <c r="KL58" s="98"/>
      <c r="KM58" s="98"/>
      <c r="KN58" s="98"/>
      <c r="KO58" s="98"/>
      <c r="KP58" s="98"/>
      <c r="KQ58" s="98"/>
      <c r="KR58" s="98"/>
      <c r="KS58" s="98"/>
      <c r="KT58" s="98"/>
      <c r="KU58" s="98"/>
      <c r="KV58" s="98"/>
      <c r="KW58" s="98"/>
      <c r="KX58" s="98"/>
      <c r="KY58" s="98"/>
      <c r="KZ58" s="98"/>
      <c r="LA58" s="98"/>
      <c r="LB58" s="98"/>
      <c r="LC58" s="98"/>
      <c r="LD58" s="98"/>
      <c r="LE58" s="98"/>
      <c r="LF58" s="98"/>
      <c r="LG58" s="98"/>
      <c r="LH58" s="98"/>
      <c r="LI58" s="98"/>
      <c r="LJ58" s="98"/>
      <c r="LK58" s="98"/>
      <c r="LL58" s="98"/>
      <c r="LM58" s="98"/>
      <c r="LN58" s="98"/>
      <c r="LO58" s="98"/>
      <c r="LP58" s="98"/>
      <c r="LQ58" s="98"/>
      <c r="LR58" s="98"/>
      <c r="LS58" s="98"/>
      <c r="LT58" s="98"/>
      <c r="LU58" s="98"/>
      <c r="LV58" s="98"/>
      <c r="LW58" s="98"/>
      <c r="LX58" s="98"/>
      <c r="LY58" s="98"/>
      <c r="LZ58" s="98"/>
      <c r="MA58" s="98"/>
      <c r="MB58" s="98"/>
      <c r="MC58" s="98"/>
      <c r="MD58" s="98"/>
      <c r="ME58" s="98"/>
      <c r="MF58" s="98"/>
      <c r="MG58" s="98"/>
      <c r="MH58" s="98"/>
      <c r="MI58" s="98"/>
      <c r="MJ58" s="98"/>
      <c r="MK58" s="98"/>
      <c r="ML58" s="98"/>
      <c r="MM58" s="98"/>
      <c r="MN58" s="98"/>
      <c r="MO58" s="98"/>
      <c r="MP58" s="98"/>
      <c r="MQ58" s="98"/>
      <c r="MR58" s="98"/>
      <c r="MS58" s="98"/>
      <c r="MT58" s="98"/>
      <c r="MU58" s="98"/>
      <c r="MV58" s="98"/>
    </row>
    <row r="59" spans="1:360" s="51" customFormat="1" ht="15.75" thickBot="1" x14ac:dyDescent="0.25">
      <c r="B59" s="48"/>
      <c r="C59" s="49"/>
      <c r="D59" s="102"/>
      <c r="E59" s="137"/>
      <c r="F59" s="46"/>
      <c r="G59" s="44">
        <f t="shared" si="14"/>
        <v>0</v>
      </c>
      <c r="H59" s="277"/>
      <c r="I59" s="46">
        <f t="shared" si="17"/>
        <v>0</v>
      </c>
      <c r="J59" s="44">
        <f>$H59*I59</f>
        <v>0</v>
      </c>
      <c r="K59" s="110"/>
      <c r="L59" s="174">
        <f t="shared" si="2"/>
        <v>0</v>
      </c>
      <c r="M59" s="126" t="str">
        <f t="shared" si="13"/>
        <v/>
      </c>
      <c r="N59" s="110"/>
      <c r="O59" s="46">
        <f t="shared" si="18"/>
        <v>0</v>
      </c>
      <c r="P59" s="44">
        <f>$H59*O59</f>
        <v>0</v>
      </c>
      <c r="Q59" s="110"/>
      <c r="R59" s="174">
        <f t="shared" si="5"/>
        <v>0</v>
      </c>
      <c r="S59" s="126" t="str">
        <f t="shared" si="6"/>
        <v/>
      </c>
      <c r="T59" s="110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98"/>
      <c r="AH59" s="98"/>
      <c r="AI59" s="98"/>
      <c r="AJ59" s="98"/>
      <c r="AK59" s="98"/>
      <c r="AL59" s="98"/>
      <c r="AM59" s="98"/>
      <c r="AN59" s="98"/>
      <c r="AO59" s="98"/>
      <c r="AP59" s="98"/>
      <c r="AQ59" s="98"/>
      <c r="AR59" s="98"/>
      <c r="AS59" s="98"/>
      <c r="AT59" s="98"/>
      <c r="AU59" s="98"/>
      <c r="AV59" s="98"/>
      <c r="AW59" s="98"/>
      <c r="AX59" s="98"/>
      <c r="AY59" s="98"/>
      <c r="AZ59" s="98"/>
      <c r="BA59" s="98"/>
      <c r="BB59" s="98"/>
      <c r="BC59" s="98"/>
      <c r="BD59" s="98"/>
      <c r="BE59" s="98"/>
      <c r="BF59" s="98"/>
      <c r="BG59" s="98"/>
      <c r="BH59" s="98"/>
      <c r="BI59" s="98"/>
      <c r="BJ59" s="98"/>
      <c r="BK59" s="98"/>
      <c r="BL59" s="98"/>
      <c r="BM59" s="98"/>
      <c r="BN59" s="98"/>
      <c r="BO59" s="98"/>
      <c r="BP59" s="98"/>
      <c r="BQ59" s="98"/>
      <c r="BR59" s="98"/>
      <c r="BS59" s="98"/>
      <c r="BT59" s="98"/>
      <c r="BU59" s="98"/>
      <c r="BV59" s="98"/>
      <c r="BW59" s="98"/>
      <c r="BX59" s="98"/>
      <c r="BY59" s="98"/>
      <c r="BZ59" s="98"/>
      <c r="CA59" s="98"/>
      <c r="CB59" s="98"/>
      <c r="CC59" s="98"/>
      <c r="CD59" s="98"/>
      <c r="CE59" s="98"/>
      <c r="CF59" s="98"/>
      <c r="CG59" s="98"/>
      <c r="CH59" s="98"/>
      <c r="CI59" s="98"/>
      <c r="CJ59" s="98"/>
      <c r="CK59" s="98"/>
      <c r="CL59" s="98"/>
      <c r="CM59" s="98"/>
      <c r="CN59" s="98"/>
      <c r="CO59" s="98"/>
      <c r="CP59" s="98"/>
      <c r="CQ59" s="98"/>
      <c r="CR59" s="98"/>
      <c r="CS59" s="98"/>
      <c r="CT59" s="98"/>
      <c r="CU59" s="98"/>
      <c r="CV59" s="98"/>
      <c r="CW59" s="98"/>
      <c r="CX59" s="98"/>
      <c r="CY59" s="98"/>
      <c r="CZ59" s="98"/>
      <c r="DA59" s="98"/>
      <c r="DB59" s="98"/>
      <c r="DC59" s="98"/>
      <c r="DD59" s="98"/>
      <c r="DE59" s="98"/>
      <c r="DF59" s="98"/>
      <c r="DG59" s="98"/>
      <c r="DH59" s="98"/>
      <c r="DI59" s="98"/>
      <c r="DJ59" s="98"/>
      <c r="DK59" s="98"/>
      <c r="DL59" s="98"/>
      <c r="DM59" s="98"/>
      <c r="DN59" s="98"/>
      <c r="DO59" s="98"/>
      <c r="DP59" s="98"/>
      <c r="DQ59" s="98"/>
      <c r="DR59" s="98"/>
      <c r="DS59" s="98"/>
      <c r="DT59" s="98"/>
      <c r="DU59" s="98"/>
      <c r="DV59" s="98"/>
      <c r="DW59" s="98"/>
      <c r="DX59" s="98"/>
      <c r="DY59" s="98"/>
      <c r="DZ59" s="98"/>
      <c r="EA59" s="98"/>
      <c r="EB59" s="98"/>
      <c r="EC59" s="98"/>
      <c r="ED59" s="98"/>
      <c r="EE59" s="98"/>
      <c r="EF59" s="98"/>
      <c r="EG59" s="98"/>
      <c r="EH59" s="98"/>
      <c r="EI59" s="98"/>
      <c r="EJ59" s="98"/>
      <c r="EK59" s="98"/>
      <c r="EL59" s="98"/>
      <c r="EM59" s="98"/>
      <c r="EN59" s="98"/>
      <c r="EO59" s="98"/>
      <c r="EP59" s="98"/>
      <c r="EQ59" s="98"/>
      <c r="ER59" s="98"/>
      <c r="ES59" s="98"/>
      <c r="ET59" s="98"/>
      <c r="EU59" s="98"/>
      <c r="EV59" s="98"/>
      <c r="EW59" s="98"/>
      <c r="EX59" s="98"/>
      <c r="EY59" s="98"/>
      <c r="EZ59" s="98"/>
      <c r="FA59" s="98"/>
      <c r="FB59" s="98"/>
      <c r="FC59" s="98"/>
      <c r="FD59" s="98"/>
      <c r="FE59" s="98"/>
      <c r="FF59" s="98"/>
      <c r="FG59" s="98"/>
      <c r="FH59" s="98"/>
      <c r="FI59" s="98"/>
      <c r="FJ59" s="98"/>
      <c r="FK59" s="98"/>
      <c r="FL59" s="98"/>
      <c r="FM59" s="98"/>
      <c r="FN59" s="98"/>
      <c r="FO59" s="98"/>
      <c r="FP59" s="98"/>
      <c r="FQ59" s="98"/>
      <c r="FR59" s="98"/>
      <c r="FS59" s="98"/>
      <c r="FT59" s="98"/>
      <c r="FU59" s="98"/>
      <c r="FV59" s="98"/>
      <c r="FW59" s="98"/>
      <c r="FX59" s="98"/>
      <c r="FY59" s="98"/>
      <c r="FZ59" s="98"/>
      <c r="GA59" s="98"/>
      <c r="GB59" s="98"/>
      <c r="GC59" s="98"/>
      <c r="GD59" s="98"/>
      <c r="GE59" s="98"/>
      <c r="GF59" s="98"/>
      <c r="GG59" s="98"/>
      <c r="GH59" s="98"/>
      <c r="GI59" s="98"/>
      <c r="GJ59" s="98"/>
      <c r="GK59" s="98"/>
      <c r="GL59" s="98"/>
      <c r="GM59" s="98"/>
      <c r="GN59" s="98"/>
      <c r="GO59" s="98"/>
      <c r="GP59" s="98"/>
      <c r="GQ59" s="98"/>
      <c r="GR59" s="98"/>
      <c r="GS59" s="98"/>
      <c r="GT59" s="98"/>
      <c r="GU59" s="98"/>
      <c r="GV59" s="98"/>
      <c r="GW59" s="98"/>
      <c r="GX59" s="98"/>
      <c r="GY59" s="98"/>
      <c r="GZ59" s="98"/>
      <c r="HA59" s="98"/>
      <c r="HB59" s="98"/>
      <c r="HC59" s="98"/>
      <c r="HD59" s="98"/>
      <c r="HE59" s="98"/>
      <c r="HF59" s="98"/>
      <c r="HG59" s="98"/>
      <c r="HH59" s="98"/>
      <c r="HI59" s="98"/>
      <c r="HJ59" s="98"/>
      <c r="HK59" s="98"/>
      <c r="HL59" s="98"/>
      <c r="HM59" s="98"/>
      <c r="HN59" s="98"/>
      <c r="HO59" s="98"/>
      <c r="HP59" s="98"/>
      <c r="HQ59" s="98"/>
      <c r="HR59" s="98"/>
      <c r="HS59" s="98"/>
      <c r="HT59" s="98"/>
      <c r="HU59" s="98"/>
      <c r="HV59" s="98"/>
      <c r="HW59" s="98"/>
      <c r="HX59" s="98"/>
      <c r="HY59" s="98"/>
      <c r="HZ59" s="98"/>
      <c r="IA59" s="98"/>
      <c r="IB59" s="98"/>
      <c r="IC59" s="98"/>
      <c r="ID59" s="98"/>
      <c r="IE59" s="98"/>
      <c r="IF59" s="98"/>
      <c r="IG59" s="98"/>
      <c r="IH59" s="98"/>
      <c r="II59" s="98"/>
      <c r="IJ59" s="98"/>
      <c r="IK59" s="98"/>
      <c r="IL59" s="98"/>
      <c r="IM59" s="98"/>
      <c r="IN59" s="98"/>
      <c r="IO59" s="98"/>
      <c r="IP59" s="98"/>
      <c r="IQ59" s="98"/>
      <c r="IR59" s="98"/>
      <c r="IS59" s="98"/>
      <c r="IT59" s="98"/>
      <c r="IU59" s="98"/>
      <c r="IV59" s="98"/>
      <c r="IW59" s="98"/>
      <c r="IX59" s="98"/>
      <c r="IY59" s="98"/>
      <c r="IZ59" s="98"/>
      <c r="JA59" s="98"/>
      <c r="JB59" s="98"/>
      <c r="JC59" s="98"/>
      <c r="JD59" s="98"/>
      <c r="JE59" s="98"/>
      <c r="JF59" s="98"/>
      <c r="JG59" s="98"/>
      <c r="JH59" s="98"/>
      <c r="JI59" s="98"/>
      <c r="JJ59" s="98"/>
      <c r="JK59" s="98"/>
      <c r="JL59" s="98"/>
      <c r="JM59" s="98"/>
      <c r="JN59" s="98"/>
      <c r="JO59" s="98"/>
      <c r="JP59" s="98"/>
      <c r="JQ59" s="98"/>
      <c r="JR59" s="98"/>
      <c r="JS59" s="98"/>
      <c r="JT59" s="98"/>
      <c r="JU59" s="98"/>
      <c r="JV59" s="98"/>
      <c r="JW59" s="98"/>
      <c r="JX59" s="98"/>
      <c r="JY59" s="98"/>
      <c r="JZ59" s="98"/>
      <c r="KA59" s="98"/>
      <c r="KB59" s="98"/>
      <c r="KC59" s="98"/>
      <c r="KD59" s="98"/>
      <c r="KE59" s="98"/>
      <c r="KF59" s="98"/>
      <c r="KG59" s="98"/>
      <c r="KH59" s="98"/>
      <c r="KI59" s="98"/>
      <c r="KJ59" s="98"/>
      <c r="KK59" s="98"/>
      <c r="KL59" s="98"/>
      <c r="KM59" s="98"/>
      <c r="KN59" s="98"/>
      <c r="KO59" s="98"/>
      <c r="KP59" s="98"/>
      <c r="KQ59" s="98"/>
      <c r="KR59" s="98"/>
      <c r="KS59" s="98"/>
      <c r="KT59" s="98"/>
      <c r="KU59" s="98"/>
      <c r="KV59" s="98"/>
      <c r="KW59" s="98"/>
      <c r="KX59" s="98"/>
      <c r="KY59" s="98"/>
      <c r="KZ59" s="98"/>
      <c r="LA59" s="98"/>
      <c r="LB59" s="98"/>
      <c r="LC59" s="98"/>
      <c r="LD59" s="98"/>
      <c r="LE59" s="98"/>
      <c r="LF59" s="98"/>
      <c r="LG59" s="98"/>
      <c r="LH59" s="98"/>
      <c r="LI59" s="98"/>
      <c r="LJ59" s="98"/>
      <c r="LK59" s="98"/>
      <c r="LL59" s="98"/>
      <c r="LM59" s="98"/>
      <c r="LN59" s="98"/>
      <c r="LO59" s="98"/>
      <c r="LP59" s="98"/>
      <c r="LQ59" s="98"/>
      <c r="LR59" s="98"/>
      <c r="LS59" s="98"/>
      <c r="LT59" s="98"/>
      <c r="LU59" s="98"/>
      <c r="LV59" s="98"/>
      <c r="LW59" s="98"/>
      <c r="LX59" s="98"/>
      <c r="LY59" s="98"/>
      <c r="LZ59" s="98"/>
      <c r="MA59" s="98"/>
      <c r="MB59" s="98"/>
      <c r="MC59" s="98"/>
      <c r="MD59" s="98"/>
      <c r="ME59" s="98"/>
      <c r="MF59" s="98"/>
      <c r="MG59" s="98"/>
      <c r="MH59" s="98"/>
      <c r="MI59" s="98"/>
      <c r="MJ59" s="98"/>
      <c r="MK59" s="98"/>
      <c r="ML59" s="98"/>
      <c r="MM59" s="98"/>
      <c r="MN59" s="98"/>
      <c r="MO59" s="98"/>
      <c r="MP59" s="98"/>
      <c r="MQ59" s="98"/>
      <c r="MR59" s="98"/>
      <c r="MS59" s="98"/>
      <c r="MT59" s="98"/>
      <c r="MU59" s="98"/>
      <c r="MV59" s="98"/>
    </row>
    <row r="60" spans="1:360" ht="15.75" thickBot="1" x14ac:dyDescent="0.3">
      <c r="B60" s="52"/>
      <c r="C60" s="53"/>
      <c r="D60" s="103"/>
      <c r="E60" s="193"/>
      <c r="F60" s="85"/>
      <c r="G60" s="86"/>
      <c r="H60" s="17"/>
      <c r="I60" s="85"/>
      <c r="J60" s="86"/>
      <c r="K60" s="17"/>
      <c r="L60" s="175"/>
      <c r="M60" s="127"/>
      <c r="N60" s="17"/>
      <c r="O60" s="85"/>
      <c r="P60" s="86"/>
      <c r="Q60" s="17"/>
      <c r="R60" s="175"/>
      <c r="S60" s="127"/>
      <c r="T60" s="17"/>
    </row>
    <row r="61" spans="1:360" x14ac:dyDescent="0.25">
      <c r="B61" s="55" t="s">
        <v>32</v>
      </c>
      <c r="C61" s="15"/>
      <c r="D61" s="15"/>
      <c r="E61" s="194"/>
      <c r="F61" s="56"/>
      <c r="G61" s="58">
        <f>SUM(G51:G58,G50)</f>
        <v>335.24885999999998</v>
      </c>
      <c r="H61" s="57"/>
      <c r="I61" s="56"/>
      <c r="J61" s="58">
        <f>SUM(J51:J58,J50)</f>
        <v>348.05885999999998</v>
      </c>
      <c r="K61" s="57"/>
      <c r="L61" s="176">
        <f>J61-G61</f>
        <v>12.810000000000002</v>
      </c>
      <c r="M61" s="128">
        <f>IF((G61)=0,"",(L61/G61))</f>
        <v>3.8210420760267469E-2</v>
      </c>
      <c r="N61" s="57"/>
      <c r="O61" s="56"/>
      <c r="P61" s="58">
        <f>SUM(P51:P58,P50)</f>
        <v>350.16584602266505</v>
      </c>
      <c r="Q61" s="57"/>
      <c r="R61" s="176">
        <f>P61-J61</f>
        <v>2.106986022665069</v>
      </c>
      <c r="S61" s="128">
        <f>IF((J61)=0,"",(R61/J61))</f>
        <v>6.0535336542361512E-3</v>
      </c>
      <c r="T61" s="57"/>
    </row>
    <row r="62" spans="1:360" x14ac:dyDescent="0.25">
      <c r="B62" s="59" t="s">
        <v>33</v>
      </c>
      <c r="C62" s="15"/>
      <c r="D62" s="15"/>
      <c r="E62" s="195"/>
      <c r="F62" s="60">
        <v>0.13</v>
      </c>
      <c r="G62" s="62">
        <f>G61*F62</f>
        <v>43.582351799999998</v>
      </c>
      <c r="H62" s="61"/>
      <c r="I62" s="60">
        <v>0.13</v>
      </c>
      <c r="J62" s="62">
        <f>J61*I62</f>
        <v>45.2476518</v>
      </c>
      <c r="K62" s="61"/>
      <c r="L62" s="176">
        <f>J62-G62</f>
        <v>1.665300000000002</v>
      </c>
      <c r="M62" s="129">
        <f>IF((G62)=0,"",(L62/G62))</f>
        <v>3.8210420760267511E-2</v>
      </c>
      <c r="N62" s="61"/>
      <c r="O62" s="60">
        <v>0.13</v>
      </c>
      <c r="P62" s="62">
        <f>P61*O62</f>
        <v>45.521559982946457</v>
      </c>
      <c r="Q62" s="61"/>
      <c r="R62" s="176">
        <f t="shared" si="5"/>
        <v>0.27390818294645669</v>
      </c>
      <c r="S62" s="129">
        <f t="shared" ref="S62:S64" si="19">IF((J62)=0,"",(R62/J62))</f>
        <v>6.0535336542361009E-3</v>
      </c>
      <c r="T62" s="61"/>
    </row>
    <row r="63" spans="1:360" x14ac:dyDescent="0.25">
      <c r="B63" s="63" t="s">
        <v>34</v>
      </c>
      <c r="C63" s="15"/>
      <c r="D63" s="15"/>
      <c r="E63" s="195"/>
      <c r="F63" s="64"/>
      <c r="G63" s="62">
        <f>G61+G62</f>
        <v>378.83121180000001</v>
      </c>
      <c r="H63" s="61"/>
      <c r="I63" s="64"/>
      <c r="J63" s="62">
        <f>J61+J62</f>
        <v>393.30651179999995</v>
      </c>
      <c r="K63" s="61"/>
      <c r="L63" s="176">
        <f>J63-G63</f>
        <v>14.475299999999947</v>
      </c>
      <c r="M63" s="129">
        <f>IF((G63)=0,"",(L63/G63))</f>
        <v>3.8210420760267323E-2</v>
      </c>
      <c r="N63" s="61"/>
      <c r="O63" s="64"/>
      <c r="P63" s="62">
        <f>P61+P62</f>
        <v>395.68740600561148</v>
      </c>
      <c r="Q63" s="61"/>
      <c r="R63" s="176">
        <f t="shared" si="5"/>
        <v>2.3808942056115256</v>
      </c>
      <c r="S63" s="129">
        <f t="shared" si="19"/>
        <v>6.053533654236146E-3</v>
      </c>
      <c r="T63" s="61"/>
    </row>
    <row r="64" spans="1:360" ht="15" customHeight="1" x14ac:dyDescent="0.25">
      <c r="B64" s="378" t="s">
        <v>35</v>
      </c>
      <c r="C64" s="378"/>
      <c r="D64" s="378"/>
      <c r="E64" s="195"/>
      <c r="F64" s="56">
        <v>0</v>
      </c>
      <c r="G64" s="65">
        <f>-G63*F64</f>
        <v>0</v>
      </c>
      <c r="H64" s="61"/>
      <c r="I64" s="64"/>
      <c r="J64" s="65"/>
      <c r="K64" s="61"/>
      <c r="L64" s="177">
        <f>J64-G64</f>
        <v>0</v>
      </c>
      <c r="M64" s="130" t="str">
        <f>IF((G64)=0,"",(L64/G64))</f>
        <v/>
      </c>
      <c r="N64" s="61"/>
      <c r="O64" s="64"/>
      <c r="P64" s="65"/>
      <c r="Q64" s="61"/>
      <c r="R64" s="177">
        <f t="shared" si="5"/>
        <v>0</v>
      </c>
      <c r="S64" s="130" t="str">
        <f t="shared" si="19"/>
        <v/>
      </c>
      <c r="T64" s="61"/>
    </row>
    <row r="65" spans="1:360" ht="15.75" customHeight="1" thickBot="1" x14ac:dyDescent="0.3">
      <c r="B65" s="379" t="s">
        <v>36</v>
      </c>
      <c r="C65" s="379"/>
      <c r="D65" s="379"/>
      <c r="E65" s="196"/>
      <c r="F65" s="66"/>
      <c r="G65" s="67">
        <f>G63+G64</f>
        <v>378.83121180000001</v>
      </c>
      <c r="H65" s="57"/>
      <c r="I65" s="66"/>
      <c r="J65" s="67">
        <f>J63+J64</f>
        <v>393.30651179999995</v>
      </c>
      <c r="K65" s="57"/>
      <c r="L65" s="178">
        <f>J65-G65</f>
        <v>14.475299999999947</v>
      </c>
      <c r="M65" s="131">
        <f>IF((G65)=0,"",(L65/G65))</f>
        <v>3.8210420760267323E-2</v>
      </c>
      <c r="N65" s="57"/>
      <c r="O65" s="66"/>
      <c r="P65" s="67">
        <f>P63+P64</f>
        <v>395.68740600561148</v>
      </c>
      <c r="Q65" s="57"/>
      <c r="R65" s="178">
        <f t="shared" si="5"/>
        <v>2.3808942056115256</v>
      </c>
      <c r="S65" s="131">
        <f>IF((J65)=0,"",(R65/J65))</f>
        <v>6.053533654236146E-3</v>
      </c>
      <c r="T65" s="57"/>
    </row>
    <row r="66" spans="1:360" s="51" customFormat="1" ht="15.75" thickBot="1" x14ac:dyDescent="0.25">
      <c r="B66" s="68"/>
      <c r="C66" s="69"/>
      <c r="D66" s="70"/>
      <c r="E66" s="197"/>
      <c r="F66" s="85"/>
      <c r="G66" s="86"/>
      <c r="H66" s="110"/>
      <c r="I66" s="85"/>
      <c r="J66" s="86"/>
      <c r="K66" s="110"/>
      <c r="L66" s="179"/>
      <c r="M66" s="127"/>
      <c r="N66" s="110"/>
      <c r="O66" s="85"/>
      <c r="P66" s="86"/>
      <c r="Q66" s="110"/>
      <c r="R66" s="179"/>
      <c r="S66" s="127"/>
      <c r="T66" s="110"/>
      <c r="U66" s="98"/>
      <c r="V66" s="98"/>
      <c r="W66" s="98"/>
      <c r="X66" s="98"/>
      <c r="Y66" s="98"/>
      <c r="Z66" s="98"/>
      <c r="AA66" s="98"/>
      <c r="AB66" s="98"/>
      <c r="AC66" s="98"/>
      <c r="AD66" s="98"/>
      <c r="AE66" s="98"/>
      <c r="AF66" s="98"/>
      <c r="AG66" s="98"/>
      <c r="AH66" s="98"/>
      <c r="AI66" s="98"/>
      <c r="AJ66" s="98"/>
      <c r="AK66" s="98"/>
      <c r="AL66" s="98"/>
      <c r="AM66" s="98"/>
      <c r="AN66" s="98"/>
      <c r="AO66" s="98"/>
      <c r="AP66" s="98"/>
      <c r="AQ66" s="98"/>
      <c r="AR66" s="98"/>
      <c r="AS66" s="98"/>
      <c r="AT66" s="98"/>
      <c r="AU66" s="98"/>
      <c r="AV66" s="98"/>
      <c r="AW66" s="98"/>
      <c r="AX66" s="98"/>
      <c r="AY66" s="98"/>
      <c r="AZ66" s="98"/>
      <c r="BA66" s="98"/>
      <c r="BB66" s="98"/>
      <c r="BC66" s="98"/>
      <c r="BD66" s="98"/>
      <c r="BE66" s="98"/>
      <c r="BF66" s="98"/>
      <c r="BG66" s="98"/>
      <c r="BH66" s="98"/>
      <c r="BI66" s="98"/>
      <c r="BJ66" s="98"/>
      <c r="BK66" s="98"/>
      <c r="BL66" s="98"/>
      <c r="BM66" s="98"/>
      <c r="BN66" s="98"/>
      <c r="BO66" s="98"/>
      <c r="BP66" s="98"/>
      <c r="BQ66" s="98"/>
      <c r="BR66" s="98"/>
      <c r="BS66" s="98"/>
      <c r="BT66" s="98"/>
      <c r="BU66" s="98"/>
      <c r="BV66" s="98"/>
      <c r="BW66" s="98"/>
      <c r="BX66" s="98"/>
      <c r="BY66" s="98"/>
      <c r="BZ66" s="98"/>
      <c r="CA66" s="98"/>
      <c r="CB66" s="98"/>
      <c r="CC66" s="98"/>
      <c r="CD66" s="98"/>
      <c r="CE66" s="98"/>
      <c r="CF66" s="98"/>
      <c r="CG66" s="98"/>
      <c r="CH66" s="98"/>
      <c r="CI66" s="98"/>
      <c r="CJ66" s="98"/>
      <c r="CK66" s="98"/>
      <c r="CL66" s="98"/>
      <c r="CM66" s="98"/>
      <c r="CN66" s="98"/>
      <c r="CO66" s="98"/>
      <c r="CP66" s="98"/>
      <c r="CQ66" s="98"/>
      <c r="CR66" s="98"/>
      <c r="CS66" s="98"/>
      <c r="CT66" s="98"/>
      <c r="CU66" s="98"/>
      <c r="CV66" s="98"/>
      <c r="CW66" s="98"/>
      <c r="CX66" s="98"/>
      <c r="CY66" s="98"/>
      <c r="CZ66" s="98"/>
      <c r="DA66" s="98"/>
      <c r="DB66" s="98"/>
      <c r="DC66" s="98"/>
      <c r="DD66" s="98"/>
      <c r="DE66" s="98"/>
      <c r="DF66" s="98"/>
      <c r="DG66" s="98"/>
      <c r="DH66" s="98"/>
      <c r="DI66" s="98"/>
      <c r="DJ66" s="98"/>
      <c r="DK66" s="98"/>
      <c r="DL66" s="98"/>
      <c r="DM66" s="98"/>
      <c r="DN66" s="98"/>
      <c r="DO66" s="98"/>
      <c r="DP66" s="98"/>
      <c r="DQ66" s="98"/>
      <c r="DR66" s="98"/>
      <c r="DS66" s="98"/>
      <c r="DT66" s="98"/>
      <c r="DU66" s="98"/>
      <c r="DV66" s="98"/>
      <c r="DW66" s="98"/>
      <c r="DX66" s="98"/>
      <c r="DY66" s="98"/>
      <c r="DZ66" s="98"/>
      <c r="EA66" s="98"/>
      <c r="EB66" s="98"/>
      <c r="EC66" s="98"/>
      <c r="ED66" s="98"/>
      <c r="EE66" s="98"/>
      <c r="EF66" s="98"/>
      <c r="EG66" s="98"/>
      <c r="EH66" s="98"/>
      <c r="EI66" s="98"/>
      <c r="EJ66" s="98"/>
      <c r="EK66" s="98"/>
      <c r="EL66" s="98"/>
      <c r="EM66" s="98"/>
      <c r="EN66" s="98"/>
      <c r="EO66" s="98"/>
      <c r="EP66" s="98"/>
      <c r="EQ66" s="98"/>
      <c r="ER66" s="98"/>
      <c r="ES66" s="98"/>
      <c r="ET66" s="98"/>
      <c r="EU66" s="98"/>
      <c r="EV66" s="98"/>
      <c r="EW66" s="98"/>
      <c r="EX66" s="98"/>
      <c r="EY66" s="98"/>
      <c r="EZ66" s="98"/>
      <c r="FA66" s="98"/>
      <c r="FB66" s="98"/>
      <c r="FC66" s="98"/>
      <c r="FD66" s="98"/>
      <c r="FE66" s="98"/>
      <c r="FF66" s="98"/>
      <c r="FG66" s="98"/>
      <c r="FH66" s="98"/>
      <c r="FI66" s="98"/>
      <c r="FJ66" s="98"/>
      <c r="FK66" s="98"/>
      <c r="FL66" s="98"/>
      <c r="FM66" s="98"/>
      <c r="FN66" s="98"/>
      <c r="FO66" s="98"/>
      <c r="FP66" s="98"/>
      <c r="FQ66" s="98"/>
      <c r="FR66" s="98"/>
      <c r="FS66" s="98"/>
      <c r="FT66" s="98"/>
      <c r="FU66" s="98"/>
      <c r="FV66" s="98"/>
      <c r="FW66" s="98"/>
      <c r="FX66" s="98"/>
      <c r="FY66" s="98"/>
      <c r="FZ66" s="98"/>
      <c r="GA66" s="98"/>
      <c r="GB66" s="98"/>
      <c r="GC66" s="98"/>
      <c r="GD66" s="98"/>
      <c r="GE66" s="98"/>
      <c r="GF66" s="98"/>
      <c r="GG66" s="98"/>
      <c r="GH66" s="98"/>
      <c r="GI66" s="98"/>
      <c r="GJ66" s="98"/>
      <c r="GK66" s="98"/>
      <c r="GL66" s="98"/>
      <c r="GM66" s="98"/>
      <c r="GN66" s="98"/>
      <c r="GO66" s="98"/>
      <c r="GP66" s="98"/>
      <c r="GQ66" s="98"/>
      <c r="GR66" s="98"/>
      <c r="GS66" s="98"/>
      <c r="GT66" s="98"/>
      <c r="GU66" s="98"/>
      <c r="GV66" s="98"/>
      <c r="GW66" s="98"/>
      <c r="GX66" s="98"/>
      <c r="GY66" s="98"/>
      <c r="GZ66" s="98"/>
      <c r="HA66" s="98"/>
      <c r="HB66" s="98"/>
      <c r="HC66" s="98"/>
      <c r="HD66" s="98"/>
      <c r="HE66" s="98"/>
      <c r="HF66" s="98"/>
      <c r="HG66" s="98"/>
      <c r="HH66" s="98"/>
      <c r="HI66" s="98"/>
      <c r="HJ66" s="98"/>
      <c r="HK66" s="98"/>
      <c r="HL66" s="98"/>
      <c r="HM66" s="98"/>
      <c r="HN66" s="98"/>
      <c r="HO66" s="98"/>
      <c r="HP66" s="98"/>
      <c r="HQ66" s="98"/>
      <c r="HR66" s="98"/>
      <c r="HS66" s="98"/>
      <c r="HT66" s="98"/>
      <c r="HU66" s="98"/>
      <c r="HV66" s="98"/>
      <c r="HW66" s="98"/>
      <c r="HX66" s="98"/>
      <c r="HY66" s="98"/>
      <c r="HZ66" s="98"/>
      <c r="IA66" s="98"/>
      <c r="IB66" s="98"/>
      <c r="IC66" s="98"/>
      <c r="ID66" s="98"/>
      <c r="IE66" s="98"/>
      <c r="IF66" s="98"/>
      <c r="IG66" s="98"/>
      <c r="IH66" s="98"/>
      <c r="II66" s="98"/>
      <c r="IJ66" s="98"/>
      <c r="IK66" s="98"/>
      <c r="IL66" s="98"/>
      <c r="IM66" s="98"/>
      <c r="IN66" s="98"/>
      <c r="IO66" s="98"/>
      <c r="IP66" s="98"/>
      <c r="IQ66" s="98"/>
      <c r="IR66" s="98"/>
      <c r="IS66" s="98"/>
      <c r="IT66" s="98"/>
      <c r="IU66" s="98"/>
      <c r="IV66" s="98"/>
      <c r="IW66" s="98"/>
      <c r="IX66" s="98"/>
      <c r="IY66" s="98"/>
      <c r="IZ66" s="98"/>
      <c r="JA66" s="98"/>
      <c r="JB66" s="98"/>
      <c r="JC66" s="98"/>
      <c r="JD66" s="98"/>
      <c r="JE66" s="98"/>
      <c r="JF66" s="98"/>
      <c r="JG66" s="98"/>
      <c r="JH66" s="98"/>
      <c r="JI66" s="98"/>
      <c r="JJ66" s="98"/>
      <c r="JK66" s="98"/>
      <c r="JL66" s="98"/>
      <c r="JM66" s="98"/>
      <c r="JN66" s="98"/>
      <c r="JO66" s="98"/>
      <c r="JP66" s="98"/>
      <c r="JQ66" s="98"/>
      <c r="JR66" s="98"/>
      <c r="JS66" s="98"/>
      <c r="JT66" s="98"/>
      <c r="JU66" s="98"/>
      <c r="JV66" s="98"/>
      <c r="JW66" s="98"/>
      <c r="JX66" s="98"/>
      <c r="JY66" s="98"/>
      <c r="JZ66" s="98"/>
      <c r="KA66" s="98"/>
      <c r="KB66" s="98"/>
      <c r="KC66" s="98"/>
      <c r="KD66" s="98"/>
      <c r="KE66" s="98"/>
      <c r="KF66" s="98"/>
      <c r="KG66" s="98"/>
      <c r="KH66" s="98"/>
      <c r="KI66" s="98"/>
      <c r="KJ66" s="98"/>
      <c r="KK66" s="98"/>
      <c r="KL66" s="98"/>
      <c r="KM66" s="98"/>
      <c r="KN66" s="98"/>
      <c r="KO66" s="98"/>
      <c r="KP66" s="98"/>
      <c r="KQ66" s="98"/>
      <c r="KR66" s="98"/>
      <c r="KS66" s="98"/>
      <c r="KT66" s="98"/>
      <c r="KU66" s="98"/>
      <c r="KV66" s="98"/>
      <c r="KW66" s="98"/>
      <c r="KX66" s="98"/>
      <c r="KY66" s="98"/>
      <c r="KZ66" s="98"/>
      <c r="LA66" s="98"/>
      <c r="LB66" s="98"/>
      <c r="LC66" s="98"/>
      <c r="LD66" s="98"/>
      <c r="LE66" s="98"/>
      <c r="LF66" s="98"/>
      <c r="LG66" s="98"/>
      <c r="LH66" s="98"/>
      <c r="LI66" s="98"/>
      <c r="LJ66" s="98"/>
      <c r="LK66" s="98"/>
      <c r="LL66" s="98"/>
      <c r="LM66" s="98"/>
      <c r="LN66" s="98"/>
      <c r="LO66" s="98"/>
      <c r="LP66" s="98"/>
      <c r="LQ66" s="98"/>
      <c r="LR66" s="98"/>
      <c r="LS66" s="98"/>
      <c r="LT66" s="98"/>
      <c r="LU66" s="98"/>
      <c r="LV66" s="98"/>
      <c r="LW66" s="98"/>
      <c r="LX66" s="98"/>
      <c r="LY66" s="98"/>
      <c r="LZ66" s="98"/>
      <c r="MA66" s="98"/>
      <c r="MB66" s="98"/>
      <c r="MC66" s="98"/>
      <c r="MD66" s="98"/>
      <c r="ME66" s="98"/>
      <c r="MF66" s="98"/>
      <c r="MG66" s="98"/>
      <c r="MH66" s="98"/>
      <c r="MI66" s="98"/>
      <c r="MJ66" s="98"/>
      <c r="MK66" s="98"/>
      <c r="ML66" s="98"/>
      <c r="MM66" s="98"/>
      <c r="MN66" s="98"/>
      <c r="MO66" s="98"/>
      <c r="MP66" s="98"/>
      <c r="MQ66" s="98"/>
      <c r="MR66" s="98"/>
      <c r="MS66" s="98"/>
      <c r="MT66" s="98"/>
      <c r="MU66" s="98"/>
      <c r="MV66" s="98"/>
    </row>
    <row r="67" spans="1:360" s="51" customFormat="1" ht="12.75" hidden="1" outlineLevel="1" x14ac:dyDescent="0.2">
      <c r="B67" s="72" t="s">
        <v>37</v>
      </c>
      <c r="C67" s="49"/>
      <c r="D67" s="49"/>
      <c r="E67" s="198"/>
      <c r="F67" s="73"/>
      <c r="G67" s="75">
        <f>SUM(G58:G59,G50,G51:G54)</f>
        <v>111.56885999999999</v>
      </c>
      <c r="H67" s="74"/>
      <c r="I67" s="73"/>
      <c r="J67" s="75">
        <f>SUM(J58:J59,J50,J51:J54)</f>
        <v>124.37885999999999</v>
      </c>
      <c r="K67" s="74"/>
      <c r="L67" s="180">
        <f>J67-G67</f>
        <v>12.810000000000002</v>
      </c>
      <c r="M67" s="128">
        <f>IF((G67)=0,"",(L67/G67))</f>
        <v>0.11481698387883504</v>
      </c>
      <c r="N67" s="74"/>
      <c r="O67" s="73"/>
      <c r="P67" s="75">
        <f>SUM(P58:P59,P50,P51:P54)</f>
        <v>126.48584602266511</v>
      </c>
      <c r="Q67" s="74"/>
      <c r="R67" s="180">
        <f t="shared" si="5"/>
        <v>2.1069860226651258</v>
      </c>
      <c r="S67" s="128">
        <f>IF((J67)=0,"",(R67/J67))</f>
        <v>1.6940065399096968E-2</v>
      </c>
      <c r="T67" s="74"/>
      <c r="U67" s="98"/>
      <c r="V67" s="98"/>
      <c r="W67" s="98"/>
      <c r="X67" s="98"/>
      <c r="Y67" s="98"/>
      <c r="Z67" s="98"/>
      <c r="AA67" s="98"/>
      <c r="AB67" s="98"/>
      <c r="AC67" s="98"/>
      <c r="AD67" s="98"/>
      <c r="AE67" s="98"/>
      <c r="AF67" s="98"/>
      <c r="AG67" s="98"/>
      <c r="AH67" s="98"/>
      <c r="AI67" s="98"/>
      <c r="AJ67" s="98"/>
      <c r="AK67" s="98"/>
      <c r="AL67" s="98"/>
      <c r="AM67" s="98"/>
      <c r="AN67" s="98"/>
      <c r="AO67" s="98"/>
      <c r="AP67" s="98"/>
      <c r="AQ67" s="98"/>
      <c r="AR67" s="98"/>
      <c r="AS67" s="98"/>
      <c r="AT67" s="98"/>
      <c r="AU67" s="98"/>
      <c r="AV67" s="98"/>
      <c r="AW67" s="98"/>
      <c r="AX67" s="98"/>
      <c r="AY67" s="98"/>
      <c r="AZ67" s="98"/>
      <c r="BA67" s="98"/>
      <c r="BB67" s="98"/>
      <c r="BC67" s="98"/>
      <c r="BD67" s="98"/>
      <c r="BE67" s="98"/>
      <c r="BF67" s="98"/>
      <c r="BG67" s="98"/>
      <c r="BH67" s="98"/>
      <c r="BI67" s="98"/>
      <c r="BJ67" s="98"/>
      <c r="BK67" s="98"/>
      <c r="BL67" s="98"/>
      <c r="BM67" s="98"/>
      <c r="BN67" s="98"/>
      <c r="BO67" s="98"/>
      <c r="BP67" s="98"/>
      <c r="BQ67" s="98"/>
      <c r="BR67" s="98"/>
      <c r="BS67" s="98"/>
      <c r="BT67" s="98"/>
      <c r="BU67" s="98"/>
      <c r="BV67" s="98"/>
      <c r="BW67" s="98"/>
      <c r="BX67" s="98"/>
      <c r="BY67" s="98"/>
      <c r="BZ67" s="98"/>
      <c r="CA67" s="98"/>
      <c r="CB67" s="98"/>
      <c r="CC67" s="98"/>
      <c r="CD67" s="98"/>
      <c r="CE67" s="98"/>
      <c r="CF67" s="98"/>
      <c r="CG67" s="98"/>
      <c r="CH67" s="98"/>
      <c r="CI67" s="98"/>
      <c r="CJ67" s="98"/>
      <c r="CK67" s="98"/>
      <c r="CL67" s="98"/>
      <c r="CM67" s="98"/>
      <c r="CN67" s="98"/>
      <c r="CO67" s="98"/>
      <c r="CP67" s="98"/>
      <c r="CQ67" s="98"/>
      <c r="CR67" s="98"/>
      <c r="CS67" s="98"/>
      <c r="CT67" s="98"/>
      <c r="CU67" s="98"/>
      <c r="CV67" s="98"/>
      <c r="CW67" s="98"/>
      <c r="CX67" s="98"/>
      <c r="CY67" s="98"/>
      <c r="CZ67" s="98"/>
      <c r="DA67" s="98"/>
      <c r="DB67" s="98"/>
      <c r="DC67" s="98"/>
      <c r="DD67" s="98"/>
      <c r="DE67" s="98"/>
      <c r="DF67" s="98"/>
      <c r="DG67" s="98"/>
      <c r="DH67" s="98"/>
      <c r="DI67" s="98"/>
      <c r="DJ67" s="98"/>
      <c r="DK67" s="98"/>
      <c r="DL67" s="98"/>
      <c r="DM67" s="98"/>
      <c r="DN67" s="98"/>
      <c r="DO67" s="98"/>
      <c r="DP67" s="98"/>
      <c r="DQ67" s="98"/>
      <c r="DR67" s="98"/>
      <c r="DS67" s="98"/>
      <c r="DT67" s="98"/>
      <c r="DU67" s="98"/>
      <c r="DV67" s="98"/>
      <c r="DW67" s="98"/>
      <c r="DX67" s="98"/>
      <c r="DY67" s="98"/>
      <c r="DZ67" s="98"/>
      <c r="EA67" s="98"/>
      <c r="EB67" s="98"/>
      <c r="EC67" s="98"/>
      <c r="ED67" s="98"/>
      <c r="EE67" s="98"/>
      <c r="EF67" s="98"/>
      <c r="EG67" s="98"/>
      <c r="EH67" s="98"/>
      <c r="EI67" s="98"/>
      <c r="EJ67" s="98"/>
      <c r="EK67" s="98"/>
      <c r="EL67" s="98"/>
      <c r="EM67" s="98"/>
      <c r="EN67" s="98"/>
      <c r="EO67" s="98"/>
      <c r="EP67" s="98"/>
      <c r="EQ67" s="98"/>
      <c r="ER67" s="98"/>
      <c r="ES67" s="98"/>
      <c r="ET67" s="98"/>
      <c r="EU67" s="98"/>
      <c r="EV67" s="98"/>
      <c r="EW67" s="98"/>
      <c r="EX67" s="98"/>
      <c r="EY67" s="98"/>
      <c r="EZ67" s="98"/>
      <c r="FA67" s="98"/>
      <c r="FB67" s="98"/>
      <c r="FC67" s="98"/>
      <c r="FD67" s="98"/>
      <c r="FE67" s="98"/>
      <c r="FF67" s="98"/>
      <c r="FG67" s="98"/>
      <c r="FH67" s="98"/>
      <c r="FI67" s="98"/>
      <c r="FJ67" s="98"/>
      <c r="FK67" s="98"/>
      <c r="FL67" s="98"/>
      <c r="FM67" s="98"/>
      <c r="FN67" s="98"/>
      <c r="FO67" s="98"/>
      <c r="FP67" s="98"/>
      <c r="FQ67" s="98"/>
      <c r="FR67" s="98"/>
      <c r="FS67" s="98"/>
      <c r="FT67" s="98"/>
      <c r="FU67" s="98"/>
      <c r="FV67" s="98"/>
      <c r="FW67" s="98"/>
      <c r="FX67" s="98"/>
      <c r="FY67" s="98"/>
      <c r="FZ67" s="98"/>
      <c r="GA67" s="98"/>
      <c r="GB67" s="98"/>
      <c r="GC67" s="98"/>
      <c r="GD67" s="98"/>
      <c r="GE67" s="98"/>
      <c r="GF67" s="98"/>
      <c r="GG67" s="98"/>
      <c r="GH67" s="98"/>
      <c r="GI67" s="98"/>
      <c r="GJ67" s="98"/>
      <c r="GK67" s="98"/>
      <c r="GL67" s="98"/>
      <c r="GM67" s="98"/>
      <c r="GN67" s="98"/>
      <c r="GO67" s="98"/>
      <c r="GP67" s="98"/>
      <c r="GQ67" s="98"/>
      <c r="GR67" s="98"/>
      <c r="GS67" s="98"/>
      <c r="GT67" s="98"/>
      <c r="GU67" s="98"/>
      <c r="GV67" s="98"/>
      <c r="GW67" s="98"/>
      <c r="GX67" s="98"/>
      <c r="GY67" s="98"/>
      <c r="GZ67" s="98"/>
      <c r="HA67" s="98"/>
      <c r="HB67" s="98"/>
      <c r="HC67" s="98"/>
      <c r="HD67" s="98"/>
      <c r="HE67" s="98"/>
      <c r="HF67" s="98"/>
      <c r="HG67" s="98"/>
      <c r="HH67" s="98"/>
      <c r="HI67" s="98"/>
      <c r="HJ67" s="98"/>
      <c r="HK67" s="98"/>
      <c r="HL67" s="98"/>
      <c r="HM67" s="98"/>
      <c r="HN67" s="98"/>
      <c r="HO67" s="98"/>
      <c r="HP67" s="98"/>
      <c r="HQ67" s="98"/>
      <c r="HR67" s="98"/>
      <c r="HS67" s="98"/>
      <c r="HT67" s="98"/>
      <c r="HU67" s="98"/>
      <c r="HV67" s="98"/>
      <c r="HW67" s="98"/>
      <c r="HX67" s="98"/>
      <c r="HY67" s="98"/>
      <c r="HZ67" s="98"/>
      <c r="IA67" s="98"/>
      <c r="IB67" s="98"/>
      <c r="IC67" s="98"/>
      <c r="ID67" s="98"/>
      <c r="IE67" s="98"/>
      <c r="IF67" s="98"/>
      <c r="IG67" s="98"/>
      <c r="IH67" s="98"/>
      <c r="II67" s="98"/>
      <c r="IJ67" s="98"/>
      <c r="IK67" s="98"/>
      <c r="IL67" s="98"/>
      <c r="IM67" s="98"/>
      <c r="IN67" s="98"/>
      <c r="IO67" s="98"/>
      <c r="IP67" s="98"/>
      <c r="IQ67" s="98"/>
      <c r="IR67" s="98"/>
      <c r="IS67" s="98"/>
      <c r="IT67" s="98"/>
      <c r="IU67" s="98"/>
      <c r="IV67" s="98"/>
      <c r="IW67" s="98"/>
      <c r="IX67" s="98"/>
      <c r="IY67" s="98"/>
      <c r="IZ67" s="98"/>
      <c r="JA67" s="98"/>
      <c r="JB67" s="98"/>
      <c r="JC67" s="98"/>
      <c r="JD67" s="98"/>
      <c r="JE67" s="98"/>
      <c r="JF67" s="98"/>
      <c r="JG67" s="98"/>
      <c r="JH67" s="98"/>
      <c r="JI67" s="98"/>
      <c r="JJ67" s="98"/>
      <c r="JK67" s="98"/>
      <c r="JL67" s="98"/>
      <c r="JM67" s="98"/>
      <c r="JN67" s="98"/>
      <c r="JO67" s="98"/>
      <c r="JP67" s="98"/>
      <c r="JQ67" s="98"/>
      <c r="JR67" s="98"/>
      <c r="JS67" s="98"/>
      <c r="JT67" s="98"/>
      <c r="JU67" s="98"/>
      <c r="JV67" s="98"/>
      <c r="JW67" s="98"/>
      <c r="JX67" s="98"/>
      <c r="JY67" s="98"/>
      <c r="JZ67" s="98"/>
      <c r="KA67" s="98"/>
      <c r="KB67" s="98"/>
      <c r="KC67" s="98"/>
      <c r="KD67" s="98"/>
      <c r="KE67" s="98"/>
      <c r="KF67" s="98"/>
      <c r="KG67" s="98"/>
      <c r="KH67" s="98"/>
      <c r="KI67" s="98"/>
      <c r="KJ67" s="98"/>
      <c r="KK67" s="98"/>
      <c r="KL67" s="98"/>
      <c r="KM67" s="98"/>
      <c r="KN67" s="98"/>
      <c r="KO67" s="98"/>
      <c r="KP67" s="98"/>
      <c r="KQ67" s="98"/>
      <c r="KR67" s="98"/>
      <c r="KS67" s="98"/>
      <c r="KT67" s="98"/>
      <c r="KU67" s="98"/>
      <c r="KV67" s="98"/>
      <c r="KW67" s="98"/>
      <c r="KX67" s="98"/>
      <c r="KY67" s="98"/>
      <c r="KZ67" s="98"/>
      <c r="LA67" s="98"/>
      <c r="LB67" s="98"/>
      <c r="LC67" s="98"/>
      <c r="LD67" s="98"/>
      <c r="LE67" s="98"/>
      <c r="LF67" s="98"/>
      <c r="LG67" s="98"/>
      <c r="LH67" s="98"/>
      <c r="LI67" s="98"/>
      <c r="LJ67" s="98"/>
      <c r="LK67" s="98"/>
      <c r="LL67" s="98"/>
      <c r="LM67" s="98"/>
      <c r="LN67" s="98"/>
      <c r="LO67" s="98"/>
      <c r="LP67" s="98"/>
      <c r="LQ67" s="98"/>
      <c r="LR67" s="98"/>
      <c r="LS67" s="98"/>
      <c r="LT67" s="98"/>
      <c r="LU67" s="98"/>
      <c r="LV67" s="98"/>
      <c r="LW67" s="98"/>
      <c r="LX67" s="98"/>
      <c r="LY67" s="98"/>
      <c r="LZ67" s="98"/>
      <c r="MA67" s="98"/>
      <c r="MB67" s="98"/>
      <c r="MC67" s="98"/>
      <c r="MD67" s="98"/>
      <c r="ME67" s="98"/>
      <c r="MF67" s="98"/>
      <c r="MG67" s="98"/>
      <c r="MH67" s="98"/>
      <c r="MI67" s="98"/>
      <c r="MJ67" s="98"/>
      <c r="MK67" s="98"/>
      <c r="ML67" s="98"/>
      <c r="MM67" s="98"/>
      <c r="MN67" s="98"/>
      <c r="MO67" s="98"/>
      <c r="MP67" s="98"/>
      <c r="MQ67" s="98"/>
      <c r="MR67" s="98"/>
      <c r="MS67" s="98"/>
      <c r="MT67" s="98"/>
      <c r="MU67" s="98"/>
      <c r="MV67" s="98"/>
    </row>
    <row r="68" spans="1:360" s="51" customFormat="1" ht="12.75" hidden="1" outlineLevel="1" x14ac:dyDescent="0.2">
      <c r="B68" s="76" t="s">
        <v>33</v>
      </c>
      <c r="C68" s="49"/>
      <c r="D68" s="49"/>
      <c r="E68" s="198"/>
      <c r="F68" s="77">
        <v>0.13</v>
      </c>
      <c r="G68" s="79">
        <f>G67*F68</f>
        <v>14.503951799999999</v>
      </c>
      <c r="H68" s="78"/>
      <c r="I68" s="77">
        <v>0.13</v>
      </c>
      <c r="J68" s="79">
        <f>J67*I68</f>
        <v>16.169251799999998</v>
      </c>
      <c r="K68" s="78"/>
      <c r="L68" s="180">
        <f>J68-G68</f>
        <v>1.6652999999999984</v>
      </c>
      <c r="M68" s="129">
        <f>IF((G68)=0,"",(L68/G68))</f>
        <v>0.11481698387883491</v>
      </c>
      <c r="N68" s="78"/>
      <c r="O68" s="77">
        <v>0.13</v>
      </c>
      <c r="P68" s="79">
        <f>P67*O68</f>
        <v>16.443159982946465</v>
      </c>
      <c r="Q68" s="78"/>
      <c r="R68" s="180">
        <f t="shared" si="5"/>
        <v>0.27390818294646735</v>
      </c>
      <c r="S68" s="129">
        <f t="shared" ref="S68:S71" si="20">IF((J68)=0,"",(R68/J68))</f>
        <v>1.694006539909703E-2</v>
      </c>
      <c r="T68" s="78"/>
      <c r="U68" s="98"/>
      <c r="V68" s="98"/>
      <c r="W68" s="98"/>
      <c r="X68" s="98"/>
      <c r="Y68" s="98"/>
      <c r="Z68" s="98"/>
      <c r="AA68" s="98"/>
      <c r="AB68" s="98"/>
      <c r="AC68" s="98"/>
      <c r="AD68" s="98"/>
      <c r="AE68" s="98"/>
      <c r="AF68" s="98"/>
      <c r="AG68" s="98"/>
      <c r="AH68" s="98"/>
      <c r="AI68" s="98"/>
      <c r="AJ68" s="98"/>
      <c r="AK68" s="98"/>
      <c r="AL68" s="98"/>
      <c r="AM68" s="98"/>
      <c r="AN68" s="98"/>
      <c r="AO68" s="98"/>
      <c r="AP68" s="98"/>
      <c r="AQ68" s="98"/>
      <c r="AR68" s="98"/>
      <c r="AS68" s="98"/>
      <c r="AT68" s="98"/>
      <c r="AU68" s="98"/>
      <c r="AV68" s="98"/>
      <c r="AW68" s="98"/>
      <c r="AX68" s="98"/>
      <c r="AY68" s="98"/>
      <c r="AZ68" s="98"/>
      <c r="BA68" s="98"/>
      <c r="BB68" s="98"/>
      <c r="BC68" s="98"/>
      <c r="BD68" s="98"/>
      <c r="BE68" s="98"/>
      <c r="BF68" s="98"/>
      <c r="BG68" s="98"/>
      <c r="BH68" s="98"/>
      <c r="BI68" s="98"/>
      <c r="BJ68" s="98"/>
      <c r="BK68" s="98"/>
      <c r="BL68" s="98"/>
      <c r="BM68" s="98"/>
      <c r="BN68" s="98"/>
      <c r="BO68" s="98"/>
      <c r="BP68" s="98"/>
      <c r="BQ68" s="98"/>
      <c r="BR68" s="98"/>
      <c r="BS68" s="98"/>
      <c r="BT68" s="98"/>
      <c r="BU68" s="98"/>
      <c r="BV68" s="98"/>
      <c r="BW68" s="98"/>
      <c r="BX68" s="98"/>
      <c r="BY68" s="98"/>
      <c r="BZ68" s="98"/>
      <c r="CA68" s="98"/>
      <c r="CB68" s="98"/>
      <c r="CC68" s="98"/>
      <c r="CD68" s="98"/>
      <c r="CE68" s="98"/>
      <c r="CF68" s="98"/>
      <c r="CG68" s="98"/>
      <c r="CH68" s="98"/>
      <c r="CI68" s="98"/>
      <c r="CJ68" s="98"/>
      <c r="CK68" s="98"/>
      <c r="CL68" s="98"/>
      <c r="CM68" s="98"/>
      <c r="CN68" s="98"/>
      <c r="CO68" s="98"/>
      <c r="CP68" s="98"/>
      <c r="CQ68" s="98"/>
      <c r="CR68" s="98"/>
      <c r="CS68" s="98"/>
      <c r="CT68" s="98"/>
      <c r="CU68" s="98"/>
      <c r="CV68" s="98"/>
      <c r="CW68" s="98"/>
      <c r="CX68" s="98"/>
      <c r="CY68" s="98"/>
      <c r="CZ68" s="98"/>
      <c r="DA68" s="98"/>
      <c r="DB68" s="98"/>
      <c r="DC68" s="98"/>
      <c r="DD68" s="98"/>
      <c r="DE68" s="98"/>
      <c r="DF68" s="98"/>
      <c r="DG68" s="98"/>
      <c r="DH68" s="98"/>
      <c r="DI68" s="98"/>
      <c r="DJ68" s="98"/>
      <c r="DK68" s="98"/>
      <c r="DL68" s="98"/>
      <c r="DM68" s="98"/>
      <c r="DN68" s="98"/>
      <c r="DO68" s="98"/>
      <c r="DP68" s="98"/>
      <c r="DQ68" s="98"/>
      <c r="DR68" s="98"/>
      <c r="DS68" s="98"/>
      <c r="DT68" s="98"/>
      <c r="DU68" s="98"/>
      <c r="DV68" s="98"/>
      <c r="DW68" s="98"/>
      <c r="DX68" s="98"/>
      <c r="DY68" s="98"/>
      <c r="DZ68" s="98"/>
      <c r="EA68" s="98"/>
      <c r="EB68" s="98"/>
      <c r="EC68" s="98"/>
      <c r="ED68" s="98"/>
      <c r="EE68" s="98"/>
      <c r="EF68" s="98"/>
      <c r="EG68" s="98"/>
      <c r="EH68" s="98"/>
      <c r="EI68" s="98"/>
      <c r="EJ68" s="98"/>
      <c r="EK68" s="98"/>
      <c r="EL68" s="98"/>
      <c r="EM68" s="98"/>
      <c r="EN68" s="98"/>
      <c r="EO68" s="98"/>
      <c r="EP68" s="98"/>
      <c r="EQ68" s="98"/>
      <c r="ER68" s="98"/>
      <c r="ES68" s="98"/>
      <c r="ET68" s="98"/>
      <c r="EU68" s="98"/>
      <c r="EV68" s="98"/>
      <c r="EW68" s="98"/>
      <c r="EX68" s="98"/>
      <c r="EY68" s="98"/>
      <c r="EZ68" s="98"/>
      <c r="FA68" s="98"/>
      <c r="FB68" s="98"/>
      <c r="FC68" s="98"/>
      <c r="FD68" s="98"/>
      <c r="FE68" s="98"/>
      <c r="FF68" s="98"/>
      <c r="FG68" s="98"/>
      <c r="FH68" s="98"/>
      <c r="FI68" s="98"/>
      <c r="FJ68" s="98"/>
      <c r="FK68" s="98"/>
      <c r="FL68" s="98"/>
      <c r="FM68" s="98"/>
      <c r="FN68" s="98"/>
      <c r="FO68" s="98"/>
      <c r="FP68" s="98"/>
      <c r="FQ68" s="98"/>
      <c r="FR68" s="98"/>
      <c r="FS68" s="98"/>
      <c r="FT68" s="98"/>
      <c r="FU68" s="98"/>
      <c r="FV68" s="98"/>
      <c r="FW68" s="98"/>
      <c r="FX68" s="98"/>
      <c r="FY68" s="98"/>
      <c r="FZ68" s="98"/>
      <c r="GA68" s="98"/>
      <c r="GB68" s="98"/>
      <c r="GC68" s="98"/>
      <c r="GD68" s="98"/>
      <c r="GE68" s="98"/>
      <c r="GF68" s="98"/>
      <c r="GG68" s="98"/>
      <c r="GH68" s="98"/>
      <c r="GI68" s="98"/>
      <c r="GJ68" s="98"/>
      <c r="GK68" s="98"/>
      <c r="GL68" s="98"/>
      <c r="GM68" s="98"/>
      <c r="GN68" s="98"/>
      <c r="GO68" s="98"/>
      <c r="GP68" s="98"/>
      <c r="GQ68" s="98"/>
      <c r="GR68" s="98"/>
      <c r="GS68" s="98"/>
      <c r="GT68" s="98"/>
      <c r="GU68" s="98"/>
      <c r="GV68" s="98"/>
      <c r="GW68" s="98"/>
      <c r="GX68" s="98"/>
      <c r="GY68" s="98"/>
      <c r="GZ68" s="98"/>
      <c r="HA68" s="98"/>
      <c r="HB68" s="98"/>
      <c r="HC68" s="98"/>
      <c r="HD68" s="98"/>
      <c r="HE68" s="98"/>
      <c r="HF68" s="98"/>
      <c r="HG68" s="98"/>
      <c r="HH68" s="98"/>
      <c r="HI68" s="98"/>
      <c r="HJ68" s="98"/>
      <c r="HK68" s="98"/>
      <c r="HL68" s="98"/>
      <c r="HM68" s="98"/>
      <c r="HN68" s="98"/>
      <c r="HO68" s="98"/>
      <c r="HP68" s="98"/>
      <c r="HQ68" s="98"/>
      <c r="HR68" s="98"/>
      <c r="HS68" s="98"/>
      <c r="HT68" s="98"/>
      <c r="HU68" s="98"/>
      <c r="HV68" s="98"/>
      <c r="HW68" s="98"/>
      <c r="HX68" s="98"/>
      <c r="HY68" s="98"/>
      <c r="HZ68" s="98"/>
      <c r="IA68" s="98"/>
      <c r="IB68" s="98"/>
      <c r="IC68" s="98"/>
      <c r="ID68" s="98"/>
      <c r="IE68" s="98"/>
      <c r="IF68" s="98"/>
      <c r="IG68" s="98"/>
      <c r="IH68" s="98"/>
      <c r="II68" s="98"/>
      <c r="IJ68" s="98"/>
      <c r="IK68" s="98"/>
      <c r="IL68" s="98"/>
      <c r="IM68" s="98"/>
      <c r="IN68" s="98"/>
      <c r="IO68" s="98"/>
      <c r="IP68" s="98"/>
      <c r="IQ68" s="98"/>
      <c r="IR68" s="98"/>
      <c r="IS68" s="98"/>
      <c r="IT68" s="98"/>
      <c r="IU68" s="98"/>
      <c r="IV68" s="98"/>
      <c r="IW68" s="98"/>
      <c r="IX68" s="98"/>
      <c r="IY68" s="98"/>
      <c r="IZ68" s="98"/>
      <c r="JA68" s="98"/>
      <c r="JB68" s="98"/>
      <c r="JC68" s="98"/>
      <c r="JD68" s="98"/>
      <c r="JE68" s="98"/>
      <c r="JF68" s="98"/>
      <c r="JG68" s="98"/>
      <c r="JH68" s="98"/>
      <c r="JI68" s="98"/>
      <c r="JJ68" s="98"/>
      <c r="JK68" s="98"/>
      <c r="JL68" s="98"/>
      <c r="JM68" s="98"/>
      <c r="JN68" s="98"/>
      <c r="JO68" s="98"/>
      <c r="JP68" s="98"/>
      <c r="JQ68" s="98"/>
      <c r="JR68" s="98"/>
      <c r="JS68" s="98"/>
      <c r="JT68" s="98"/>
      <c r="JU68" s="98"/>
      <c r="JV68" s="98"/>
      <c r="JW68" s="98"/>
      <c r="JX68" s="98"/>
      <c r="JY68" s="98"/>
      <c r="JZ68" s="98"/>
      <c r="KA68" s="98"/>
      <c r="KB68" s="98"/>
      <c r="KC68" s="98"/>
      <c r="KD68" s="98"/>
      <c r="KE68" s="98"/>
      <c r="KF68" s="98"/>
      <c r="KG68" s="98"/>
      <c r="KH68" s="98"/>
      <c r="KI68" s="98"/>
      <c r="KJ68" s="98"/>
      <c r="KK68" s="98"/>
      <c r="KL68" s="98"/>
      <c r="KM68" s="98"/>
      <c r="KN68" s="98"/>
      <c r="KO68" s="98"/>
      <c r="KP68" s="98"/>
      <c r="KQ68" s="98"/>
      <c r="KR68" s="98"/>
      <c r="KS68" s="98"/>
      <c r="KT68" s="98"/>
      <c r="KU68" s="98"/>
      <c r="KV68" s="98"/>
      <c r="KW68" s="98"/>
      <c r="KX68" s="98"/>
      <c r="KY68" s="98"/>
      <c r="KZ68" s="98"/>
      <c r="LA68" s="98"/>
      <c r="LB68" s="98"/>
      <c r="LC68" s="98"/>
      <c r="LD68" s="98"/>
      <c r="LE68" s="98"/>
      <c r="LF68" s="98"/>
      <c r="LG68" s="98"/>
      <c r="LH68" s="98"/>
      <c r="LI68" s="98"/>
      <c r="LJ68" s="98"/>
      <c r="LK68" s="98"/>
      <c r="LL68" s="98"/>
      <c r="LM68" s="98"/>
      <c r="LN68" s="98"/>
      <c r="LO68" s="98"/>
      <c r="LP68" s="98"/>
      <c r="LQ68" s="98"/>
      <c r="LR68" s="98"/>
      <c r="LS68" s="98"/>
      <c r="LT68" s="98"/>
      <c r="LU68" s="98"/>
      <c r="LV68" s="98"/>
      <c r="LW68" s="98"/>
      <c r="LX68" s="98"/>
      <c r="LY68" s="98"/>
      <c r="LZ68" s="98"/>
      <c r="MA68" s="98"/>
      <c r="MB68" s="98"/>
      <c r="MC68" s="98"/>
      <c r="MD68" s="98"/>
      <c r="ME68" s="98"/>
      <c r="MF68" s="98"/>
      <c r="MG68" s="98"/>
      <c r="MH68" s="98"/>
      <c r="MI68" s="98"/>
      <c r="MJ68" s="98"/>
      <c r="MK68" s="98"/>
      <c r="ML68" s="98"/>
      <c r="MM68" s="98"/>
      <c r="MN68" s="98"/>
      <c r="MO68" s="98"/>
      <c r="MP68" s="98"/>
      <c r="MQ68" s="98"/>
      <c r="MR68" s="98"/>
      <c r="MS68" s="98"/>
      <c r="MT68" s="98"/>
      <c r="MU68" s="98"/>
      <c r="MV68" s="98"/>
    </row>
    <row r="69" spans="1:360" s="51" customFormat="1" ht="12.75" hidden="1" outlineLevel="1" x14ac:dyDescent="0.2">
      <c r="B69" s="80" t="s">
        <v>34</v>
      </c>
      <c r="C69" s="49"/>
      <c r="D69" s="49"/>
      <c r="E69" s="198"/>
      <c r="F69" s="81"/>
      <c r="G69" s="79">
        <f>G67+G68</f>
        <v>126.07281179999998</v>
      </c>
      <c r="H69" s="78"/>
      <c r="I69" s="81"/>
      <c r="J69" s="79">
        <f>J67+J68</f>
        <v>140.54811179999999</v>
      </c>
      <c r="K69" s="78"/>
      <c r="L69" s="180">
        <f>J69-G69</f>
        <v>14.475300000000004</v>
      </c>
      <c r="M69" s="129">
        <f>IF((G69)=0,"",(L69/G69))</f>
        <v>0.11481698387883506</v>
      </c>
      <c r="N69" s="78"/>
      <c r="O69" s="81"/>
      <c r="P69" s="79">
        <f>P67+P68</f>
        <v>142.92900600561157</v>
      </c>
      <c r="Q69" s="78"/>
      <c r="R69" s="180">
        <f t="shared" si="5"/>
        <v>2.3808942056115825</v>
      </c>
      <c r="S69" s="129">
        <f t="shared" si="20"/>
        <v>1.6940065399096899E-2</v>
      </c>
      <c r="T69" s="78"/>
      <c r="U69" s="98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98"/>
      <c r="DF69" s="98"/>
      <c r="DG69" s="98"/>
      <c r="DH69" s="98"/>
      <c r="DI69" s="98"/>
      <c r="DJ69" s="98"/>
      <c r="DK69" s="98"/>
      <c r="DL69" s="98"/>
      <c r="DM69" s="98"/>
      <c r="DN69" s="98"/>
      <c r="DO69" s="98"/>
      <c r="DP69" s="98"/>
      <c r="DQ69" s="98"/>
      <c r="DR69" s="98"/>
      <c r="DS69" s="98"/>
      <c r="DT69" s="98"/>
      <c r="DU69" s="98"/>
      <c r="DV69" s="98"/>
      <c r="DW69" s="98"/>
      <c r="DX69" s="98"/>
      <c r="DY69" s="98"/>
      <c r="DZ69" s="98"/>
      <c r="EA69" s="98"/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98"/>
      <c r="FB69" s="98"/>
      <c r="FC69" s="98"/>
      <c r="FD69" s="98"/>
      <c r="FE69" s="98"/>
      <c r="FF69" s="98"/>
      <c r="FG69" s="98"/>
      <c r="FH69" s="98"/>
      <c r="FI69" s="98"/>
      <c r="FJ69" s="98"/>
      <c r="FK69" s="98"/>
      <c r="FL69" s="98"/>
      <c r="FM69" s="98"/>
      <c r="FN69" s="98"/>
      <c r="FO69" s="98"/>
      <c r="FP69" s="98"/>
      <c r="FQ69" s="98"/>
      <c r="FR69" s="98"/>
      <c r="FS69" s="98"/>
      <c r="FT69" s="98"/>
      <c r="FU69" s="98"/>
      <c r="FV69" s="98"/>
      <c r="FW69" s="98"/>
      <c r="FX69" s="98"/>
      <c r="FY69" s="98"/>
      <c r="FZ69" s="98"/>
      <c r="GA69" s="98"/>
      <c r="GB69" s="98"/>
      <c r="GC69" s="98"/>
      <c r="GD69" s="98"/>
      <c r="GE69" s="98"/>
      <c r="GF69" s="98"/>
      <c r="GG69" s="98"/>
      <c r="GH69" s="98"/>
      <c r="GI69" s="98"/>
      <c r="GJ69" s="98"/>
      <c r="GK69" s="98"/>
      <c r="GL69" s="98"/>
      <c r="GM69" s="98"/>
      <c r="GN69" s="98"/>
      <c r="GO69" s="98"/>
      <c r="GP69" s="98"/>
      <c r="GQ69" s="98"/>
      <c r="GR69" s="98"/>
      <c r="GS69" s="98"/>
      <c r="GT69" s="98"/>
      <c r="GU69" s="98"/>
      <c r="GV69" s="98"/>
      <c r="GW69" s="98"/>
      <c r="GX69" s="98"/>
      <c r="GY69" s="98"/>
      <c r="GZ69" s="98"/>
      <c r="HA69" s="98"/>
      <c r="HB69" s="98"/>
      <c r="HC69" s="98"/>
      <c r="HD69" s="98"/>
      <c r="HE69" s="98"/>
      <c r="HF69" s="98"/>
      <c r="HG69" s="98"/>
      <c r="HH69" s="98"/>
      <c r="HI69" s="98"/>
      <c r="HJ69" s="98"/>
      <c r="HK69" s="98"/>
      <c r="HL69" s="98"/>
      <c r="HM69" s="98"/>
      <c r="HN69" s="98"/>
      <c r="HO69" s="98"/>
      <c r="HP69" s="98"/>
      <c r="HQ69" s="98"/>
      <c r="HR69" s="98"/>
      <c r="HS69" s="98"/>
      <c r="HT69" s="98"/>
      <c r="HU69" s="98"/>
      <c r="HV69" s="98"/>
      <c r="HW69" s="98"/>
      <c r="HX69" s="98"/>
      <c r="HY69" s="98"/>
      <c r="HZ69" s="98"/>
      <c r="IA69" s="98"/>
      <c r="IB69" s="98"/>
      <c r="IC69" s="98"/>
      <c r="ID69" s="98"/>
      <c r="IE69" s="98"/>
      <c r="IF69" s="98"/>
      <c r="IG69" s="98"/>
      <c r="IH69" s="98"/>
      <c r="II69" s="98"/>
      <c r="IJ69" s="98"/>
      <c r="IK69" s="98"/>
      <c r="IL69" s="98"/>
      <c r="IM69" s="98"/>
      <c r="IN69" s="98"/>
      <c r="IO69" s="98"/>
      <c r="IP69" s="98"/>
      <c r="IQ69" s="98"/>
      <c r="IR69" s="98"/>
      <c r="IS69" s="98"/>
      <c r="IT69" s="98"/>
      <c r="IU69" s="98"/>
      <c r="IV69" s="98"/>
      <c r="IW69" s="98"/>
      <c r="IX69" s="98"/>
      <c r="IY69" s="98"/>
      <c r="IZ69" s="98"/>
      <c r="JA69" s="98"/>
      <c r="JB69" s="98"/>
      <c r="JC69" s="98"/>
      <c r="JD69" s="98"/>
      <c r="JE69" s="98"/>
      <c r="JF69" s="98"/>
      <c r="JG69" s="98"/>
      <c r="JH69" s="98"/>
      <c r="JI69" s="98"/>
      <c r="JJ69" s="98"/>
      <c r="JK69" s="98"/>
      <c r="JL69" s="98"/>
      <c r="JM69" s="98"/>
      <c r="JN69" s="98"/>
      <c r="JO69" s="98"/>
      <c r="JP69" s="98"/>
      <c r="JQ69" s="98"/>
      <c r="JR69" s="98"/>
      <c r="JS69" s="98"/>
      <c r="JT69" s="98"/>
      <c r="JU69" s="98"/>
      <c r="JV69" s="98"/>
      <c r="JW69" s="98"/>
      <c r="JX69" s="98"/>
      <c r="JY69" s="98"/>
      <c r="JZ69" s="98"/>
      <c r="KA69" s="98"/>
      <c r="KB69" s="98"/>
      <c r="KC69" s="98"/>
      <c r="KD69" s="98"/>
      <c r="KE69" s="98"/>
      <c r="KF69" s="98"/>
      <c r="KG69" s="98"/>
      <c r="KH69" s="98"/>
      <c r="KI69" s="98"/>
      <c r="KJ69" s="98"/>
      <c r="KK69" s="98"/>
      <c r="KL69" s="98"/>
      <c r="KM69" s="98"/>
      <c r="KN69" s="98"/>
      <c r="KO69" s="98"/>
      <c r="KP69" s="98"/>
      <c r="KQ69" s="98"/>
      <c r="KR69" s="98"/>
      <c r="KS69" s="98"/>
      <c r="KT69" s="98"/>
      <c r="KU69" s="98"/>
      <c r="KV69" s="98"/>
      <c r="KW69" s="98"/>
      <c r="KX69" s="98"/>
      <c r="KY69" s="98"/>
      <c r="KZ69" s="98"/>
      <c r="LA69" s="98"/>
      <c r="LB69" s="98"/>
      <c r="LC69" s="98"/>
      <c r="LD69" s="98"/>
      <c r="LE69" s="98"/>
      <c r="LF69" s="98"/>
      <c r="LG69" s="98"/>
      <c r="LH69" s="98"/>
      <c r="LI69" s="98"/>
      <c r="LJ69" s="98"/>
      <c r="LK69" s="98"/>
      <c r="LL69" s="98"/>
      <c r="LM69" s="98"/>
      <c r="LN69" s="98"/>
      <c r="LO69" s="98"/>
      <c r="LP69" s="98"/>
      <c r="LQ69" s="98"/>
      <c r="LR69" s="98"/>
      <c r="LS69" s="98"/>
      <c r="LT69" s="98"/>
      <c r="LU69" s="98"/>
      <c r="LV69" s="98"/>
      <c r="LW69" s="98"/>
      <c r="LX69" s="98"/>
      <c r="LY69" s="98"/>
      <c r="LZ69" s="98"/>
      <c r="MA69" s="98"/>
      <c r="MB69" s="98"/>
      <c r="MC69" s="98"/>
      <c r="MD69" s="98"/>
      <c r="ME69" s="98"/>
      <c r="MF69" s="98"/>
      <c r="MG69" s="98"/>
      <c r="MH69" s="98"/>
      <c r="MI69" s="98"/>
      <c r="MJ69" s="98"/>
      <c r="MK69" s="98"/>
      <c r="ML69" s="98"/>
      <c r="MM69" s="98"/>
      <c r="MN69" s="98"/>
      <c r="MO69" s="98"/>
      <c r="MP69" s="98"/>
      <c r="MQ69" s="98"/>
      <c r="MR69" s="98"/>
      <c r="MS69" s="98"/>
      <c r="MT69" s="98"/>
      <c r="MU69" s="98"/>
      <c r="MV69" s="98"/>
    </row>
    <row r="70" spans="1:360" s="51" customFormat="1" ht="12.75" hidden="1" customHeight="1" outlineLevel="1" x14ac:dyDescent="0.2">
      <c r="B70" s="380" t="s">
        <v>35</v>
      </c>
      <c r="C70" s="380"/>
      <c r="D70" s="380"/>
      <c r="E70" s="198"/>
      <c r="F70" s="73">
        <v>0.1</v>
      </c>
      <c r="G70" s="82">
        <f>-G69*F70</f>
        <v>-12.607281179999999</v>
      </c>
      <c r="H70" s="78"/>
      <c r="I70" s="81"/>
      <c r="J70" s="82"/>
      <c r="K70" s="78"/>
      <c r="L70" s="181">
        <f>J70-G70</f>
        <v>12.607281179999999</v>
      </c>
      <c r="M70" s="130">
        <f>IF((G70)=0,"",(L70/G70))</f>
        <v>-1</v>
      </c>
      <c r="N70" s="78"/>
      <c r="O70" s="81"/>
      <c r="P70" s="82"/>
      <c r="Q70" s="78"/>
      <c r="R70" s="181">
        <f t="shared" si="5"/>
        <v>0</v>
      </c>
      <c r="S70" s="130" t="str">
        <f t="shared" si="20"/>
        <v/>
      </c>
      <c r="T70" s="78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98"/>
      <c r="DA70" s="98"/>
      <c r="DB70" s="98"/>
      <c r="DC70" s="98"/>
      <c r="DD70" s="98"/>
      <c r="DE70" s="98"/>
      <c r="DF70" s="98"/>
      <c r="DG70" s="98"/>
      <c r="DH70" s="98"/>
      <c r="DI70" s="98"/>
      <c r="DJ70" s="98"/>
      <c r="DK70" s="98"/>
      <c r="DL70" s="98"/>
      <c r="DM70" s="98"/>
      <c r="DN70" s="98"/>
      <c r="DO70" s="98"/>
      <c r="DP70" s="98"/>
      <c r="DQ70" s="98"/>
      <c r="DR70" s="98"/>
      <c r="DS70" s="98"/>
      <c r="DT70" s="98"/>
      <c r="DU70" s="98"/>
      <c r="DV70" s="98"/>
      <c r="DW70" s="98"/>
      <c r="DX70" s="98"/>
      <c r="DY70" s="98"/>
      <c r="DZ70" s="98"/>
      <c r="EA70" s="98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8"/>
      <c r="FF70" s="98"/>
      <c r="FG70" s="98"/>
      <c r="FH70" s="98"/>
      <c r="FI70" s="98"/>
      <c r="FJ70" s="98"/>
      <c r="FK70" s="98"/>
      <c r="FL70" s="98"/>
      <c r="FM70" s="98"/>
      <c r="FN70" s="98"/>
      <c r="FO70" s="98"/>
      <c r="FP70" s="98"/>
      <c r="FQ70" s="98"/>
      <c r="FR70" s="98"/>
      <c r="FS70" s="98"/>
      <c r="FT70" s="98"/>
      <c r="FU70" s="98"/>
      <c r="FV70" s="98"/>
      <c r="FW70" s="98"/>
      <c r="FX70" s="98"/>
      <c r="FY70" s="98"/>
      <c r="FZ70" s="98"/>
      <c r="GA70" s="98"/>
      <c r="GB70" s="98"/>
      <c r="GC70" s="98"/>
      <c r="GD70" s="98"/>
      <c r="GE70" s="98"/>
      <c r="GF70" s="98"/>
      <c r="GG70" s="98"/>
      <c r="GH70" s="98"/>
      <c r="GI70" s="98"/>
      <c r="GJ70" s="98"/>
      <c r="GK70" s="98"/>
      <c r="GL70" s="98"/>
      <c r="GM70" s="98"/>
      <c r="GN70" s="98"/>
      <c r="GO70" s="98"/>
      <c r="GP70" s="98"/>
      <c r="GQ70" s="98"/>
      <c r="GR70" s="98"/>
      <c r="GS70" s="98"/>
      <c r="GT70" s="98"/>
      <c r="GU70" s="98"/>
      <c r="GV70" s="98"/>
      <c r="GW70" s="98"/>
      <c r="GX70" s="98"/>
      <c r="GY70" s="98"/>
      <c r="GZ70" s="98"/>
      <c r="HA70" s="98"/>
      <c r="HB70" s="98"/>
      <c r="HC70" s="98"/>
      <c r="HD70" s="98"/>
      <c r="HE70" s="98"/>
      <c r="HF70" s="98"/>
      <c r="HG70" s="98"/>
      <c r="HH70" s="98"/>
      <c r="HI70" s="98"/>
      <c r="HJ70" s="98"/>
      <c r="HK70" s="98"/>
      <c r="HL70" s="98"/>
      <c r="HM70" s="98"/>
      <c r="HN70" s="98"/>
      <c r="HO70" s="98"/>
      <c r="HP70" s="98"/>
      <c r="HQ70" s="98"/>
      <c r="HR70" s="98"/>
      <c r="HS70" s="98"/>
      <c r="HT70" s="98"/>
      <c r="HU70" s="98"/>
      <c r="HV70" s="98"/>
      <c r="HW70" s="98"/>
      <c r="HX70" s="98"/>
      <c r="HY70" s="98"/>
      <c r="HZ70" s="98"/>
      <c r="IA70" s="98"/>
      <c r="IB70" s="98"/>
      <c r="IC70" s="98"/>
      <c r="ID70" s="98"/>
      <c r="IE70" s="98"/>
      <c r="IF70" s="98"/>
      <c r="IG70" s="98"/>
      <c r="IH70" s="98"/>
      <c r="II70" s="98"/>
      <c r="IJ70" s="98"/>
      <c r="IK70" s="98"/>
      <c r="IL70" s="98"/>
      <c r="IM70" s="98"/>
      <c r="IN70" s="98"/>
      <c r="IO70" s="98"/>
      <c r="IP70" s="98"/>
      <c r="IQ70" s="98"/>
      <c r="IR70" s="98"/>
      <c r="IS70" s="98"/>
      <c r="IT70" s="98"/>
      <c r="IU70" s="98"/>
      <c r="IV70" s="98"/>
      <c r="IW70" s="98"/>
      <c r="IX70" s="98"/>
      <c r="IY70" s="98"/>
      <c r="IZ70" s="98"/>
      <c r="JA70" s="98"/>
      <c r="JB70" s="98"/>
      <c r="JC70" s="98"/>
      <c r="JD70" s="98"/>
      <c r="JE70" s="98"/>
      <c r="JF70" s="98"/>
      <c r="JG70" s="98"/>
      <c r="JH70" s="98"/>
      <c r="JI70" s="98"/>
      <c r="JJ70" s="98"/>
      <c r="JK70" s="98"/>
      <c r="JL70" s="98"/>
      <c r="JM70" s="98"/>
      <c r="JN70" s="98"/>
      <c r="JO70" s="98"/>
      <c r="JP70" s="98"/>
      <c r="JQ70" s="98"/>
      <c r="JR70" s="98"/>
      <c r="JS70" s="98"/>
      <c r="JT70" s="98"/>
      <c r="JU70" s="98"/>
      <c r="JV70" s="98"/>
      <c r="JW70" s="98"/>
      <c r="JX70" s="98"/>
      <c r="JY70" s="98"/>
      <c r="JZ70" s="98"/>
      <c r="KA70" s="98"/>
      <c r="KB70" s="98"/>
      <c r="KC70" s="98"/>
      <c r="KD70" s="98"/>
      <c r="KE70" s="98"/>
      <c r="KF70" s="98"/>
      <c r="KG70" s="98"/>
      <c r="KH70" s="98"/>
      <c r="KI70" s="98"/>
      <c r="KJ70" s="98"/>
      <c r="KK70" s="98"/>
      <c r="KL70" s="98"/>
      <c r="KM70" s="98"/>
      <c r="KN70" s="98"/>
      <c r="KO70" s="98"/>
      <c r="KP70" s="98"/>
      <c r="KQ70" s="98"/>
      <c r="KR70" s="98"/>
      <c r="KS70" s="98"/>
      <c r="KT70" s="98"/>
      <c r="KU70" s="98"/>
      <c r="KV70" s="98"/>
      <c r="KW70" s="98"/>
      <c r="KX70" s="98"/>
      <c r="KY70" s="98"/>
      <c r="KZ70" s="98"/>
      <c r="LA70" s="98"/>
      <c r="LB70" s="98"/>
      <c r="LC70" s="98"/>
      <c r="LD70" s="98"/>
      <c r="LE70" s="98"/>
      <c r="LF70" s="98"/>
      <c r="LG70" s="98"/>
      <c r="LH70" s="98"/>
      <c r="LI70" s="98"/>
      <c r="LJ70" s="98"/>
      <c r="LK70" s="98"/>
      <c r="LL70" s="98"/>
      <c r="LM70" s="98"/>
      <c r="LN70" s="98"/>
      <c r="LO70" s="98"/>
      <c r="LP70" s="98"/>
      <c r="LQ70" s="98"/>
      <c r="LR70" s="98"/>
      <c r="LS70" s="98"/>
      <c r="LT70" s="98"/>
      <c r="LU70" s="98"/>
      <c r="LV70" s="98"/>
      <c r="LW70" s="98"/>
      <c r="LX70" s="98"/>
      <c r="LY70" s="98"/>
      <c r="LZ70" s="98"/>
      <c r="MA70" s="98"/>
      <c r="MB70" s="98"/>
      <c r="MC70" s="98"/>
      <c r="MD70" s="98"/>
      <c r="ME70" s="98"/>
      <c r="MF70" s="98"/>
      <c r="MG70" s="98"/>
      <c r="MH70" s="98"/>
      <c r="MI70" s="98"/>
      <c r="MJ70" s="98"/>
      <c r="MK70" s="98"/>
      <c r="ML70" s="98"/>
      <c r="MM70" s="98"/>
      <c r="MN70" s="98"/>
      <c r="MO70" s="98"/>
      <c r="MP70" s="98"/>
      <c r="MQ70" s="98"/>
      <c r="MR70" s="98"/>
      <c r="MS70" s="98"/>
      <c r="MT70" s="98"/>
      <c r="MU70" s="98"/>
      <c r="MV70" s="98"/>
    </row>
    <row r="71" spans="1:360" s="51" customFormat="1" ht="13.5" hidden="1" customHeight="1" outlineLevel="1" thickBot="1" x14ac:dyDescent="0.2">
      <c r="B71" s="371" t="s">
        <v>38</v>
      </c>
      <c r="C71" s="371"/>
      <c r="D71" s="371"/>
      <c r="E71" s="199"/>
      <c r="F71" s="83"/>
      <c r="G71" s="84">
        <f>SUM(G69:G70)</f>
        <v>113.46553061999998</v>
      </c>
      <c r="H71" s="74"/>
      <c r="I71" s="83"/>
      <c r="J71" s="84">
        <f>SUM(J69:J70)</f>
        <v>140.54811179999999</v>
      </c>
      <c r="K71" s="74"/>
      <c r="L71" s="182">
        <f>J71-G71</f>
        <v>27.082581180000005</v>
      </c>
      <c r="M71" s="132">
        <f>IF((G71)=0,"",(L71/G71))</f>
        <v>0.23868553764315009</v>
      </c>
      <c r="N71" s="74"/>
      <c r="O71" s="83"/>
      <c r="P71" s="84">
        <f>SUM(P69:P70)</f>
        <v>142.92900600561157</v>
      </c>
      <c r="Q71" s="74"/>
      <c r="R71" s="182">
        <f t="shared" si="5"/>
        <v>2.3808942056115825</v>
      </c>
      <c r="S71" s="132">
        <f t="shared" si="20"/>
        <v>1.6940065399096899E-2</v>
      </c>
      <c r="T71" s="74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98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8"/>
      <c r="FF71" s="98"/>
      <c r="FG71" s="98"/>
      <c r="FH71" s="98"/>
      <c r="FI71" s="98"/>
      <c r="FJ71" s="98"/>
      <c r="FK71" s="98"/>
      <c r="FL71" s="98"/>
      <c r="FM71" s="98"/>
      <c r="FN71" s="98"/>
      <c r="FO71" s="98"/>
      <c r="FP71" s="98"/>
      <c r="FQ71" s="98"/>
      <c r="FR71" s="98"/>
      <c r="FS71" s="98"/>
      <c r="FT71" s="98"/>
      <c r="FU71" s="98"/>
      <c r="FV71" s="98"/>
      <c r="FW71" s="98"/>
      <c r="FX71" s="98"/>
      <c r="FY71" s="98"/>
      <c r="FZ71" s="98"/>
      <c r="GA71" s="98"/>
      <c r="GB71" s="98"/>
      <c r="GC71" s="98"/>
      <c r="GD71" s="98"/>
      <c r="GE71" s="98"/>
      <c r="GF71" s="98"/>
      <c r="GG71" s="98"/>
      <c r="GH71" s="98"/>
      <c r="GI71" s="98"/>
      <c r="GJ71" s="98"/>
      <c r="GK71" s="98"/>
      <c r="GL71" s="98"/>
      <c r="GM71" s="98"/>
      <c r="GN71" s="98"/>
      <c r="GO71" s="98"/>
      <c r="GP71" s="98"/>
      <c r="GQ71" s="98"/>
      <c r="GR71" s="98"/>
      <c r="GS71" s="98"/>
      <c r="GT71" s="98"/>
      <c r="GU71" s="98"/>
      <c r="GV71" s="98"/>
      <c r="GW71" s="98"/>
      <c r="GX71" s="98"/>
      <c r="GY71" s="98"/>
      <c r="GZ71" s="98"/>
      <c r="HA71" s="98"/>
      <c r="HB71" s="98"/>
      <c r="HC71" s="98"/>
      <c r="HD71" s="98"/>
      <c r="HE71" s="98"/>
      <c r="HF71" s="98"/>
      <c r="HG71" s="98"/>
      <c r="HH71" s="98"/>
      <c r="HI71" s="98"/>
      <c r="HJ71" s="98"/>
      <c r="HK71" s="98"/>
      <c r="HL71" s="98"/>
      <c r="HM71" s="98"/>
      <c r="HN71" s="98"/>
      <c r="HO71" s="98"/>
      <c r="HP71" s="98"/>
      <c r="HQ71" s="98"/>
      <c r="HR71" s="98"/>
      <c r="HS71" s="98"/>
      <c r="HT71" s="98"/>
      <c r="HU71" s="98"/>
      <c r="HV71" s="98"/>
      <c r="HW71" s="98"/>
      <c r="HX71" s="98"/>
      <c r="HY71" s="98"/>
      <c r="HZ71" s="98"/>
      <c r="IA71" s="98"/>
      <c r="IB71" s="98"/>
      <c r="IC71" s="98"/>
      <c r="ID71" s="98"/>
      <c r="IE71" s="98"/>
      <c r="IF71" s="98"/>
      <c r="IG71" s="98"/>
      <c r="IH71" s="98"/>
      <c r="II71" s="98"/>
      <c r="IJ71" s="98"/>
      <c r="IK71" s="98"/>
      <c r="IL71" s="98"/>
      <c r="IM71" s="98"/>
      <c r="IN71" s="98"/>
      <c r="IO71" s="98"/>
      <c r="IP71" s="98"/>
      <c r="IQ71" s="98"/>
      <c r="IR71" s="98"/>
      <c r="IS71" s="98"/>
      <c r="IT71" s="98"/>
      <c r="IU71" s="98"/>
      <c r="IV71" s="98"/>
      <c r="IW71" s="98"/>
      <c r="IX71" s="98"/>
      <c r="IY71" s="98"/>
      <c r="IZ71" s="98"/>
      <c r="JA71" s="98"/>
      <c r="JB71" s="98"/>
      <c r="JC71" s="98"/>
      <c r="JD71" s="98"/>
      <c r="JE71" s="98"/>
      <c r="JF71" s="98"/>
      <c r="JG71" s="98"/>
      <c r="JH71" s="98"/>
      <c r="JI71" s="98"/>
      <c r="JJ71" s="98"/>
      <c r="JK71" s="98"/>
      <c r="JL71" s="98"/>
      <c r="JM71" s="98"/>
      <c r="JN71" s="98"/>
      <c r="JO71" s="98"/>
      <c r="JP71" s="98"/>
      <c r="JQ71" s="98"/>
      <c r="JR71" s="98"/>
      <c r="JS71" s="98"/>
      <c r="JT71" s="98"/>
      <c r="JU71" s="98"/>
      <c r="JV71" s="98"/>
      <c r="JW71" s="98"/>
      <c r="JX71" s="98"/>
      <c r="JY71" s="98"/>
      <c r="JZ71" s="98"/>
      <c r="KA71" s="98"/>
      <c r="KB71" s="98"/>
      <c r="KC71" s="98"/>
      <c r="KD71" s="98"/>
      <c r="KE71" s="98"/>
      <c r="KF71" s="98"/>
      <c r="KG71" s="98"/>
      <c r="KH71" s="98"/>
      <c r="KI71" s="98"/>
      <c r="KJ71" s="98"/>
      <c r="KK71" s="98"/>
      <c r="KL71" s="98"/>
      <c r="KM71" s="98"/>
      <c r="KN71" s="98"/>
      <c r="KO71" s="98"/>
      <c r="KP71" s="98"/>
      <c r="KQ71" s="98"/>
      <c r="KR71" s="98"/>
      <c r="KS71" s="98"/>
      <c r="KT71" s="98"/>
      <c r="KU71" s="98"/>
      <c r="KV71" s="98"/>
      <c r="KW71" s="98"/>
      <c r="KX71" s="98"/>
      <c r="KY71" s="98"/>
      <c r="KZ71" s="98"/>
      <c r="LA71" s="98"/>
      <c r="LB71" s="98"/>
      <c r="LC71" s="98"/>
      <c r="LD71" s="98"/>
      <c r="LE71" s="98"/>
      <c r="LF71" s="98"/>
      <c r="LG71" s="98"/>
      <c r="LH71" s="98"/>
      <c r="LI71" s="98"/>
      <c r="LJ71" s="98"/>
      <c r="LK71" s="98"/>
      <c r="LL71" s="98"/>
      <c r="LM71" s="98"/>
      <c r="LN71" s="98"/>
      <c r="LO71" s="98"/>
      <c r="LP71" s="98"/>
      <c r="LQ71" s="98"/>
      <c r="LR71" s="98"/>
      <c r="LS71" s="98"/>
      <c r="LT71" s="98"/>
      <c r="LU71" s="98"/>
      <c r="LV71" s="98"/>
      <c r="LW71" s="98"/>
      <c r="LX71" s="98"/>
      <c r="LY71" s="98"/>
      <c r="LZ71" s="98"/>
      <c r="MA71" s="98"/>
      <c r="MB71" s="98"/>
      <c r="MC71" s="98"/>
      <c r="MD71" s="98"/>
      <c r="ME71" s="98"/>
      <c r="MF71" s="98"/>
      <c r="MG71" s="98"/>
      <c r="MH71" s="98"/>
      <c r="MI71" s="98"/>
      <c r="MJ71" s="98"/>
      <c r="MK71" s="98"/>
      <c r="ML71" s="98"/>
      <c r="MM71" s="98"/>
      <c r="MN71" s="98"/>
      <c r="MO71" s="98"/>
      <c r="MP71" s="98"/>
      <c r="MQ71" s="98"/>
      <c r="MR71" s="98"/>
      <c r="MS71" s="98"/>
      <c r="MT71" s="98"/>
      <c r="MU71" s="98"/>
      <c r="MV71" s="98"/>
    </row>
    <row r="72" spans="1:360" s="51" customFormat="1" ht="15.75" hidden="1" outlineLevel="1" thickBot="1" x14ac:dyDescent="0.25">
      <c r="B72" s="68"/>
      <c r="C72" s="69"/>
      <c r="D72" s="70"/>
      <c r="E72" s="197"/>
      <c r="F72" s="85"/>
      <c r="G72" s="91"/>
      <c r="H72" s="110"/>
      <c r="I72" s="85"/>
      <c r="J72" s="91"/>
      <c r="K72" s="110"/>
      <c r="L72" s="175"/>
      <c r="M72" s="133"/>
      <c r="N72" s="110"/>
      <c r="O72" s="85"/>
      <c r="P72" s="91"/>
      <c r="Q72" s="110"/>
      <c r="R72" s="175"/>
      <c r="S72" s="133"/>
      <c r="T72" s="110"/>
      <c r="U72" s="98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  <c r="FN72" s="98"/>
      <c r="FO72" s="98"/>
      <c r="FP72" s="98"/>
      <c r="FQ72" s="98"/>
      <c r="FR72" s="98"/>
      <c r="FS72" s="98"/>
      <c r="FT72" s="98"/>
      <c r="FU72" s="98"/>
      <c r="FV72" s="98"/>
      <c r="FW72" s="98"/>
      <c r="FX72" s="98"/>
      <c r="FY72" s="98"/>
      <c r="FZ72" s="98"/>
      <c r="GA72" s="98"/>
      <c r="GB72" s="98"/>
      <c r="GC72" s="98"/>
      <c r="GD72" s="98"/>
      <c r="GE72" s="98"/>
      <c r="GF72" s="98"/>
      <c r="GG72" s="98"/>
      <c r="GH72" s="98"/>
      <c r="GI72" s="98"/>
      <c r="GJ72" s="98"/>
      <c r="GK72" s="98"/>
      <c r="GL72" s="98"/>
      <c r="GM72" s="98"/>
      <c r="GN72" s="98"/>
      <c r="GO72" s="98"/>
      <c r="GP72" s="98"/>
      <c r="GQ72" s="98"/>
      <c r="GR72" s="98"/>
      <c r="GS72" s="98"/>
      <c r="GT72" s="98"/>
      <c r="GU72" s="98"/>
      <c r="GV72" s="98"/>
      <c r="GW72" s="98"/>
      <c r="GX72" s="98"/>
      <c r="GY72" s="98"/>
      <c r="GZ72" s="98"/>
      <c r="HA72" s="98"/>
      <c r="HB72" s="98"/>
      <c r="HC72" s="98"/>
      <c r="HD72" s="98"/>
      <c r="HE72" s="98"/>
      <c r="HF72" s="98"/>
      <c r="HG72" s="98"/>
      <c r="HH72" s="98"/>
      <c r="HI72" s="98"/>
      <c r="HJ72" s="98"/>
      <c r="HK72" s="98"/>
      <c r="HL72" s="98"/>
      <c r="HM72" s="98"/>
      <c r="HN72" s="98"/>
      <c r="HO72" s="98"/>
      <c r="HP72" s="98"/>
      <c r="HQ72" s="98"/>
      <c r="HR72" s="98"/>
      <c r="HS72" s="98"/>
      <c r="HT72" s="98"/>
      <c r="HU72" s="98"/>
      <c r="HV72" s="98"/>
      <c r="HW72" s="98"/>
      <c r="HX72" s="98"/>
      <c r="HY72" s="98"/>
      <c r="HZ72" s="98"/>
      <c r="IA72" s="98"/>
      <c r="IB72" s="98"/>
      <c r="IC72" s="98"/>
      <c r="ID72" s="98"/>
      <c r="IE72" s="98"/>
      <c r="IF72" s="98"/>
      <c r="IG72" s="98"/>
      <c r="IH72" s="98"/>
      <c r="II72" s="98"/>
      <c r="IJ72" s="98"/>
      <c r="IK72" s="98"/>
      <c r="IL72" s="98"/>
      <c r="IM72" s="98"/>
      <c r="IN72" s="98"/>
      <c r="IO72" s="98"/>
      <c r="IP72" s="98"/>
      <c r="IQ72" s="98"/>
      <c r="IR72" s="98"/>
      <c r="IS72" s="98"/>
      <c r="IT72" s="98"/>
      <c r="IU72" s="98"/>
      <c r="IV72" s="98"/>
      <c r="IW72" s="98"/>
      <c r="IX72" s="98"/>
      <c r="IY72" s="98"/>
      <c r="IZ72" s="98"/>
      <c r="JA72" s="98"/>
      <c r="JB72" s="98"/>
      <c r="JC72" s="98"/>
      <c r="JD72" s="98"/>
      <c r="JE72" s="98"/>
      <c r="JF72" s="98"/>
      <c r="JG72" s="98"/>
      <c r="JH72" s="98"/>
      <c r="JI72" s="98"/>
      <c r="JJ72" s="98"/>
      <c r="JK72" s="98"/>
      <c r="JL72" s="98"/>
      <c r="JM72" s="98"/>
      <c r="JN72" s="98"/>
      <c r="JO72" s="98"/>
      <c r="JP72" s="98"/>
      <c r="JQ72" s="98"/>
      <c r="JR72" s="98"/>
      <c r="JS72" s="98"/>
      <c r="JT72" s="98"/>
      <c r="JU72" s="98"/>
      <c r="JV72" s="98"/>
      <c r="JW72" s="98"/>
      <c r="JX72" s="98"/>
      <c r="JY72" s="98"/>
      <c r="JZ72" s="98"/>
      <c r="KA72" s="98"/>
      <c r="KB72" s="98"/>
      <c r="KC72" s="98"/>
      <c r="KD72" s="98"/>
      <c r="KE72" s="98"/>
      <c r="KF72" s="98"/>
      <c r="KG72" s="98"/>
      <c r="KH72" s="98"/>
      <c r="KI72" s="98"/>
      <c r="KJ72" s="98"/>
      <c r="KK72" s="98"/>
      <c r="KL72" s="98"/>
      <c r="KM72" s="98"/>
      <c r="KN72" s="98"/>
      <c r="KO72" s="98"/>
      <c r="KP72" s="98"/>
      <c r="KQ72" s="98"/>
      <c r="KR72" s="98"/>
      <c r="KS72" s="98"/>
      <c r="KT72" s="98"/>
      <c r="KU72" s="98"/>
      <c r="KV72" s="98"/>
      <c r="KW72" s="98"/>
      <c r="KX72" s="98"/>
      <c r="KY72" s="98"/>
      <c r="KZ72" s="98"/>
      <c r="LA72" s="98"/>
      <c r="LB72" s="98"/>
      <c r="LC72" s="98"/>
      <c r="LD72" s="98"/>
      <c r="LE72" s="98"/>
      <c r="LF72" s="98"/>
      <c r="LG72" s="98"/>
      <c r="LH72" s="98"/>
      <c r="LI72" s="98"/>
      <c r="LJ72" s="98"/>
      <c r="LK72" s="98"/>
      <c r="LL72" s="98"/>
      <c r="LM72" s="98"/>
      <c r="LN72" s="98"/>
      <c r="LO72" s="98"/>
      <c r="LP72" s="98"/>
      <c r="LQ72" s="98"/>
      <c r="LR72" s="98"/>
      <c r="LS72" s="98"/>
      <c r="LT72" s="98"/>
      <c r="LU72" s="98"/>
      <c r="LV72" s="98"/>
      <c r="LW72" s="98"/>
      <c r="LX72" s="98"/>
      <c r="LY72" s="98"/>
      <c r="LZ72" s="98"/>
      <c r="MA72" s="98"/>
      <c r="MB72" s="98"/>
      <c r="MC72" s="98"/>
      <c r="MD72" s="98"/>
      <c r="ME72" s="98"/>
      <c r="MF72" s="98"/>
      <c r="MG72" s="98"/>
      <c r="MH72" s="98"/>
      <c r="MI72" s="98"/>
      <c r="MJ72" s="98"/>
      <c r="MK72" s="98"/>
      <c r="ML72" s="98"/>
      <c r="MM72" s="98"/>
      <c r="MN72" s="98"/>
      <c r="MO72" s="98"/>
      <c r="MP72" s="98"/>
      <c r="MQ72" s="98"/>
      <c r="MR72" s="98"/>
      <c r="MS72" s="98"/>
      <c r="MT72" s="98"/>
      <c r="MU72" s="98"/>
      <c r="MV72" s="98"/>
    </row>
    <row r="73" spans="1:360" collapsed="1" x14ac:dyDescent="0.25">
      <c r="J73" s="47"/>
      <c r="P73" s="47"/>
    </row>
    <row r="74" spans="1:360" x14ac:dyDescent="0.25">
      <c r="B74" s="8" t="s">
        <v>39</v>
      </c>
      <c r="F74" s="87">
        <v>3.4500000000000003E-2</v>
      </c>
      <c r="I74" s="87">
        <v>3.4500000000000003E-2</v>
      </c>
      <c r="O74" s="87">
        <v>3.6900000000000002E-2</v>
      </c>
    </row>
    <row r="76" spans="1:360" x14ac:dyDescent="0.25">
      <c r="A76" s="88" t="s">
        <v>40</v>
      </c>
    </row>
    <row r="78" spans="1:360" x14ac:dyDescent="0.25">
      <c r="A78" s="2" t="s">
        <v>41</v>
      </c>
    </row>
    <row r="79" spans="1:360" x14ac:dyDescent="0.25">
      <c r="A79" s="2" t="s">
        <v>42</v>
      </c>
    </row>
    <row r="81" spans="1:360" x14ac:dyDescent="0.25">
      <c r="A81" s="7" t="s">
        <v>43</v>
      </c>
      <c r="M81" s="2"/>
      <c r="S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  <c r="LM81" s="2"/>
      <c r="LN81" s="2"/>
      <c r="LO81" s="2"/>
      <c r="LP81" s="2"/>
      <c r="LQ81" s="2"/>
      <c r="LR81" s="2"/>
      <c r="LS81" s="2"/>
      <c r="LT81" s="2"/>
      <c r="LU81" s="2"/>
      <c r="LV81" s="2"/>
      <c r="LW81" s="2"/>
      <c r="LX81" s="2"/>
      <c r="LY81" s="2"/>
      <c r="LZ81" s="2"/>
      <c r="MA81" s="2"/>
      <c r="MB81" s="2"/>
      <c r="MC81" s="2"/>
      <c r="MD81" s="2"/>
      <c r="ME81" s="2"/>
      <c r="MF81" s="2"/>
      <c r="MG81" s="2"/>
      <c r="MH81" s="2"/>
      <c r="MI81" s="2"/>
      <c r="MJ81" s="2"/>
      <c r="MK81" s="2"/>
      <c r="ML81" s="2"/>
      <c r="MM81" s="2"/>
      <c r="MN81" s="2"/>
      <c r="MO81" s="2"/>
      <c r="MP81" s="2"/>
      <c r="MQ81" s="2"/>
      <c r="MR81" s="2"/>
      <c r="MS81" s="2"/>
      <c r="MT81" s="2"/>
      <c r="MU81" s="2"/>
      <c r="MV81" s="2"/>
    </row>
    <row r="82" spans="1:360" x14ac:dyDescent="0.25">
      <c r="A82" s="7" t="s">
        <v>44</v>
      </c>
      <c r="M82" s="2"/>
      <c r="S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  <c r="KO82" s="2"/>
      <c r="KP82" s="2"/>
      <c r="KQ82" s="2"/>
      <c r="KR82" s="2"/>
      <c r="KS82" s="2"/>
      <c r="KT82" s="2"/>
      <c r="KU82" s="2"/>
      <c r="KV82" s="2"/>
      <c r="KW82" s="2"/>
      <c r="KX82" s="2"/>
      <c r="KY82" s="2"/>
      <c r="KZ82" s="2"/>
      <c r="LA82" s="2"/>
      <c r="LB82" s="2"/>
      <c r="LC82" s="2"/>
      <c r="LD82" s="2"/>
      <c r="LE82" s="2"/>
      <c r="LF82" s="2"/>
      <c r="LG82" s="2"/>
      <c r="LH82" s="2"/>
      <c r="LI82" s="2"/>
      <c r="LJ82" s="2"/>
      <c r="LK82" s="2"/>
      <c r="LL82" s="2"/>
      <c r="LM82" s="2"/>
      <c r="LN82" s="2"/>
      <c r="LO82" s="2"/>
      <c r="LP82" s="2"/>
      <c r="LQ82" s="2"/>
      <c r="LR82" s="2"/>
      <c r="LS82" s="2"/>
      <c r="LT82" s="2"/>
      <c r="LU82" s="2"/>
      <c r="LV82" s="2"/>
      <c r="LW82" s="2"/>
      <c r="LX82" s="2"/>
      <c r="LY82" s="2"/>
      <c r="LZ82" s="2"/>
      <c r="MA82" s="2"/>
      <c r="MB82" s="2"/>
      <c r="MC82" s="2"/>
      <c r="MD82" s="2"/>
      <c r="ME82" s="2"/>
      <c r="MF82" s="2"/>
      <c r="MG82" s="2"/>
      <c r="MH82" s="2"/>
      <c r="MI82" s="2"/>
      <c r="MJ82" s="2"/>
      <c r="MK82" s="2"/>
      <c r="ML82" s="2"/>
      <c r="MM82" s="2"/>
      <c r="MN82" s="2"/>
      <c r="MO82" s="2"/>
      <c r="MP82" s="2"/>
      <c r="MQ82" s="2"/>
      <c r="MR82" s="2"/>
      <c r="MS82" s="2"/>
      <c r="MT82" s="2"/>
      <c r="MU82" s="2"/>
      <c r="MV82" s="2"/>
    </row>
    <row r="84" spans="1:360" x14ac:dyDescent="0.25">
      <c r="A84" s="2" t="s">
        <v>45</v>
      </c>
      <c r="M84" s="2"/>
      <c r="S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</row>
    <row r="85" spans="1:360" x14ac:dyDescent="0.25">
      <c r="A85" s="2" t="s">
        <v>46</v>
      </c>
      <c r="M85" s="2"/>
      <c r="S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</row>
    <row r="86" spans="1:360" x14ac:dyDescent="0.25">
      <c r="A86" s="2" t="s">
        <v>47</v>
      </c>
      <c r="M86" s="2"/>
      <c r="S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</row>
    <row r="87" spans="1:360" x14ac:dyDescent="0.25">
      <c r="A87" s="2" t="s">
        <v>48</v>
      </c>
      <c r="M87" s="2"/>
      <c r="S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</row>
    <row r="88" spans="1:360" x14ac:dyDescent="0.25">
      <c r="A88" s="2" t="s">
        <v>49</v>
      </c>
      <c r="M88" s="2"/>
      <c r="S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</row>
    <row r="90" spans="1:360" x14ac:dyDescent="0.25">
      <c r="A90" s="89"/>
      <c r="B90" s="2" t="s">
        <v>50</v>
      </c>
      <c r="M90" s="2"/>
      <c r="S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</row>
  </sheetData>
  <mergeCells count="14">
    <mergeCell ref="A3:I3"/>
    <mergeCell ref="B10:M10"/>
    <mergeCell ref="B11:M11"/>
    <mergeCell ref="D14:M14"/>
    <mergeCell ref="F20:G20"/>
    <mergeCell ref="I20:J20"/>
    <mergeCell ref="L20:M20"/>
    <mergeCell ref="O20:P20"/>
    <mergeCell ref="R20:S20"/>
    <mergeCell ref="B71:D71"/>
    <mergeCell ref="D21:D22"/>
    <mergeCell ref="B64:D64"/>
    <mergeCell ref="B65:D65"/>
    <mergeCell ref="B70:D70"/>
  </mergeCells>
  <dataValidations count="2">
    <dataValidation type="list" allowBlank="1" showInputMessage="1" showErrorMessage="1" prompt="Select Charge Unit - monthly, per kWh, per kW" sqref="D48:D49 D40:D46 D66 D51:D60 D72 D23:D38">
      <formula1>"Monthly, per kWh, per kW"</formula1>
    </dataValidation>
    <dataValidation type="list" allowBlank="1" showInputMessage="1" showErrorMessage="1" sqref="D16">
      <formula1>"TOU, non-TOU"</formula1>
    </dataValidation>
  </dataValidations>
  <pageMargins left="0.7" right="0.7" top="0.75" bottom="0.75" header="0.3" footer="0.3"/>
  <pageSetup scale="47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V93"/>
  <sheetViews>
    <sheetView view="pageBreakPreview" topLeftCell="B1" zoomScale="70" zoomScaleNormal="70" zoomScaleSheetLayoutView="70" workbookViewId="0">
      <selection activeCell="M28" sqref="M28"/>
    </sheetView>
  </sheetViews>
  <sheetFormatPr defaultRowHeight="15" outlineLevelRow="1" outlineLevelCol="1" x14ac:dyDescent="0.25"/>
  <cols>
    <col min="1" max="1" width="12.7109375" style="2" hidden="1" customWidth="1" outlineLevel="1"/>
    <col min="2" max="2" width="73" style="2" customWidth="1" collapsed="1"/>
    <col min="3" max="3" width="1.28515625" style="2" customWidth="1"/>
    <col min="4" max="4" width="11.28515625" style="2" customWidth="1"/>
    <col min="5" max="5" width="11" style="2" customWidth="1"/>
    <col min="6" max="6" width="12.28515625" style="2" customWidth="1"/>
    <col min="7" max="7" width="15.28515625" style="2" customWidth="1"/>
    <col min="8" max="8" width="2.140625" style="2" customWidth="1"/>
    <col min="9" max="9" width="13.5703125" style="2" customWidth="1"/>
    <col min="10" max="10" width="16.42578125" style="2" customWidth="1"/>
    <col min="11" max="11" width="1" style="2" customWidth="1"/>
    <col min="12" max="12" width="12.7109375" style="164" bestFit="1" customWidth="1"/>
    <col min="13" max="13" width="10.85546875" style="120" bestFit="1" customWidth="1"/>
    <col min="14" max="14" width="1.28515625" style="2" customWidth="1"/>
    <col min="15" max="15" width="12.140625" style="2" customWidth="1"/>
    <col min="16" max="16" width="15.140625" style="2" customWidth="1"/>
    <col min="17" max="17" width="1" style="2" customWidth="1"/>
    <col min="18" max="18" width="12.7109375" style="164" bestFit="1" customWidth="1"/>
    <col min="19" max="19" width="10.85546875" style="120" bestFit="1" customWidth="1"/>
    <col min="20" max="20" width="3.5703125" style="2" customWidth="1"/>
    <col min="21" max="360" width="9.140625" style="29"/>
    <col min="361" max="16384" width="9.140625" style="2"/>
  </cols>
  <sheetData>
    <row r="1" spans="1:360" s="1" customFormat="1" ht="16.5" customHeight="1" x14ac:dyDescent="0.25">
      <c r="A1" s="92"/>
      <c r="B1" s="92"/>
      <c r="C1" s="92"/>
      <c r="D1" s="92"/>
      <c r="E1" s="92"/>
      <c r="F1" s="92"/>
      <c r="G1" s="92"/>
      <c r="H1" s="92"/>
      <c r="I1" s="92"/>
      <c r="J1" s="93"/>
      <c r="K1" s="93"/>
      <c r="L1" s="161"/>
      <c r="M1" s="115"/>
      <c r="N1" s="92"/>
      <c r="O1" s="112" t="s">
        <v>52</v>
      </c>
      <c r="P1" s="112">
        <v>1</v>
      </c>
      <c r="Q1" s="113"/>
      <c r="R1" s="200">
        <v>2</v>
      </c>
      <c r="S1" s="115"/>
      <c r="T1" s="92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/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  <c r="HL1" s="93"/>
      <c r="HM1" s="93"/>
      <c r="HN1" s="93"/>
      <c r="HO1" s="93"/>
      <c r="HP1" s="93"/>
      <c r="HQ1" s="93"/>
      <c r="HR1" s="93"/>
      <c r="HS1" s="93"/>
      <c r="HT1" s="93"/>
      <c r="HU1" s="93"/>
      <c r="HV1" s="93"/>
      <c r="HW1" s="93"/>
      <c r="HX1" s="93"/>
      <c r="HY1" s="93"/>
      <c r="HZ1" s="93"/>
      <c r="IA1" s="93"/>
      <c r="IB1" s="93"/>
      <c r="IC1" s="93"/>
      <c r="ID1" s="93"/>
      <c r="IE1" s="93"/>
      <c r="IF1" s="93"/>
      <c r="IG1" s="93"/>
      <c r="IH1" s="93"/>
      <c r="II1" s="93"/>
      <c r="IJ1" s="93"/>
      <c r="IK1" s="93"/>
      <c r="IL1" s="93"/>
      <c r="IM1" s="93"/>
      <c r="IN1" s="93"/>
      <c r="IO1" s="93"/>
      <c r="IP1" s="93"/>
      <c r="IQ1" s="93"/>
      <c r="IR1" s="93"/>
      <c r="IS1" s="93"/>
      <c r="IT1" s="93"/>
      <c r="IU1" s="93"/>
      <c r="IV1" s="93"/>
      <c r="IW1" s="93"/>
      <c r="IX1" s="93"/>
      <c r="IY1" s="93"/>
      <c r="IZ1" s="93"/>
      <c r="JA1" s="93"/>
      <c r="JB1" s="93"/>
      <c r="JC1" s="93"/>
      <c r="JD1" s="93"/>
      <c r="JE1" s="93"/>
      <c r="JF1" s="93"/>
      <c r="JG1" s="93"/>
      <c r="JH1" s="93"/>
      <c r="JI1" s="93"/>
      <c r="JJ1" s="93"/>
      <c r="JK1" s="93"/>
      <c r="JL1" s="93"/>
      <c r="JM1" s="93"/>
      <c r="JN1" s="93"/>
      <c r="JO1" s="93"/>
      <c r="JP1" s="93"/>
      <c r="JQ1" s="93"/>
      <c r="JR1" s="93"/>
      <c r="JS1" s="93"/>
      <c r="JT1" s="93"/>
      <c r="JU1" s="93"/>
      <c r="JV1" s="93"/>
      <c r="JW1" s="93"/>
      <c r="JX1" s="93"/>
      <c r="JY1" s="93"/>
      <c r="JZ1" s="93"/>
      <c r="KA1" s="93"/>
      <c r="KB1" s="93"/>
      <c r="KC1" s="93"/>
      <c r="KD1" s="93"/>
      <c r="KE1" s="93"/>
      <c r="KF1" s="93"/>
      <c r="KG1" s="93"/>
      <c r="KH1" s="93"/>
      <c r="KI1" s="93"/>
      <c r="KJ1" s="93"/>
      <c r="KK1" s="93"/>
      <c r="KL1" s="93"/>
      <c r="KM1" s="93"/>
      <c r="KN1" s="93"/>
      <c r="KO1" s="93"/>
      <c r="KP1" s="93"/>
      <c r="KQ1" s="93"/>
      <c r="KR1" s="93"/>
      <c r="KS1" s="93"/>
      <c r="KT1" s="93"/>
      <c r="KU1" s="93"/>
      <c r="KV1" s="93"/>
      <c r="KW1" s="93"/>
      <c r="KX1" s="93"/>
      <c r="KY1" s="93"/>
      <c r="KZ1" s="93"/>
      <c r="LA1" s="93"/>
      <c r="LB1" s="93"/>
      <c r="LC1" s="93"/>
      <c r="LD1" s="93"/>
      <c r="LE1" s="93"/>
      <c r="LF1" s="93"/>
      <c r="LG1" s="93"/>
      <c r="LH1" s="93"/>
      <c r="LI1" s="93"/>
      <c r="LJ1" s="93"/>
      <c r="LK1" s="93"/>
      <c r="LL1" s="93"/>
      <c r="LM1" s="93"/>
      <c r="LN1" s="93"/>
      <c r="LO1" s="93"/>
      <c r="LP1" s="93"/>
      <c r="LQ1" s="93"/>
      <c r="LR1" s="93"/>
      <c r="LS1" s="93"/>
      <c r="LT1" s="93"/>
      <c r="LU1" s="93"/>
      <c r="LV1" s="93"/>
      <c r="LW1" s="93"/>
      <c r="LX1" s="93"/>
      <c r="LY1" s="93"/>
      <c r="LZ1" s="93"/>
      <c r="MA1" s="93"/>
      <c r="MB1" s="93"/>
      <c r="MC1" s="93"/>
      <c r="MD1" s="93"/>
      <c r="ME1" s="93"/>
      <c r="MF1" s="93"/>
      <c r="MG1" s="93"/>
      <c r="MH1" s="93"/>
      <c r="MI1" s="93"/>
      <c r="MJ1" s="93"/>
      <c r="MK1" s="93"/>
      <c r="ML1" s="93"/>
      <c r="MM1" s="93"/>
      <c r="MN1" s="93"/>
      <c r="MO1" s="93"/>
      <c r="MP1" s="93"/>
      <c r="MQ1" s="93"/>
      <c r="MR1" s="93"/>
      <c r="MS1" s="93"/>
      <c r="MT1" s="93"/>
      <c r="MU1" s="93"/>
      <c r="MV1" s="93"/>
    </row>
    <row r="2" spans="1:360" s="1" customFormat="1" ht="16.5" customHeight="1" x14ac:dyDescent="0.25">
      <c r="A2" s="94"/>
      <c r="B2" s="94"/>
      <c r="C2" s="94"/>
      <c r="D2" s="94"/>
      <c r="E2" s="94"/>
      <c r="F2" s="94"/>
      <c r="G2" s="94"/>
      <c r="H2" s="94"/>
      <c r="I2" s="94"/>
      <c r="J2" s="93"/>
      <c r="K2" s="93"/>
      <c r="L2" s="161"/>
      <c r="M2" s="116"/>
      <c r="N2" s="94"/>
      <c r="O2" s="112" t="s">
        <v>53</v>
      </c>
      <c r="P2" s="112">
        <v>2</v>
      </c>
      <c r="Q2" s="113"/>
      <c r="R2" s="161"/>
      <c r="S2" s="116"/>
      <c r="T2" s="94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  <c r="HN2" s="93"/>
      <c r="HO2" s="93"/>
      <c r="HP2" s="93"/>
      <c r="HQ2" s="93"/>
      <c r="HR2" s="93"/>
      <c r="HS2" s="93"/>
      <c r="HT2" s="93"/>
      <c r="HU2" s="93"/>
      <c r="HV2" s="93"/>
      <c r="HW2" s="93"/>
      <c r="HX2" s="93"/>
      <c r="HY2" s="93"/>
      <c r="HZ2" s="93"/>
      <c r="IA2" s="93"/>
      <c r="IB2" s="93"/>
      <c r="IC2" s="93"/>
      <c r="ID2" s="93"/>
      <c r="IE2" s="93"/>
      <c r="IF2" s="93"/>
      <c r="IG2" s="93"/>
      <c r="IH2" s="93"/>
      <c r="II2" s="93"/>
      <c r="IJ2" s="93"/>
      <c r="IK2" s="93"/>
      <c r="IL2" s="93"/>
      <c r="IM2" s="93"/>
      <c r="IN2" s="93"/>
      <c r="IO2" s="93"/>
      <c r="IP2" s="93"/>
      <c r="IQ2" s="93"/>
      <c r="IR2" s="93"/>
      <c r="IS2" s="93"/>
      <c r="IT2" s="93"/>
      <c r="IU2" s="93"/>
      <c r="IV2" s="93"/>
      <c r="IW2" s="93"/>
      <c r="IX2" s="93"/>
      <c r="IY2" s="93"/>
      <c r="IZ2" s="93"/>
      <c r="JA2" s="93"/>
      <c r="JB2" s="93"/>
      <c r="JC2" s="93"/>
      <c r="JD2" s="93"/>
      <c r="JE2" s="93"/>
      <c r="JF2" s="93"/>
      <c r="JG2" s="93"/>
      <c r="JH2" s="93"/>
      <c r="JI2" s="93"/>
      <c r="JJ2" s="93"/>
      <c r="JK2" s="93"/>
      <c r="JL2" s="93"/>
      <c r="JM2" s="93"/>
      <c r="JN2" s="93"/>
      <c r="JO2" s="93"/>
      <c r="JP2" s="93"/>
      <c r="JQ2" s="93"/>
      <c r="JR2" s="93"/>
      <c r="JS2" s="93"/>
      <c r="JT2" s="93"/>
      <c r="JU2" s="93"/>
      <c r="JV2" s="93"/>
      <c r="JW2" s="93"/>
      <c r="JX2" s="93"/>
      <c r="JY2" s="93"/>
      <c r="JZ2" s="93"/>
      <c r="KA2" s="93"/>
      <c r="KB2" s="93"/>
      <c r="KC2" s="93"/>
      <c r="KD2" s="93"/>
      <c r="KE2" s="93"/>
      <c r="KF2" s="93"/>
      <c r="KG2" s="93"/>
      <c r="KH2" s="93"/>
      <c r="KI2" s="93"/>
      <c r="KJ2" s="93"/>
      <c r="KK2" s="93"/>
      <c r="KL2" s="93"/>
      <c r="KM2" s="93"/>
      <c r="KN2" s="93"/>
      <c r="KO2" s="93"/>
      <c r="KP2" s="93"/>
      <c r="KQ2" s="93"/>
      <c r="KR2" s="93"/>
      <c r="KS2" s="93"/>
      <c r="KT2" s="93"/>
      <c r="KU2" s="93"/>
      <c r="KV2" s="93"/>
      <c r="KW2" s="93"/>
      <c r="KX2" s="93"/>
      <c r="KY2" s="93"/>
      <c r="KZ2" s="93"/>
      <c r="LA2" s="93"/>
      <c r="LB2" s="93"/>
      <c r="LC2" s="93"/>
      <c r="LD2" s="93"/>
      <c r="LE2" s="93"/>
      <c r="LF2" s="93"/>
      <c r="LG2" s="93"/>
      <c r="LH2" s="93"/>
      <c r="LI2" s="93"/>
      <c r="LJ2" s="93"/>
      <c r="LK2" s="93"/>
      <c r="LL2" s="93"/>
      <c r="LM2" s="93"/>
      <c r="LN2" s="93"/>
      <c r="LO2" s="93"/>
      <c r="LP2" s="93"/>
      <c r="LQ2" s="93"/>
      <c r="LR2" s="93"/>
      <c r="LS2" s="93"/>
      <c r="LT2" s="93"/>
      <c r="LU2" s="93"/>
      <c r="LV2" s="93"/>
      <c r="LW2" s="93"/>
      <c r="LX2" s="93"/>
      <c r="LY2" s="93"/>
      <c r="LZ2" s="93"/>
      <c r="MA2" s="93"/>
      <c r="MB2" s="93"/>
      <c r="MC2" s="93"/>
      <c r="MD2" s="93"/>
      <c r="ME2" s="93"/>
      <c r="MF2" s="93"/>
      <c r="MG2" s="93"/>
      <c r="MH2" s="93"/>
      <c r="MI2" s="93"/>
      <c r="MJ2" s="93"/>
      <c r="MK2" s="93"/>
      <c r="ML2" s="93"/>
      <c r="MM2" s="93"/>
      <c r="MN2" s="93"/>
      <c r="MO2" s="93"/>
      <c r="MP2" s="93"/>
      <c r="MQ2" s="93"/>
      <c r="MR2" s="93"/>
      <c r="MS2" s="93"/>
      <c r="MT2" s="93"/>
      <c r="MU2" s="93"/>
      <c r="MV2" s="93"/>
    </row>
    <row r="3" spans="1:360" s="1" customFormat="1" ht="16.5" customHeight="1" x14ac:dyDescent="0.25">
      <c r="A3" s="381"/>
      <c r="B3" s="381"/>
      <c r="C3" s="381"/>
      <c r="D3" s="381"/>
      <c r="E3" s="381"/>
      <c r="F3" s="381"/>
      <c r="G3" s="381"/>
      <c r="H3" s="381"/>
      <c r="I3" s="381"/>
      <c r="J3" s="93"/>
      <c r="K3" s="93"/>
      <c r="L3" s="161"/>
      <c r="M3" s="116"/>
      <c r="N3" s="95"/>
      <c r="O3" s="93"/>
      <c r="P3" s="93"/>
      <c r="Q3" s="93"/>
      <c r="R3" s="161"/>
      <c r="S3" s="116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  <c r="IA3" s="93"/>
      <c r="IB3" s="93"/>
      <c r="IC3" s="93"/>
      <c r="ID3" s="93"/>
      <c r="IE3" s="93"/>
      <c r="IF3" s="93"/>
      <c r="IG3" s="93"/>
      <c r="IH3" s="93"/>
      <c r="II3" s="93"/>
      <c r="IJ3" s="93"/>
      <c r="IK3" s="93"/>
      <c r="IL3" s="93"/>
      <c r="IM3" s="93"/>
      <c r="IN3" s="93"/>
      <c r="IO3" s="93"/>
      <c r="IP3" s="93"/>
      <c r="IQ3" s="93"/>
      <c r="IR3" s="93"/>
      <c r="IS3" s="93"/>
      <c r="IT3" s="93"/>
      <c r="IU3" s="93"/>
      <c r="IV3" s="93"/>
      <c r="IW3" s="93"/>
      <c r="IX3" s="93"/>
      <c r="IY3" s="93"/>
      <c r="IZ3" s="93"/>
      <c r="JA3" s="93"/>
      <c r="JB3" s="93"/>
      <c r="JC3" s="93"/>
      <c r="JD3" s="93"/>
      <c r="JE3" s="93"/>
      <c r="JF3" s="93"/>
      <c r="JG3" s="93"/>
      <c r="JH3" s="93"/>
      <c r="JI3" s="93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3"/>
      <c r="KD3" s="93"/>
      <c r="KE3" s="93"/>
      <c r="KF3" s="93"/>
      <c r="KG3" s="93"/>
      <c r="KH3" s="93"/>
      <c r="KI3" s="93"/>
      <c r="KJ3" s="93"/>
      <c r="KK3" s="93"/>
      <c r="KL3" s="93"/>
      <c r="KM3" s="93"/>
      <c r="KN3" s="93"/>
      <c r="KO3" s="93"/>
      <c r="KP3" s="93"/>
      <c r="KQ3" s="93"/>
      <c r="KR3" s="93"/>
      <c r="KS3" s="93"/>
      <c r="KT3" s="93"/>
      <c r="KU3" s="93"/>
      <c r="KV3" s="93"/>
      <c r="KW3" s="93"/>
      <c r="KX3" s="93"/>
      <c r="KY3" s="93"/>
      <c r="KZ3" s="93"/>
      <c r="LA3" s="93"/>
      <c r="LB3" s="93"/>
      <c r="LC3" s="93"/>
      <c r="LD3" s="93"/>
      <c r="LE3" s="93"/>
      <c r="LF3" s="93"/>
      <c r="LG3" s="93"/>
      <c r="LH3" s="93"/>
      <c r="LI3" s="93"/>
      <c r="LJ3" s="93"/>
      <c r="LK3" s="93"/>
      <c r="LL3" s="93"/>
      <c r="LM3" s="93"/>
      <c r="LN3" s="93"/>
      <c r="LO3" s="93"/>
      <c r="LP3" s="93"/>
      <c r="LQ3" s="93"/>
      <c r="LR3" s="93"/>
      <c r="LS3" s="93"/>
      <c r="LT3" s="93"/>
      <c r="LU3" s="93"/>
      <c r="LV3" s="93"/>
      <c r="LW3" s="93"/>
      <c r="LX3" s="93"/>
      <c r="LY3" s="93"/>
      <c r="LZ3" s="93"/>
      <c r="MA3" s="93"/>
      <c r="MB3" s="93"/>
      <c r="MC3" s="93"/>
      <c r="MD3" s="93"/>
      <c r="ME3" s="93"/>
      <c r="MF3" s="93"/>
      <c r="MG3" s="93"/>
      <c r="MH3" s="93"/>
      <c r="MI3" s="93"/>
      <c r="MJ3" s="93"/>
      <c r="MK3" s="93"/>
      <c r="ML3" s="93"/>
      <c r="MM3" s="93"/>
      <c r="MN3" s="93"/>
      <c r="MO3" s="93"/>
      <c r="MP3" s="93"/>
      <c r="MQ3" s="93"/>
      <c r="MR3" s="93"/>
      <c r="MS3" s="93"/>
      <c r="MT3" s="93"/>
      <c r="MU3" s="93"/>
      <c r="MV3" s="93"/>
    </row>
    <row r="4" spans="1:360" s="1" customFormat="1" ht="16.5" customHeight="1" x14ac:dyDescent="0.25">
      <c r="A4" s="94"/>
      <c r="B4" s="94"/>
      <c r="C4" s="94"/>
      <c r="D4" s="94"/>
      <c r="E4" s="94"/>
      <c r="F4" s="94"/>
      <c r="G4" s="94"/>
      <c r="H4" s="94"/>
      <c r="I4" s="96"/>
      <c r="J4" s="93"/>
      <c r="K4" s="93"/>
      <c r="L4" s="161"/>
      <c r="M4" s="116"/>
      <c r="N4" s="94"/>
      <c r="O4" s="96"/>
      <c r="P4" s="93"/>
      <c r="Q4" s="93"/>
      <c r="R4" s="161"/>
      <c r="S4" s="116"/>
      <c r="T4" s="94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  <c r="MV4" s="93"/>
    </row>
    <row r="5" spans="1:360" s="1" customFormat="1" ht="16.5" customHeight="1" x14ac:dyDescent="0.25">
      <c r="A5" s="93"/>
      <c r="B5" s="93"/>
      <c r="C5" s="97"/>
      <c r="D5" s="97"/>
      <c r="E5" s="97"/>
      <c r="F5" s="93"/>
      <c r="G5" s="93"/>
      <c r="H5" s="93"/>
      <c r="I5" s="93"/>
      <c r="J5" s="93"/>
      <c r="K5" s="93"/>
      <c r="L5" s="161"/>
      <c r="M5" s="115"/>
      <c r="N5" s="93"/>
      <c r="O5" s="93"/>
      <c r="P5" s="93"/>
      <c r="Q5" s="93"/>
      <c r="R5" s="161"/>
      <c r="S5" s="115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</row>
    <row r="6" spans="1:360" s="1" customFormat="1" ht="16.5" customHeight="1" x14ac:dyDescent="0.2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161"/>
      <c r="M6" s="115"/>
      <c r="N6" s="93"/>
      <c r="O6" s="93"/>
      <c r="P6" s="93"/>
      <c r="Q6" s="93"/>
      <c r="R6" s="161"/>
      <c r="S6" s="115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3"/>
      <c r="IA6" s="93"/>
      <c r="IB6" s="93"/>
      <c r="IC6" s="93"/>
      <c r="ID6" s="93"/>
      <c r="IE6" s="93"/>
      <c r="IF6" s="93"/>
      <c r="IG6" s="93"/>
      <c r="IH6" s="93"/>
      <c r="II6" s="93"/>
      <c r="IJ6" s="93"/>
      <c r="IK6" s="93"/>
      <c r="IL6" s="93"/>
      <c r="IM6" s="93"/>
      <c r="IN6" s="93"/>
      <c r="IO6" s="93"/>
      <c r="IP6" s="93"/>
      <c r="IQ6" s="93"/>
      <c r="IR6" s="93"/>
      <c r="IS6" s="93"/>
      <c r="IT6" s="93"/>
      <c r="IU6" s="93"/>
      <c r="IV6" s="93"/>
      <c r="IW6" s="93"/>
      <c r="IX6" s="93"/>
      <c r="IY6" s="93"/>
      <c r="IZ6" s="93"/>
      <c r="JA6" s="93"/>
      <c r="JB6" s="93"/>
      <c r="JC6" s="93"/>
      <c r="JD6" s="93"/>
      <c r="JE6" s="93"/>
      <c r="JF6" s="93"/>
      <c r="JG6" s="93"/>
      <c r="JH6" s="93"/>
      <c r="JI6" s="93"/>
      <c r="JJ6" s="93"/>
      <c r="JK6" s="93"/>
      <c r="JL6" s="93"/>
      <c r="JM6" s="93"/>
      <c r="JN6" s="93"/>
      <c r="JO6" s="93"/>
      <c r="JP6" s="93"/>
      <c r="JQ6" s="93"/>
      <c r="JR6" s="93"/>
      <c r="JS6" s="93"/>
      <c r="JT6" s="93"/>
      <c r="JU6" s="93"/>
      <c r="JV6" s="93"/>
      <c r="JW6" s="93"/>
      <c r="JX6" s="93"/>
      <c r="JY6" s="93"/>
      <c r="JZ6" s="93"/>
      <c r="KA6" s="93"/>
      <c r="KB6" s="93"/>
      <c r="KC6" s="93"/>
      <c r="KD6" s="93"/>
      <c r="KE6" s="93"/>
      <c r="KF6" s="93"/>
      <c r="KG6" s="93"/>
      <c r="KH6" s="93"/>
      <c r="KI6" s="93"/>
      <c r="KJ6" s="93"/>
      <c r="KK6" s="93"/>
      <c r="KL6" s="93"/>
      <c r="KM6" s="93"/>
      <c r="KN6" s="93"/>
      <c r="KO6" s="93"/>
      <c r="KP6" s="93"/>
      <c r="KQ6" s="93"/>
      <c r="KR6" s="93"/>
      <c r="KS6" s="93"/>
      <c r="KT6" s="93"/>
      <c r="KU6" s="93"/>
      <c r="KV6" s="93"/>
      <c r="KW6" s="93"/>
      <c r="KX6" s="93"/>
      <c r="KY6" s="93"/>
      <c r="KZ6" s="93"/>
      <c r="LA6" s="93"/>
      <c r="LB6" s="93"/>
      <c r="LC6" s="93"/>
      <c r="LD6" s="93"/>
      <c r="LE6" s="93"/>
      <c r="LF6" s="93"/>
      <c r="LG6" s="93"/>
      <c r="LH6" s="93"/>
      <c r="LI6" s="93"/>
      <c r="LJ6" s="93"/>
      <c r="LK6" s="93"/>
      <c r="LL6" s="93"/>
      <c r="LM6" s="93"/>
      <c r="LN6" s="93"/>
      <c r="LO6" s="93"/>
      <c r="LP6" s="93"/>
      <c r="LQ6" s="93"/>
      <c r="LR6" s="93"/>
      <c r="LS6" s="93"/>
      <c r="LT6" s="93"/>
      <c r="LU6" s="93"/>
      <c r="LV6" s="93"/>
      <c r="LW6" s="93"/>
      <c r="LX6" s="93"/>
      <c r="LY6" s="93"/>
      <c r="LZ6" s="93"/>
      <c r="MA6" s="93"/>
      <c r="MB6" s="93"/>
      <c r="MC6" s="93"/>
      <c r="MD6" s="93"/>
      <c r="ME6" s="93"/>
      <c r="MF6" s="93"/>
      <c r="MG6" s="93"/>
      <c r="MH6" s="93"/>
      <c r="MI6" s="93"/>
      <c r="MJ6" s="93"/>
      <c r="MK6" s="93"/>
      <c r="ML6" s="93"/>
      <c r="MM6" s="93"/>
      <c r="MN6" s="93"/>
      <c r="MO6" s="93"/>
      <c r="MP6" s="93"/>
      <c r="MQ6" s="93"/>
      <c r="MR6" s="93"/>
      <c r="MS6" s="93"/>
      <c r="MT6" s="93"/>
      <c r="MU6" s="93"/>
      <c r="MV6" s="93"/>
    </row>
    <row r="7" spans="1:360" s="1" customFormat="1" ht="16.5" customHeight="1" x14ac:dyDescent="0.25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161"/>
      <c r="M7" s="115"/>
      <c r="N7" s="93"/>
      <c r="O7" s="93"/>
      <c r="P7" s="93"/>
      <c r="Q7" s="93"/>
      <c r="R7" s="161"/>
      <c r="S7" s="115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93"/>
      <c r="IA7" s="93"/>
      <c r="IB7" s="93"/>
      <c r="IC7" s="93"/>
      <c r="ID7" s="93"/>
      <c r="IE7" s="93"/>
      <c r="IF7" s="93"/>
      <c r="IG7" s="93"/>
      <c r="IH7" s="93"/>
      <c r="II7" s="93"/>
      <c r="IJ7" s="93"/>
      <c r="IK7" s="93"/>
      <c r="IL7" s="93"/>
      <c r="IM7" s="93"/>
      <c r="IN7" s="93"/>
      <c r="IO7" s="93"/>
      <c r="IP7" s="93"/>
      <c r="IQ7" s="93"/>
      <c r="IR7" s="93"/>
      <c r="IS7" s="93"/>
      <c r="IT7" s="93"/>
      <c r="IU7" s="93"/>
      <c r="IV7" s="93"/>
      <c r="IW7" s="93"/>
      <c r="IX7" s="93"/>
      <c r="IY7" s="93"/>
      <c r="IZ7" s="93"/>
      <c r="JA7" s="93"/>
      <c r="JB7" s="93"/>
      <c r="JC7" s="93"/>
      <c r="JD7" s="93"/>
      <c r="JE7" s="93"/>
      <c r="JF7" s="93"/>
      <c r="JG7" s="93"/>
      <c r="JH7" s="93"/>
      <c r="JI7" s="93"/>
      <c r="JJ7" s="93"/>
      <c r="JK7" s="93"/>
      <c r="JL7" s="93"/>
      <c r="JM7" s="93"/>
      <c r="JN7" s="93"/>
      <c r="JO7" s="93"/>
      <c r="JP7" s="93"/>
      <c r="JQ7" s="93"/>
      <c r="JR7" s="93"/>
      <c r="JS7" s="93"/>
      <c r="JT7" s="93"/>
      <c r="JU7" s="93"/>
      <c r="JV7" s="93"/>
      <c r="JW7" s="93"/>
      <c r="JX7" s="93"/>
      <c r="JY7" s="93"/>
      <c r="JZ7" s="93"/>
      <c r="KA7" s="93"/>
      <c r="KB7" s="93"/>
      <c r="KC7" s="93"/>
      <c r="KD7" s="93"/>
      <c r="KE7" s="93"/>
      <c r="KF7" s="93"/>
      <c r="KG7" s="93"/>
      <c r="KH7" s="93"/>
      <c r="KI7" s="93"/>
      <c r="KJ7" s="93"/>
      <c r="KK7" s="93"/>
      <c r="KL7" s="93"/>
      <c r="KM7" s="93"/>
      <c r="KN7" s="93"/>
      <c r="KO7" s="93"/>
      <c r="KP7" s="93"/>
      <c r="KQ7" s="93"/>
      <c r="KR7" s="93"/>
      <c r="KS7" s="93"/>
      <c r="KT7" s="93"/>
      <c r="KU7" s="93"/>
      <c r="KV7" s="93"/>
      <c r="KW7" s="93"/>
      <c r="KX7" s="93"/>
      <c r="KY7" s="93"/>
      <c r="KZ7" s="93"/>
      <c r="LA7" s="93"/>
      <c r="LB7" s="93"/>
      <c r="LC7" s="93"/>
      <c r="LD7" s="93"/>
      <c r="LE7" s="93"/>
      <c r="LF7" s="93"/>
      <c r="LG7" s="93"/>
      <c r="LH7" s="93"/>
      <c r="LI7" s="93"/>
      <c r="LJ7" s="93"/>
      <c r="LK7" s="93"/>
      <c r="LL7" s="93"/>
      <c r="LM7" s="93"/>
      <c r="LN7" s="93"/>
      <c r="LO7" s="93"/>
      <c r="LP7" s="93"/>
      <c r="LQ7" s="93"/>
      <c r="LR7" s="93"/>
      <c r="LS7" s="93"/>
      <c r="LT7" s="93"/>
      <c r="LU7" s="93"/>
      <c r="LV7" s="93"/>
      <c r="LW7" s="93"/>
      <c r="LX7" s="93"/>
      <c r="LY7" s="93"/>
      <c r="LZ7" s="93"/>
      <c r="MA7" s="93"/>
      <c r="MB7" s="93"/>
      <c r="MC7" s="93"/>
      <c r="MD7" s="93"/>
      <c r="ME7" s="93"/>
      <c r="MF7" s="93"/>
      <c r="MG7" s="93"/>
      <c r="MH7" s="93"/>
      <c r="MI7" s="93"/>
      <c r="MJ7" s="93"/>
      <c r="MK7" s="93"/>
      <c r="ML7" s="93"/>
      <c r="MM7" s="93"/>
      <c r="MN7" s="93"/>
      <c r="MO7" s="93"/>
      <c r="MP7" s="93"/>
      <c r="MQ7" s="93"/>
      <c r="MR7" s="93"/>
      <c r="MS7" s="93"/>
      <c r="MT7" s="93"/>
      <c r="MU7" s="93"/>
      <c r="MV7" s="93"/>
    </row>
    <row r="8" spans="1:360" s="1" customFormat="1" ht="16.5" customHeight="1" x14ac:dyDescent="0.25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111"/>
      <c r="M8" s="117"/>
      <c r="N8" s="93"/>
      <c r="O8" s="93"/>
      <c r="P8" s="93"/>
      <c r="Q8" s="93"/>
      <c r="R8" s="111"/>
      <c r="S8" s="117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3"/>
      <c r="IA8" s="93"/>
      <c r="IB8" s="93"/>
      <c r="IC8" s="93"/>
      <c r="ID8" s="93"/>
      <c r="IE8" s="93"/>
      <c r="IF8" s="93"/>
      <c r="IG8" s="93"/>
      <c r="IH8" s="93"/>
      <c r="II8" s="93"/>
      <c r="IJ8" s="93"/>
      <c r="IK8" s="93"/>
      <c r="IL8" s="93"/>
      <c r="IM8" s="93"/>
      <c r="IN8" s="93"/>
      <c r="IO8" s="93"/>
      <c r="IP8" s="93"/>
      <c r="IQ8" s="93"/>
      <c r="IR8" s="93"/>
      <c r="IS8" s="93"/>
      <c r="IT8" s="93"/>
      <c r="IU8" s="93"/>
      <c r="IV8" s="93"/>
      <c r="IW8" s="93"/>
      <c r="IX8" s="93"/>
      <c r="IY8" s="93"/>
      <c r="IZ8" s="93"/>
      <c r="JA8" s="93"/>
      <c r="JB8" s="93"/>
      <c r="JC8" s="93"/>
      <c r="JD8" s="93"/>
      <c r="JE8" s="93"/>
      <c r="JF8" s="93"/>
      <c r="JG8" s="93"/>
      <c r="JH8" s="93"/>
      <c r="JI8" s="93"/>
      <c r="JJ8" s="93"/>
      <c r="JK8" s="93"/>
      <c r="JL8" s="93"/>
      <c r="JM8" s="93"/>
      <c r="JN8" s="93"/>
      <c r="JO8" s="93"/>
      <c r="JP8" s="93"/>
      <c r="JQ8" s="93"/>
      <c r="JR8" s="93"/>
      <c r="JS8" s="93"/>
      <c r="JT8" s="93"/>
      <c r="JU8" s="93"/>
      <c r="JV8" s="93"/>
      <c r="JW8" s="93"/>
      <c r="JX8" s="93"/>
      <c r="JY8" s="93"/>
      <c r="JZ8" s="93"/>
      <c r="KA8" s="93"/>
      <c r="KB8" s="93"/>
      <c r="KC8" s="93"/>
      <c r="KD8" s="93"/>
      <c r="KE8" s="93"/>
      <c r="KF8" s="93"/>
      <c r="KG8" s="93"/>
      <c r="KH8" s="93"/>
      <c r="KI8" s="93"/>
      <c r="KJ8" s="93"/>
      <c r="KK8" s="93"/>
      <c r="KL8" s="93"/>
      <c r="KM8" s="93"/>
      <c r="KN8" s="93"/>
      <c r="KO8" s="93"/>
      <c r="KP8" s="93"/>
      <c r="KQ8" s="93"/>
      <c r="KR8" s="93"/>
      <c r="KS8" s="93"/>
      <c r="KT8" s="93"/>
      <c r="KU8" s="93"/>
      <c r="KV8" s="93"/>
      <c r="KW8" s="93"/>
      <c r="KX8" s="93"/>
      <c r="KY8" s="93"/>
      <c r="KZ8" s="93"/>
      <c r="LA8" s="93"/>
      <c r="LB8" s="93"/>
      <c r="LC8" s="93"/>
      <c r="LD8" s="93"/>
      <c r="LE8" s="93"/>
      <c r="LF8" s="93"/>
      <c r="LG8" s="93"/>
      <c r="LH8" s="93"/>
      <c r="LI8" s="93"/>
      <c r="LJ8" s="93"/>
      <c r="LK8" s="93"/>
      <c r="LL8" s="93"/>
      <c r="LM8" s="93"/>
      <c r="LN8" s="93"/>
      <c r="LO8" s="93"/>
      <c r="LP8" s="93"/>
      <c r="LQ8" s="93"/>
      <c r="LR8" s="93"/>
      <c r="LS8" s="93"/>
      <c r="LT8" s="93"/>
      <c r="LU8" s="93"/>
      <c r="LV8" s="93"/>
      <c r="LW8" s="93"/>
      <c r="LX8" s="93"/>
      <c r="LY8" s="93"/>
      <c r="LZ8" s="93"/>
      <c r="MA8" s="93"/>
      <c r="MB8" s="93"/>
      <c r="MC8" s="93"/>
      <c r="MD8" s="93"/>
      <c r="ME8" s="93"/>
      <c r="MF8" s="93"/>
      <c r="MG8" s="93"/>
      <c r="MH8" s="93"/>
      <c r="MI8" s="93"/>
      <c r="MJ8" s="93"/>
      <c r="MK8" s="93"/>
      <c r="ML8" s="93"/>
      <c r="MM8" s="93"/>
      <c r="MN8" s="93"/>
      <c r="MO8" s="93"/>
      <c r="MP8" s="93"/>
      <c r="MQ8" s="93"/>
      <c r="MR8" s="93"/>
      <c r="MS8" s="93"/>
      <c r="MT8" s="93"/>
      <c r="MU8" s="93"/>
      <c r="MV8" s="93"/>
    </row>
    <row r="9" spans="1:360" ht="16.5" customHeight="1" x14ac:dyDescent="0.25">
      <c r="J9"/>
      <c r="K9"/>
      <c r="L9" s="162"/>
      <c r="M9" s="118"/>
      <c r="P9"/>
      <c r="Q9"/>
      <c r="R9" s="162"/>
      <c r="S9" s="118"/>
    </row>
    <row r="10" spans="1:360" ht="20.25" x14ac:dyDescent="0.3">
      <c r="B10" s="382" t="s">
        <v>0</v>
      </c>
      <c r="C10" s="382"/>
      <c r="D10" s="382"/>
      <c r="E10" s="382"/>
      <c r="F10" s="382"/>
      <c r="G10" s="382"/>
      <c r="H10" s="382"/>
      <c r="I10" s="382"/>
      <c r="J10" s="382"/>
      <c r="K10" s="382"/>
      <c r="L10" s="382"/>
      <c r="M10" s="382"/>
      <c r="N10"/>
      <c r="R10" s="2"/>
    </row>
    <row r="11" spans="1:360" ht="20.25" x14ac:dyDescent="0.3">
      <c r="B11" s="382" t="s">
        <v>75</v>
      </c>
      <c r="C11" s="382"/>
      <c r="D11" s="382"/>
      <c r="E11" s="382"/>
      <c r="F11" s="382"/>
      <c r="G11" s="382"/>
      <c r="H11" s="382"/>
      <c r="I11" s="382"/>
      <c r="J11" s="382"/>
      <c r="K11" s="382"/>
      <c r="L11" s="382"/>
      <c r="M11" s="382"/>
      <c r="N11"/>
      <c r="R11" s="2"/>
    </row>
    <row r="12" spans="1:360" ht="16.5" customHeight="1" x14ac:dyDescent="0.25">
      <c r="J12"/>
      <c r="K12"/>
      <c r="L12" s="162"/>
      <c r="M12" s="118"/>
      <c r="P12"/>
      <c r="Q12"/>
      <c r="R12" s="162"/>
      <c r="S12" s="118"/>
    </row>
    <row r="13" spans="1:360" ht="16.5" customHeight="1" x14ac:dyDescent="0.25">
      <c r="J13"/>
      <c r="K13"/>
      <c r="L13" s="162"/>
      <c r="M13" s="118"/>
      <c r="P13"/>
      <c r="Q13"/>
      <c r="R13" s="162"/>
      <c r="S13" s="118"/>
    </row>
    <row r="14" spans="1:360" ht="16.5" customHeight="1" x14ac:dyDescent="0.25">
      <c r="B14" s="3" t="s">
        <v>1</v>
      </c>
      <c r="D14" s="383" t="s">
        <v>74</v>
      </c>
      <c r="E14" s="383"/>
      <c r="F14" s="383"/>
      <c r="G14" s="383"/>
      <c r="H14" s="383"/>
      <c r="I14" s="383"/>
      <c r="J14" s="383"/>
      <c r="K14" s="383"/>
      <c r="L14" s="383"/>
      <c r="M14" s="383"/>
      <c r="R14" s="2"/>
    </row>
    <row r="15" spans="1:360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3"/>
      <c r="M15" s="119"/>
      <c r="N15" s="5"/>
      <c r="O15" s="5"/>
      <c r="P15" s="5"/>
      <c r="Q15" s="5"/>
      <c r="R15" s="163"/>
      <c r="S15" s="119"/>
      <c r="T15" s="5"/>
    </row>
    <row r="16" spans="1:360" ht="16.5" customHeight="1" x14ac:dyDescent="0.25">
      <c r="B16" s="3" t="s">
        <v>2</v>
      </c>
      <c r="D16" s="6" t="s">
        <v>3</v>
      </c>
      <c r="E16" s="5"/>
      <c r="F16" s="5"/>
      <c r="G16" s="5"/>
      <c r="H16" s="5"/>
      <c r="I16" s="5"/>
      <c r="J16" s="5"/>
      <c r="K16" s="5"/>
      <c r="L16" s="163"/>
      <c r="M16" s="119"/>
      <c r="N16" s="5"/>
      <c r="O16" s="5"/>
      <c r="P16" s="5"/>
      <c r="Q16" s="5"/>
      <c r="R16" s="163"/>
      <c r="S16" s="119"/>
      <c r="T16" s="5"/>
    </row>
    <row r="17" spans="1:360" ht="15.75" x14ac:dyDescent="0.25">
      <c r="B17" s="7"/>
      <c r="D17" s="8" t="s">
        <v>4</v>
      </c>
      <c r="E17" s="8"/>
      <c r="F17" s="9">
        <v>80000</v>
      </c>
      <c r="L17" s="163"/>
      <c r="R17" s="163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</row>
    <row r="18" spans="1:360" x14ac:dyDescent="0.25">
      <c r="B18" s="7"/>
      <c r="D18" s="8" t="s">
        <v>56</v>
      </c>
      <c r="E18" s="8"/>
      <c r="F18" s="9">
        <v>250</v>
      </c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</row>
    <row r="19" spans="1:360" x14ac:dyDescent="0.25">
      <c r="B19" s="7"/>
      <c r="D19" s="8"/>
      <c r="E19" s="8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</row>
    <row r="20" spans="1:360" ht="44.25" customHeight="1" x14ac:dyDescent="0.25">
      <c r="B20" s="7"/>
      <c r="D20" s="10"/>
      <c r="E20" s="10"/>
      <c r="F20" s="374" t="s">
        <v>51</v>
      </c>
      <c r="G20" s="375"/>
      <c r="H20" s="29"/>
      <c r="I20" s="372">
        <f>Residential!I20</f>
        <v>2016</v>
      </c>
      <c r="J20" s="373"/>
      <c r="K20" s="29"/>
      <c r="L20" s="374" t="str">
        <f>Residential!L20</f>
        <v xml:space="preserve">Impact
2016  vs. 
2015 </v>
      </c>
      <c r="M20" s="375"/>
      <c r="N20" s="29"/>
      <c r="O20" s="372" t="str">
        <f>Residential!O20</f>
        <v xml:space="preserve">2017 TEST YEAR </v>
      </c>
      <c r="P20" s="373"/>
      <c r="Q20" s="29"/>
      <c r="R20" s="374" t="str">
        <f>Residential!R20</f>
        <v xml:space="preserve">Impact
2017 TEST vs. 
2016 </v>
      </c>
      <c r="S20" s="375"/>
      <c r="T20" s="29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</row>
    <row r="21" spans="1:360" x14ac:dyDescent="0.25">
      <c r="B21" s="7"/>
      <c r="D21" s="376" t="s">
        <v>5</v>
      </c>
      <c r="E21" s="11" t="s">
        <v>7</v>
      </c>
      <c r="F21" s="11" t="s">
        <v>6</v>
      </c>
      <c r="G21" s="12" t="s">
        <v>8</v>
      </c>
      <c r="H21" s="29"/>
      <c r="I21" s="11" t="s">
        <v>6</v>
      </c>
      <c r="J21" s="12" t="s">
        <v>8</v>
      </c>
      <c r="K21" s="29"/>
      <c r="L21" s="165" t="s">
        <v>9</v>
      </c>
      <c r="M21" s="121" t="s">
        <v>10</v>
      </c>
      <c r="N21" s="29"/>
      <c r="O21" s="11" t="s">
        <v>6</v>
      </c>
      <c r="P21" s="12" t="s">
        <v>8</v>
      </c>
      <c r="Q21" s="29"/>
      <c r="R21" s="165" t="s">
        <v>9</v>
      </c>
      <c r="S21" s="121" t="s">
        <v>10</v>
      </c>
      <c r="T21" s="29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</row>
    <row r="22" spans="1:360" x14ac:dyDescent="0.25">
      <c r="B22" s="7"/>
      <c r="D22" s="377"/>
      <c r="E22" s="13"/>
      <c r="F22" s="13" t="s">
        <v>11</v>
      </c>
      <c r="G22" s="14" t="s">
        <v>11</v>
      </c>
      <c r="H22" s="29"/>
      <c r="I22" s="13" t="s">
        <v>11</v>
      </c>
      <c r="J22" s="14" t="s">
        <v>11</v>
      </c>
      <c r="K22" s="29"/>
      <c r="L22" s="166"/>
      <c r="M22" s="122"/>
      <c r="N22" s="29"/>
      <c r="O22" s="13" t="s">
        <v>11</v>
      </c>
      <c r="P22" s="14" t="s">
        <v>11</v>
      </c>
      <c r="Q22" s="29"/>
      <c r="R22" s="166"/>
      <c r="S22" s="122"/>
      <c r="T22" s="29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</row>
    <row r="23" spans="1:360" x14ac:dyDescent="0.25">
      <c r="A23" s="139" t="str">
        <f>[3]Rates!$A$81</f>
        <v>Fix_GSL</v>
      </c>
      <c r="B23" s="15" t="s">
        <v>12</v>
      </c>
      <c r="C23" s="15"/>
      <c r="D23" s="99" t="s">
        <v>57</v>
      </c>
      <c r="E23" s="17">
        <v>1</v>
      </c>
      <c r="F23" s="114">
        <f>IF($A23&lt;&gt;"",VLOOKUP($A23,[3]Rates!$A$1:$R$65536,12,FALSE),0)</f>
        <v>138.47999999999999</v>
      </c>
      <c r="G23" s="18">
        <f t="shared" ref="G23:G38" si="0">E23*F23</f>
        <v>138.47999999999999</v>
      </c>
      <c r="H23" s="38"/>
      <c r="I23" s="114">
        <f>IF($A23&lt;&gt;"",VLOOKUP($A23,[3]Rates!$A$1:$R$65536,14,FALSE),0)</f>
        <v>138.47999999999999</v>
      </c>
      <c r="J23" s="18">
        <f>$E23*I23</f>
        <v>138.47999999999999</v>
      </c>
      <c r="K23" s="38"/>
      <c r="L23" s="167">
        <f>J23-G23</f>
        <v>0</v>
      </c>
      <c r="M23" s="123">
        <f>IF((G23)=0,"",(L23/G23))</f>
        <v>0</v>
      </c>
      <c r="N23" s="38"/>
      <c r="O23" s="114">
        <f>IF($A23&lt;&gt;"",VLOOKUP($A23,[3]Rates!$A$1:$R$65536,15,FALSE),0)</f>
        <v>138.47999999999999</v>
      </c>
      <c r="P23" s="18">
        <f>$E23*O23</f>
        <v>138.47999999999999</v>
      </c>
      <c r="Q23" s="38"/>
      <c r="R23" s="167">
        <f>P23-J23</f>
        <v>0</v>
      </c>
      <c r="S23" s="123">
        <f>IF((J23)=0,"",(R23/J23))</f>
        <v>0</v>
      </c>
      <c r="T23" s="38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</row>
    <row r="24" spans="1:360" x14ac:dyDescent="0.25">
      <c r="A24" s="139"/>
      <c r="B24" s="15" t="s">
        <v>13</v>
      </c>
      <c r="C24" s="15"/>
      <c r="D24" s="99" t="s">
        <v>57</v>
      </c>
      <c r="E24" s="17">
        <v>1</v>
      </c>
      <c r="F24" s="114">
        <f>IF($A24&lt;&gt;"",VLOOKUP($A24,[3]Rates!$A$1:$R$65536,12,FALSE),0)</f>
        <v>0</v>
      </c>
      <c r="G24" s="18">
        <f t="shared" si="0"/>
        <v>0</v>
      </c>
      <c r="H24" s="38"/>
      <c r="I24" s="114">
        <f>IF($A24&lt;&gt;"",VLOOKUP($A24,[3]Rates!$A$1:$R$65536,14,FALSE),0)</f>
        <v>0</v>
      </c>
      <c r="J24" s="18">
        <f t="shared" ref="J24:J38" si="1">$E24*I24</f>
        <v>0</v>
      </c>
      <c r="K24" s="38"/>
      <c r="L24" s="167">
        <f t="shared" ref="L24:L62" si="2">J24-G24</f>
        <v>0</v>
      </c>
      <c r="M24" s="123" t="str">
        <f t="shared" ref="M24:M48" si="3">IF((G24)=0,"",(L24/G24))</f>
        <v/>
      </c>
      <c r="N24" s="38"/>
      <c r="O24" s="114">
        <f>IF($A24&lt;&gt;"",VLOOKUP($A24,[3]Rates!$A$1:$R$65536,15,FALSE),0)</f>
        <v>0</v>
      </c>
      <c r="P24" s="18">
        <f t="shared" ref="P24:P38" si="4">$E24*O24</f>
        <v>0</v>
      </c>
      <c r="Q24" s="38"/>
      <c r="R24" s="167">
        <f t="shared" ref="R24:R74" si="5">P24-J24</f>
        <v>0</v>
      </c>
      <c r="S24" s="123" t="str">
        <f t="shared" ref="S24:S62" si="6">IF((J24)=0,"",(R24/J24))</f>
        <v/>
      </c>
      <c r="T24" s="38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</row>
    <row r="25" spans="1:360" s="267" customFormat="1" x14ac:dyDescent="0.25">
      <c r="A25" s="291" t="str">
        <f>[3]Rates!$A$83</f>
        <v>PPE_GSL</v>
      </c>
      <c r="B25" s="301" t="s">
        <v>71</v>
      </c>
      <c r="C25" s="293"/>
      <c r="D25" s="294" t="s">
        <v>57</v>
      </c>
      <c r="E25" s="303">
        <v>1</v>
      </c>
      <c r="F25" s="302">
        <f>IF($A25&lt;&gt;"",VLOOKUP($A25,[3]Rates!$A$1:$R$65536,12,FALSE),0)</f>
        <v>6.99</v>
      </c>
      <c r="G25" s="297">
        <f t="shared" si="0"/>
        <v>6.99</v>
      </c>
      <c r="H25" s="298"/>
      <c r="I25" s="302">
        <f>IF($A25&lt;&gt;"",VLOOKUP($A25,[3]Rates!$A$1:$R$65536,14,FALSE),0)</f>
        <v>6.99</v>
      </c>
      <c r="J25" s="297">
        <f t="shared" si="1"/>
        <v>6.99</v>
      </c>
      <c r="K25" s="298"/>
      <c r="L25" s="299">
        <f>J25-G25</f>
        <v>0</v>
      </c>
      <c r="M25" s="300">
        <f t="shared" si="3"/>
        <v>0</v>
      </c>
      <c r="N25" s="298"/>
      <c r="O25" s="302">
        <f>IF($A25&lt;&gt;"",VLOOKUP($A25,[3]Rates!$A$1:$R$65536,15,FALSE),0)</f>
        <v>0</v>
      </c>
      <c r="P25" s="297">
        <f t="shared" si="4"/>
        <v>0</v>
      </c>
      <c r="Q25" s="298"/>
      <c r="R25" s="299">
        <f t="shared" si="5"/>
        <v>-6.99</v>
      </c>
      <c r="S25" s="300">
        <f t="shared" si="6"/>
        <v>-1</v>
      </c>
      <c r="T25" s="298"/>
    </row>
    <row r="26" spans="1:360" s="267" customFormat="1" x14ac:dyDescent="0.25">
      <c r="A26" s="291" t="str">
        <f>[3]Rates!$A$84</f>
        <v>ICMF_GSL</v>
      </c>
      <c r="B26" s="301" t="s">
        <v>72</v>
      </c>
      <c r="C26" s="293"/>
      <c r="D26" s="294" t="s">
        <v>57</v>
      </c>
      <c r="E26" s="303">
        <v>1</v>
      </c>
      <c r="F26" s="302">
        <f>IF($A26&lt;&gt;"",VLOOKUP($A26,[3]Rates!$A$1:$R$65536,12,FALSE),0)</f>
        <v>0.72</v>
      </c>
      <c r="G26" s="297">
        <f t="shared" si="0"/>
        <v>0.72</v>
      </c>
      <c r="H26" s="298"/>
      <c r="I26" s="114">
        <f>IF($A26&lt;&gt;"",VLOOKUP($A26,[3]Rates!$A$1:$R$65536,14,FALSE),0)</f>
        <v>0</v>
      </c>
      <c r="J26" s="297">
        <f t="shared" si="1"/>
        <v>0</v>
      </c>
      <c r="K26" s="298"/>
      <c r="L26" s="299">
        <f t="shared" si="2"/>
        <v>-0.72</v>
      </c>
      <c r="M26" s="300">
        <f t="shared" si="3"/>
        <v>-1</v>
      </c>
      <c r="N26" s="298"/>
      <c r="O26" s="302">
        <f>IF($A26&lt;&gt;"",VLOOKUP($A26,[3]Rates!$A$1:$R$65536,15,FALSE),0)</f>
        <v>0</v>
      </c>
      <c r="P26" s="297">
        <f t="shared" si="4"/>
        <v>0</v>
      </c>
      <c r="Q26" s="298"/>
      <c r="R26" s="299">
        <f t="shared" si="5"/>
        <v>0</v>
      </c>
      <c r="S26" s="300" t="str">
        <f t="shared" si="6"/>
        <v/>
      </c>
      <c r="T26" s="298"/>
    </row>
    <row r="27" spans="1:360" x14ac:dyDescent="0.25">
      <c r="A27" s="139" t="s">
        <v>136</v>
      </c>
      <c r="B27" s="22" t="s">
        <v>133</v>
      </c>
      <c r="C27" s="15"/>
      <c r="D27" s="307" t="s">
        <v>57</v>
      </c>
      <c r="E27" s="17">
        <v>1</v>
      </c>
      <c r="F27" s="114">
        <f>IF($A27&lt;&gt;"",VLOOKUP($A27,[3]Rates!$A$1:$R$65536,12,FALSE),0)</f>
        <v>0</v>
      </c>
      <c r="G27" s="18">
        <f t="shared" si="0"/>
        <v>0</v>
      </c>
      <c r="H27" s="38"/>
      <c r="I27" s="114">
        <f>IF($A27&lt;&gt;"",VLOOKUP($A27,[3]Rates!$A$1:$R$65536,14,FALSE),0)</f>
        <v>-2.13</v>
      </c>
      <c r="J27" s="18">
        <f t="shared" si="1"/>
        <v>-2.13</v>
      </c>
      <c r="K27" s="38"/>
      <c r="L27" s="167">
        <f t="shared" si="2"/>
        <v>-2.13</v>
      </c>
      <c r="M27" s="123" t="str">
        <f t="shared" si="3"/>
        <v/>
      </c>
      <c r="N27" s="38"/>
      <c r="O27" s="114">
        <f>IF($A27&lt;&gt;"",VLOOKUP($A27,[3]Rates!$A$1:$R$65536,15,FALSE),0)</f>
        <v>0</v>
      </c>
      <c r="P27" s="18">
        <f t="shared" si="4"/>
        <v>0</v>
      </c>
      <c r="Q27" s="38"/>
      <c r="R27" s="167">
        <f t="shared" si="5"/>
        <v>2.13</v>
      </c>
      <c r="S27" s="123">
        <f t="shared" si="6"/>
        <v>-1</v>
      </c>
      <c r="T27" s="38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</row>
    <row r="28" spans="1:360" x14ac:dyDescent="0.25">
      <c r="A28" s="139"/>
      <c r="B28" s="22"/>
      <c r="C28" s="15"/>
      <c r="D28" s="99"/>
      <c r="E28" s="17">
        <v>1</v>
      </c>
      <c r="F28" s="114">
        <f>IF($A28&lt;&gt;"",VLOOKUP($A28,[3]Rates!$A$1:$R$65536,12,FALSE),0)</f>
        <v>0</v>
      </c>
      <c r="G28" s="18">
        <f t="shared" si="0"/>
        <v>0</v>
      </c>
      <c r="H28" s="38"/>
      <c r="I28" s="114">
        <f>IF($A28&lt;&gt;"",VLOOKUP($A28,[3]Rates!$A$1:$R$65536,14,FALSE),0)</f>
        <v>0</v>
      </c>
      <c r="J28" s="18">
        <f t="shared" si="1"/>
        <v>0</v>
      </c>
      <c r="K28" s="38"/>
      <c r="L28" s="167">
        <f t="shared" si="2"/>
        <v>0</v>
      </c>
      <c r="M28" s="123" t="str">
        <f t="shared" si="3"/>
        <v/>
      </c>
      <c r="N28" s="38"/>
      <c r="O28" s="114">
        <f>IF($A28&lt;&gt;"",VLOOKUP($A28,[3]Rates!$A$1:$R$65536,15,FALSE),0)</f>
        <v>0</v>
      </c>
      <c r="P28" s="18">
        <f t="shared" si="4"/>
        <v>0</v>
      </c>
      <c r="Q28" s="38"/>
      <c r="R28" s="167">
        <f t="shared" si="5"/>
        <v>0</v>
      </c>
      <c r="S28" s="123" t="str">
        <f t="shared" si="6"/>
        <v/>
      </c>
      <c r="T28" s="38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</row>
    <row r="29" spans="1:360" x14ac:dyDescent="0.25">
      <c r="A29" s="139" t="str">
        <f>[3]Rates!$A$86</f>
        <v>Var_GSL</v>
      </c>
      <c r="B29" s="15" t="s">
        <v>14</v>
      </c>
      <c r="C29" s="15"/>
      <c r="D29" s="99" t="s">
        <v>59</v>
      </c>
      <c r="E29" s="135">
        <f>$F$18</f>
        <v>250</v>
      </c>
      <c r="F29" s="16">
        <f>IF($A29&lt;&gt;"",VLOOKUP($A29,[3]Rates!$A$1:$R$65536,12,FALSE),0)</f>
        <v>3.3277999999999999</v>
      </c>
      <c r="G29" s="18">
        <f t="shared" si="0"/>
        <v>831.94999999999993</v>
      </c>
      <c r="H29" s="38"/>
      <c r="I29" s="16">
        <f>IF($A29&lt;&gt;"",VLOOKUP($A29,[3]Rates!$A$1:$R$65536,14,FALSE),0)</f>
        <v>3.7199</v>
      </c>
      <c r="J29" s="18">
        <f t="shared" si="1"/>
        <v>929.97500000000002</v>
      </c>
      <c r="K29" s="38"/>
      <c r="L29" s="167">
        <f t="shared" si="2"/>
        <v>98.025000000000091</v>
      </c>
      <c r="M29" s="123">
        <f t="shared" si="3"/>
        <v>0.11782559048019725</v>
      </c>
      <c r="N29" s="38"/>
      <c r="O29" s="16">
        <f>IF($A29&lt;&gt;"",VLOOKUP($A29,[3]Rates!$A$1:$R$65536,15,FALSE),0)</f>
        <v>4.3277999999999999</v>
      </c>
      <c r="P29" s="18">
        <f t="shared" si="4"/>
        <v>1081.95</v>
      </c>
      <c r="Q29" s="38"/>
      <c r="R29" s="167">
        <f t="shared" si="5"/>
        <v>151.97500000000002</v>
      </c>
      <c r="S29" s="123">
        <f t="shared" si="6"/>
        <v>0.16341837146159846</v>
      </c>
      <c r="T29" s="38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</row>
    <row r="30" spans="1:360" x14ac:dyDescent="0.25">
      <c r="A30" s="139"/>
      <c r="B30" s="15" t="s">
        <v>15</v>
      </c>
      <c r="C30" s="15"/>
      <c r="D30" s="99" t="s">
        <v>59</v>
      </c>
      <c r="E30" s="135">
        <f t="shared" ref="E30:E35" si="7">$F$18</f>
        <v>250</v>
      </c>
      <c r="F30" s="16">
        <f>IF($A30&lt;&gt;"",VLOOKUP($A30,[3]Rates!$A$1:$R$65536,12,FALSE),0)</f>
        <v>0</v>
      </c>
      <c r="G30" s="18">
        <f t="shared" si="0"/>
        <v>0</v>
      </c>
      <c r="H30" s="38"/>
      <c r="I30" s="16">
        <f>IF($A30&lt;&gt;"",VLOOKUP($A30,[3]Rates!$A$1:$R$65536,14,FALSE),0)</f>
        <v>0</v>
      </c>
      <c r="J30" s="18">
        <f t="shared" si="1"/>
        <v>0</v>
      </c>
      <c r="K30" s="38"/>
      <c r="L30" s="167">
        <f t="shared" si="2"/>
        <v>0</v>
      </c>
      <c r="M30" s="123" t="str">
        <f t="shared" si="3"/>
        <v/>
      </c>
      <c r="N30" s="38"/>
      <c r="O30" s="16">
        <f>IF($A30&lt;&gt;"",VLOOKUP($A30,[3]Rates!$A$1:$R$65536,15,FALSE),0)</f>
        <v>0</v>
      </c>
      <c r="P30" s="18">
        <f t="shared" si="4"/>
        <v>0</v>
      </c>
      <c r="Q30" s="38"/>
      <c r="R30" s="167">
        <f t="shared" si="5"/>
        <v>0</v>
      </c>
      <c r="S30" s="123" t="str">
        <f t="shared" si="6"/>
        <v/>
      </c>
      <c r="T30" s="38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</row>
    <row r="31" spans="1:360" x14ac:dyDescent="0.25">
      <c r="A31" s="139" t="s">
        <v>137</v>
      </c>
      <c r="B31" s="22" t="s">
        <v>138</v>
      </c>
      <c r="C31" s="15"/>
      <c r="D31" s="99" t="s">
        <v>59</v>
      </c>
      <c r="E31" s="135">
        <f t="shared" si="7"/>
        <v>250</v>
      </c>
      <c r="F31" s="16">
        <f>IF($A31&lt;&gt;"",VLOOKUP($A31,[3]Rates!$A$1:$R$65536,12,FALSE),0)</f>
        <v>0</v>
      </c>
      <c r="G31" s="18">
        <f t="shared" si="0"/>
        <v>0</v>
      </c>
      <c r="H31" s="38"/>
      <c r="I31" s="16">
        <f>IF($A31&lt;&gt;"",VLOOKUP($A31,[3]Rates!$A$1:$R$65536,14,FALSE),0)</f>
        <v>1.1617</v>
      </c>
      <c r="J31" s="18">
        <f t="shared" si="1"/>
        <v>290.42500000000001</v>
      </c>
      <c r="K31" s="38"/>
      <c r="L31" s="167">
        <f t="shared" si="2"/>
        <v>290.42500000000001</v>
      </c>
      <c r="M31" s="123" t="str">
        <f t="shared" si="3"/>
        <v/>
      </c>
      <c r="N31" s="38"/>
      <c r="O31" s="16">
        <f>IF($A31&lt;&gt;"",VLOOKUP($A31,[3]Rates!$A$1:$R$65536,15,FALSE),0)</f>
        <v>0</v>
      </c>
      <c r="P31" s="18">
        <f t="shared" si="4"/>
        <v>0</v>
      </c>
      <c r="Q31" s="38"/>
      <c r="R31" s="167">
        <f t="shared" si="5"/>
        <v>-290.42500000000001</v>
      </c>
      <c r="S31" s="123">
        <f t="shared" si="6"/>
        <v>-1</v>
      </c>
      <c r="T31" s="38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</row>
    <row r="32" spans="1:360" s="267" customFormat="1" x14ac:dyDescent="0.25">
      <c r="A32" s="291" t="str">
        <f>[3]Rates!$A$92</f>
        <v>ICMV_GSL</v>
      </c>
      <c r="B32" s="292" t="s">
        <v>72</v>
      </c>
      <c r="C32" s="293"/>
      <c r="D32" s="294" t="s">
        <v>59</v>
      </c>
      <c r="E32" s="304">
        <f t="shared" si="7"/>
        <v>250</v>
      </c>
      <c r="F32" s="296">
        <f>IF($A32&lt;&gt;"",VLOOKUP($A32,[3]Rates!$A$1:$R$65536,12,FALSE),0)</f>
        <v>1.7299999999999999E-2</v>
      </c>
      <c r="G32" s="297">
        <f t="shared" si="0"/>
        <v>4.3250000000000002</v>
      </c>
      <c r="H32" s="298"/>
      <c r="I32" s="16">
        <f>IF($A32&lt;&gt;"",VLOOKUP($A32,[3]Rates!$A$1:$R$65536,14,FALSE),0)</f>
        <v>0</v>
      </c>
      <c r="J32" s="297">
        <f t="shared" si="1"/>
        <v>0</v>
      </c>
      <c r="K32" s="298"/>
      <c r="L32" s="299">
        <f t="shared" si="2"/>
        <v>-4.3250000000000002</v>
      </c>
      <c r="M32" s="300">
        <f t="shared" si="3"/>
        <v>-1</v>
      </c>
      <c r="N32" s="298"/>
      <c r="O32" s="296">
        <f>IF($A32&lt;&gt;"",VLOOKUP($A32,[3]Rates!$A$1:$R$65536,15,FALSE),0)</f>
        <v>0</v>
      </c>
      <c r="P32" s="297">
        <f t="shared" si="4"/>
        <v>0</v>
      </c>
      <c r="Q32" s="298"/>
      <c r="R32" s="299">
        <f t="shared" si="5"/>
        <v>0</v>
      </c>
      <c r="S32" s="300" t="str">
        <f t="shared" si="6"/>
        <v/>
      </c>
      <c r="T32" s="298"/>
    </row>
    <row r="33" spans="1:360" x14ac:dyDescent="0.25">
      <c r="A33" s="139" t="str">
        <f>[3]Rates!$A102</f>
        <v>2RAL16_GSL</v>
      </c>
      <c r="B33" s="23" t="str">
        <f>[3]Rates!$B$102</f>
        <v xml:space="preserve">Disposition of Deferral/Variance Accounts - Group 2 Accounts (2016) </v>
      </c>
      <c r="C33" s="15"/>
      <c r="D33" s="99" t="s">
        <v>59</v>
      </c>
      <c r="E33" s="135">
        <f t="shared" si="7"/>
        <v>250</v>
      </c>
      <c r="F33" s="16">
        <f>IF($A33&lt;&gt;"",VLOOKUP($A33,[3]Rates!$A$1:$R$65536,12,FALSE),0)</f>
        <v>0</v>
      </c>
      <c r="G33" s="18">
        <f t="shared" si="0"/>
        <v>0</v>
      </c>
      <c r="H33" s="38"/>
      <c r="I33" s="16">
        <f>IF($A33&lt;&gt;"",VLOOKUP($A33,[3]Rates!$A$1:$R$65536,14,FALSE),0)</f>
        <v>0.1273</v>
      </c>
      <c r="J33" s="18">
        <f t="shared" si="1"/>
        <v>31.824999999999999</v>
      </c>
      <c r="K33" s="38"/>
      <c r="L33" s="167">
        <f t="shared" si="2"/>
        <v>31.824999999999999</v>
      </c>
      <c r="M33" s="123" t="str">
        <f t="shared" si="3"/>
        <v/>
      </c>
      <c r="N33" s="38"/>
      <c r="O33" s="16">
        <f>IF($A33&lt;&gt;"",VLOOKUP($A33,[3]Rates!$A$1:$R$65536,15,FALSE),0)</f>
        <v>0.1273</v>
      </c>
      <c r="P33" s="18">
        <f t="shared" si="4"/>
        <v>31.824999999999999</v>
      </c>
      <c r="Q33" s="38"/>
      <c r="R33" s="167">
        <f t="shared" si="5"/>
        <v>0</v>
      </c>
      <c r="S33" s="123">
        <f t="shared" si="6"/>
        <v>0</v>
      </c>
      <c r="T33" s="38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</row>
    <row r="34" spans="1:360" x14ac:dyDescent="0.25">
      <c r="A34" s="139" t="str">
        <f>[3]Rates!$A103</f>
        <v>LRVA16_GSL</v>
      </c>
      <c r="B34" s="23" t="str">
        <f>[3]Rates!$B103</f>
        <v>Lost Revenue Adjustment Mechanism Variance Account (LRAMVA) (2016)</v>
      </c>
      <c r="C34" s="15"/>
      <c r="D34" s="99" t="s">
        <v>59</v>
      </c>
      <c r="E34" s="135">
        <f t="shared" si="7"/>
        <v>250</v>
      </c>
      <c r="F34" s="16">
        <f>IF($A34&lt;&gt;"",VLOOKUP($A34,[3]Rates!$A$1:$R$65536,12,FALSE),0)</f>
        <v>0</v>
      </c>
      <c r="G34" s="18">
        <f t="shared" si="0"/>
        <v>0</v>
      </c>
      <c r="H34" s="38"/>
      <c r="I34" s="16">
        <f>IF($A34&lt;&gt;"",VLOOKUP($A34,[3]Rates!$A$1:$R$65536,14,FALSE),0)</f>
        <v>-1.9599999999999999E-2</v>
      </c>
      <c r="J34" s="18">
        <f t="shared" si="1"/>
        <v>-4.8999999999999995</v>
      </c>
      <c r="K34" s="38"/>
      <c r="L34" s="167">
        <f t="shared" si="2"/>
        <v>-4.8999999999999995</v>
      </c>
      <c r="M34" s="123" t="str">
        <f t="shared" si="3"/>
        <v/>
      </c>
      <c r="N34" s="38"/>
      <c r="O34" s="16">
        <f>IF($A34&lt;&gt;"",VLOOKUP($A34,[3]Rates!$A$1:$R$65536,15,FALSE),0)</f>
        <v>-1.9599999999999999E-2</v>
      </c>
      <c r="P34" s="18">
        <f t="shared" si="4"/>
        <v>-4.8999999999999995</v>
      </c>
      <c r="Q34" s="38"/>
      <c r="R34" s="167">
        <f t="shared" si="5"/>
        <v>0</v>
      </c>
      <c r="S34" s="123">
        <f t="shared" si="6"/>
        <v>0</v>
      </c>
      <c r="T34" s="38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</row>
    <row r="35" spans="1:360" x14ac:dyDescent="0.25">
      <c r="A35" s="139" t="str">
        <f>[3]Rates!$A104</f>
        <v>PPE16_GSL</v>
      </c>
      <c r="B35" s="23" t="str">
        <f>[3]Rates!$B104</f>
        <v>Account 1575 (2016)</v>
      </c>
      <c r="C35" s="15"/>
      <c r="D35" s="99" t="s">
        <v>59</v>
      </c>
      <c r="E35" s="135">
        <f t="shared" si="7"/>
        <v>250</v>
      </c>
      <c r="F35" s="16">
        <f>IF($A35&lt;&gt;"",VLOOKUP($A35,[3]Rates!$A$1:$R$65536,12,FALSE),0)</f>
        <v>0</v>
      </c>
      <c r="G35" s="18">
        <f t="shared" si="0"/>
        <v>0</v>
      </c>
      <c r="H35" s="38"/>
      <c r="I35" s="16">
        <f>IF($A35&lt;&gt;"",VLOOKUP($A35,[3]Rates!$A$1:$R$65536,14,FALSE),0)</f>
        <v>-0.1105</v>
      </c>
      <c r="J35" s="18">
        <f t="shared" si="1"/>
        <v>-27.625</v>
      </c>
      <c r="K35" s="38"/>
      <c r="L35" s="167">
        <f t="shared" si="2"/>
        <v>-27.625</v>
      </c>
      <c r="M35" s="123" t="str">
        <f t="shared" si="3"/>
        <v/>
      </c>
      <c r="N35" s="38"/>
      <c r="O35" s="16">
        <f>IF($A35&lt;&gt;"",VLOOKUP($A35,[3]Rates!$A$1:$R$65536,15,FALSE),0)</f>
        <v>-0.1105</v>
      </c>
      <c r="P35" s="18">
        <f t="shared" si="4"/>
        <v>-27.625</v>
      </c>
      <c r="Q35" s="38"/>
      <c r="R35" s="167">
        <f t="shared" si="5"/>
        <v>0</v>
      </c>
      <c r="S35" s="123">
        <f t="shared" si="6"/>
        <v>0</v>
      </c>
      <c r="T35" s="38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</row>
    <row r="36" spans="1:360" x14ac:dyDescent="0.25">
      <c r="A36" s="139" t="str">
        <f>[3]Rates!$A105</f>
        <v>SG16_GSL</v>
      </c>
      <c r="B36" s="23" t="str">
        <f>[3]Rates!$B105</f>
        <v>Smart Grid True-up (2016)</v>
      </c>
      <c r="C36" s="15"/>
      <c r="D36" s="99" t="s">
        <v>57</v>
      </c>
      <c r="E36" s="135">
        <v>1</v>
      </c>
      <c r="F36" s="16">
        <f>IF($A36&lt;&gt;"",VLOOKUP($A36,[3]Rates!$A$1:$R$65536,12,FALSE),0)</f>
        <v>0</v>
      </c>
      <c r="G36" s="18">
        <f t="shared" si="0"/>
        <v>0</v>
      </c>
      <c r="H36" s="38"/>
      <c r="I36" s="114">
        <f>IF($A36&lt;&gt;"",VLOOKUP($A36,[3]Rates!$A$1:$R$65536,14,FALSE),0)</f>
        <v>-4.8099999999999996</v>
      </c>
      <c r="J36" s="18">
        <f t="shared" si="1"/>
        <v>-4.8099999999999996</v>
      </c>
      <c r="K36" s="38"/>
      <c r="L36" s="167">
        <f t="shared" si="2"/>
        <v>-4.8099999999999996</v>
      </c>
      <c r="M36" s="123" t="str">
        <f t="shared" si="3"/>
        <v/>
      </c>
      <c r="N36" s="38"/>
      <c r="O36" s="16">
        <f>IF($A36&lt;&gt;"",VLOOKUP($A36,[3]Rates!$A$1:$R$65536,15,FALSE),0)</f>
        <v>-4.8099999999999996</v>
      </c>
      <c r="P36" s="18">
        <f t="shared" si="4"/>
        <v>-4.8099999999999996</v>
      </c>
      <c r="Q36" s="38"/>
      <c r="R36" s="167">
        <f t="shared" si="5"/>
        <v>0</v>
      </c>
      <c r="S36" s="123">
        <f t="shared" si="6"/>
        <v>0</v>
      </c>
      <c r="T36" s="38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</row>
    <row r="37" spans="1:360" s="267" customFormat="1" x14ac:dyDescent="0.25">
      <c r="A37" s="291" t="str">
        <f>[3]Rates!$A$98</f>
        <v>LRVA_GSL</v>
      </c>
      <c r="B37" s="292"/>
      <c r="C37" s="293"/>
      <c r="D37" s="307" t="s">
        <v>59</v>
      </c>
      <c r="E37" s="311">
        <f>E29</f>
        <v>250</v>
      </c>
      <c r="F37" s="296"/>
      <c r="G37" s="297">
        <f t="shared" si="0"/>
        <v>0</v>
      </c>
      <c r="H37" s="298"/>
      <c r="I37" s="296">
        <f>IF($A37&lt;&gt;"",VLOOKUP($A37,[3]Rates!$A$1:$R$65536,14,FALSE),0)</f>
        <v>0</v>
      </c>
      <c r="J37" s="297">
        <f t="shared" si="1"/>
        <v>0</v>
      </c>
      <c r="K37" s="298"/>
      <c r="L37" s="299">
        <f t="shared" si="2"/>
        <v>0</v>
      </c>
      <c r="M37" s="300" t="str">
        <f t="shared" si="3"/>
        <v/>
      </c>
      <c r="N37" s="298"/>
      <c r="O37" s="296">
        <f>IF($A37&lt;&gt;"",VLOOKUP($A37,[3]Rates!$A$1:$R$65536,15,FALSE),0)</f>
        <v>0</v>
      </c>
      <c r="P37" s="297">
        <f t="shared" si="4"/>
        <v>0</v>
      </c>
      <c r="Q37" s="298"/>
      <c r="R37" s="299">
        <f t="shared" si="5"/>
        <v>0</v>
      </c>
      <c r="S37" s="300" t="str">
        <f t="shared" si="6"/>
        <v/>
      </c>
      <c r="T37" s="298"/>
    </row>
    <row r="38" spans="1:360" x14ac:dyDescent="0.25">
      <c r="A38" s="139"/>
      <c r="B38" s="23"/>
      <c r="C38" s="15"/>
      <c r="D38" s="99"/>
      <c r="E38" s="135"/>
      <c r="F38" s="16">
        <f>IF($A38&lt;&gt;"",VLOOKUP($A38,[3]Rates!$A$1:$R$65536,12,FALSE),0)</f>
        <v>0</v>
      </c>
      <c r="G38" s="18">
        <f t="shared" si="0"/>
        <v>0</v>
      </c>
      <c r="H38" s="38"/>
      <c r="I38" s="16">
        <f>IF($A38&lt;&gt;"",VLOOKUP($A38,[3]Rates!$A$1:$R$65536,14,FALSE),0)</f>
        <v>0</v>
      </c>
      <c r="J38" s="18">
        <f t="shared" si="1"/>
        <v>0</v>
      </c>
      <c r="K38" s="38"/>
      <c r="L38" s="167">
        <f t="shared" si="2"/>
        <v>0</v>
      </c>
      <c r="M38" s="123" t="str">
        <f t="shared" si="3"/>
        <v/>
      </c>
      <c r="N38" s="38"/>
      <c r="O38" s="16">
        <f>IF($A38&lt;&gt;"",VLOOKUP($A38,[3]Rates!$A$1:$R$65536,15,FALSE),0)</f>
        <v>0</v>
      </c>
      <c r="P38" s="18">
        <f t="shared" si="4"/>
        <v>0</v>
      </c>
      <c r="Q38" s="38"/>
      <c r="R38" s="167">
        <f t="shared" si="5"/>
        <v>0</v>
      </c>
      <c r="S38" s="123" t="str">
        <f t="shared" si="6"/>
        <v/>
      </c>
      <c r="T38" s="38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</row>
    <row r="39" spans="1:360" s="29" customFormat="1" x14ac:dyDescent="0.25">
      <c r="A39" s="139"/>
      <c r="B39" s="24" t="s">
        <v>17</v>
      </c>
      <c r="C39" s="25"/>
      <c r="D39" s="100"/>
      <c r="E39" s="27"/>
      <c r="F39" s="26"/>
      <c r="G39" s="28">
        <f>SUM(G23:G38)</f>
        <v>982.46499999999992</v>
      </c>
      <c r="H39" s="38"/>
      <c r="I39" s="26"/>
      <c r="J39" s="28">
        <f>SUM(J23:J38)</f>
        <v>1358.23</v>
      </c>
      <c r="K39" s="38"/>
      <c r="L39" s="168">
        <f t="shared" si="2"/>
        <v>375.7650000000001</v>
      </c>
      <c r="M39" s="124">
        <f>IF((G39)=0,"",(L39/G39))</f>
        <v>0.3824716402111018</v>
      </c>
      <c r="N39" s="38"/>
      <c r="O39" s="26"/>
      <c r="P39" s="28">
        <f>SUM(P23:P38)</f>
        <v>1214.92</v>
      </c>
      <c r="Q39" s="38"/>
      <c r="R39" s="168">
        <f t="shared" si="5"/>
        <v>-143.30999999999995</v>
      </c>
      <c r="S39" s="124">
        <f t="shared" si="6"/>
        <v>-0.1055123211827157</v>
      </c>
      <c r="T39" s="38"/>
    </row>
    <row r="40" spans="1:360" s="267" customFormat="1" x14ac:dyDescent="0.25">
      <c r="A40" s="291" t="str">
        <f>[3]Rates!$A$90</f>
        <v>RAL14_GSL</v>
      </c>
      <c r="B40" s="290"/>
      <c r="C40" s="293"/>
      <c r="D40" s="307" t="s">
        <v>59</v>
      </c>
      <c r="E40" s="311">
        <f>$F$18</f>
        <v>250</v>
      </c>
      <c r="F40" s="296"/>
      <c r="G40" s="297">
        <f t="shared" ref="G40:G49" si="8">E40*F40</f>
        <v>0</v>
      </c>
      <c r="H40" s="298"/>
      <c r="I40" s="296">
        <f>IF($A40&lt;&gt;"",VLOOKUP($A40,[3]Rates!$A$1:$R$65536,14,FALSE),0)</f>
        <v>0</v>
      </c>
      <c r="J40" s="297">
        <f>$E40*I40</f>
        <v>0</v>
      </c>
      <c r="K40" s="298"/>
      <c r="L40" s="299">
        <f t="shared" si="2"/>
        <v>0</v>
      </c>
      <c r="M40" s="300" t="str">
        <f t="shared" si="3"/>
        <v/>
      </c>
      <c r="N40" s="298"/>
      <c r="O40" s="296">
        <f>IF($A40&lt;&gt;"",VLOOKUP($A40,[3]Rates!$A$1:$R$65536,15,FALSE),0)</f>
        <v>0</v>
      </c>
      <c r="P40" s="297">
        <f>$E40*O40</f>
        <v>0</v>
      </c>
      <c r="Q40" s="298"/>
      <c r="R40" s="299">
        <f t="shared" si="5"/>
        <v>0</v>
      </c>
      <c r="S40" s="300" t="str">
        <f t="shared" si="6"/>
        <v/>
      </c>
      <c r="T40" s="298"/>
      <c r="U40" s="342"/>
    </row>
    <row r="41" spans="1:360" x14ac:dyDescent="0.25">
      <c r="A41" s="139" t="str">
        <f>[3]Rates!$A99</f>
        <v>RAL16_GSL</v>
      </c>
      <c r="B41" s="30" t="str">
        <f>[3]Rates!$B99</f>
        <v xml:space="preserve">Disposition of Deferral/Variance Accounts (2016) </v>
      </c>
      <c r="C41" s="15"/>
      <c r="D41" s="99" t="s">
        <v>59</v>
      </c>
      <c r="E41" s="135">
        <f t="shared" ref="E41:E47" si="9">$F$18</f>
        <v>250</v>
      </c>
      <c r="F41" s="16">
        <f>IF($A41&lt;&gt;"",VLOOKUP($A41,[3]Rates!$A$1:$R$65536,12,FALSE),0)</f>
        <v>0</v>
      </c>
      <c r="G41" s="18">
        <f t="shared" si="8"/>
        <v>0</v>
      </c>
      <c r="H41" s="21"/>
      <c r="I41" s="16">
        <f>IF($A41&lt;&gt;"",VLOOKUP($A41,[3]Rates!$A$1:$R$65536,14,FALSE),0)</f>
        <v>0.23380000000000001</v>
      </c>
      <c r="J41" s="18">
        <f t="shared" ref="J41:J47" si="10">$E41*I41</f>
        <v>58.45</v>
      </c>
      <c r="K41" s="21"/>
      <c r="L41" s="167">
        <f t="shared" si="2"/>
        <v>58.45</v>
      </c>
      <c r="M41" s="123" t="str">
        <f t="shared" si="3"/>
        <v/>
      </c>
      <c r="N41" s="21"/>
      <c r="O41" s="16">
        <f>IF($A41&lt;&gt;"",VLOOKUP($A41,[3]Rates!$A$1:$R$65536,15,FALSE),0)</f>
        <v>0.23380000000000001</v>
      </c>
      <c r="P41" s="18">
        <f t="shared" ref="P41:P49" si="11">$E41*O41</f>
        <v>58.45</v>
      </c>
      <c r="Q41" s="21"/>
      <c r="R41" s="167">
        <f t="shared" si="5"/>
        <v>0</v>
      </c>
      <c r="S41" s="123">
        <f t="shared" si="6"/>
        <v>0</v>
      </c>
      <c r="T41" s="238"/>
      <c r="U41" s="343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</row>
    <row r="42" spans="1:360" x14ac:dyDescent="0.25">
      <c r="A42" s="139" t="str">
        <f>[3]Rates!$A100</f>
        <v>RALP16_GSL</v>
      </c>
      <c r="B42" s="30" t="str">
        <f>[3]Rates!$B100</f>
        <v xml:space="preserve">Disposition of Deferral/Variance Accounts - Power (2016) </v>
      </c>
      <c r="C42" s="15"/>
      <c r="D42" s="99" t="s">
        <v>59</v>
      </c>
      <c r="E42" s="135">
        <f t="shared" si="9"/>
        <v>250</v>
      </c>
      <c r="F42" s="16">
        <f>IF($A42&lt;&gt;"",VLOOKUP($A42,[3]Rates!$A$1:$R$65536,12,FALSE),0)</f>
        <v>0</v>
      </c>
      <c r="G42" s="18">
        <f t="shared" si="8"/>
        <v>0</v>
      </c>
      <c r="H42" s="21"/>
      <c r="I42" s="16">
        <f>IF($A42&lt;&gt;"",VLOOKUP($A42,[3]Rates!$A$1:$R$65536,14,FALSE),0)</f>
        <v>-0.24490000000000001</v>
      </c>
      <c r="J42" s="18">
        <f t="shared" si="10"/>
        <v>-61.225000000000001</v>
      </c>
      <c r="K42" s="21"/>
      <c r="L42" s="167">
        <f t="shared" si="2"/>
        <v>-61.225000000000001</v>
      </c>
      <c r="M42" s="123" t="str">
        <f t="shared" si="3"/>
        <v/>
      </c>
      <c r="N42" s="21"/>
      <c r="O42" s="16">
        <f>IF($A42&lt;&gt;"",VLOOKUP($A42,[3]Rates!$A$1:$R$65536,15,FALSE),0)</f>
        <v>-0.24490000000000001</v>
      </c>
      <c r="P42" s="18">
        <f t="shared" si="11"/>
        <v>-61.225000000000001</v>
      </c>
      <c r="Q42" s="21"/>
      <c r="R42" s="167">
        <f t="shared" si="5"/>
        <v>0</v>
      </c>
      <c r="S42" s="123">
        <f t="shared" si="6"/>
        <v>0</v>
      </c>
      <c r="T42" s="238"/>
      <c r="U42" s="343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</row>
    <row r="43" spans="1:360" x14ac:dyDescent="0.25">
      <c r="A43" s="139" t="str">
        <f>[3]Rates!$A101</f>
        <v>GA16_GSL</v>
      </c>
      <c r="B43" s="30" t="str">
        <f>[3]Rates!$B101</f>
        <v xml:space="preserve">Disposition of Deferral/Variance Accounts - Power - Global Adjustment (2016) </v>
      </c>
      <c r="C43" s="15"/>
      <c r="D43" s="99" t="s">
        <v>59</v>
      </c>
      <c r="E43" s="135">
        <f t="shared" si="9"/>
        <v>250</v>
      </c>
      <c r="F43" s="16">
        <f>IF($A43&lt;&gt;"",VLOOKUP($A43,[3]Rates!$A$1:$R$65536,12,FALSE),0)</f>
        <v>0</v>
      </c>
      <c r="G43" s="18">
        <f t="shared" si="8"/>
        <v>0</v>
      </c>
      <c r="H43" s="21"/>
      <c r="I43" s="16">
        <f>IF($A43&lt;&gt;"",VLOOKUP($A43,[3]Rates!$A$1:$R$65536,14,FALSE),0)</f>
        <v>0.86370000000000002</v>
      </c>
      <c r="J43" s="18">
        <f t="shared" si="10"/>
        <v>215.92500000000001</v>
      </c>
      <c r="K43" s="21"/>
      <c r="L43" s="167">
        <f t="shared" si="2"/>
        <v>215.92500000000001</v>
      </c>
      <c r="M43" s="123" t="str">
        <f t="shared" si="3"/>
        <v/>
      </c>
      <c r="N43" s="21"/>
      <c r="O43" s="16">
        <f>IF($A43&lt;&gt;"",VLOOKUP($A43,[3]Rates!$A$1:$R$65536,15,FALSE),0)</f>
        <v>0.86370000000000002</v>
      </c>
      <c r="P43" s="18">
        <f t="shared" si="11"/>
        <v>215.92500000000001</v>
      </c>
      <c r="Q43" s="21"/>
      <c r="R43" s="167">
        <f t="shared" si="5"/>
        <v>0</v>
      </c>
      <c r="S43" s="123">
        <f t="shared" si="6"/>
        <v>0</v>
      </c>
      <c r="T43" s="238"/>
      <c r="U43" s="343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</row>
    <row r="44" spans="1:360" x14ac:dyDescent="0.25">
      <c r="A44" s="139" t="str">
        <f>[3]Rates!$A$91</f>
        <v>GA14_GSL</v>
      </c>
      <c r="B44" s="30" t="str">
        <f>[3]Rates!$B$91</f>
        <v xml:space="preserve">Disposition of Global Adjustment Sub-Account (2014) </v>
      </c>
      <c r="C44" s="15"/>
      <c r="D44" s="99" t="s">
        <v>59</v>
      </c>
      <c r="E44" s="135">
        <f>F18</f>
        <v>250</v>
      </c>
      <c r="F44" s="16">
        <f>IF($A44&lt;&gt;"",VLOOKUP($A44,[3]Rates!$A$1:$R$65536,12,FALSE),0)</f>
        <v>-7.1999999999999995E-2</v>
      </c>
      <c r="G44" s="18">
        <f t="shared" si="8"/>
        <v>-18</v>
      </c>
      <c r="H44" s="238"/>
      <c r="I44" s="16">
        <f>IF($A44&lt;&gt;"",VLOOKUP($A44,[3]Rates!$A$1:$R$65536,14,FALSE),0)</f>
        <v>0</v>
      </c>
      <c r="J44" s="18">
        <f t="shared" si="10"/>
        <v>0</v>
      </c>
      <c r="K44" s="238"/>
      <c r="L44" s="167">
        <f t="shared" si="2"/>
        <v>18</v>
      </c>
      <c r="M44" s="123"/>
      <c r="N44" s="238"/>
      <c r="O44" s="16">
        <f>IF($A44&lt;&gt;"",VLOOKUP($A44,[3]Rates!$A$1:$R$65536,15,FALSE),0)</f>
        <v>0</v>
      </c>
      <c r="P44" s="18">
        <f t="shared" ref="P44:P45" si="12">$E44*O44</f>
        <v>0</v>
      </c>
      <c r="Q44" s="21"/>
      <c r="R44" s="167">
        <f t="shared" ref="R44:R45" si="13">P44-J44</f>
        <v>0</v>
      </c>
      <c r="S44" s="123" t="str">
        <f t="shared" ref="S44:S45" si="14">IF((J44)=0,"",(R44/J44))</f>
        <v/>
      </c>
      <c r="T44" s="238"/>
      <c r="U44" s="343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</row>
    <row r="45" spans="1:360" x14ac:dyDescent="0.25">
      <c r="A45" s="139"/>
      <c r="B45" s="30"/>
      <c r="C45" s="15"/>
      <c r="D45" s="99"/>
      <c r="E45" s="135"/>
      <c r="F45" s="16">
        <f>IF($A45&lt;&gt;"",VLOOKUP($A45,[3]Rates!$A$1:$R$65536,12,FALSE),0)</f>
        <v>0</v>
      </c>
      <c r="G45" s="18"/>
      <c r="H45" s="238"/>
      <c r="I45" s="16">
        <f>IF($A45&lt;&gt;"",VLOOKUP($A45,[3]Rates!$A$1:$R$65536,14,FALSE),0)</f>
        <v>0</v>
      </c>
      <c r="J45" s="18"/>
      <c r="K45" s="238"/>
      <c r="L45" s="167"/>
      <c r="M45" s="123"/>
      <c r="N45" s="238"/>
      <c r="O45" s="16">
        <f>IF($A45&lt;&gt;"",VLOOKUP($A45,[3]Rates!$A$1:$R$65536,15,FALSE),0)</f>
        <v>0</v>
      </c>
      <c r="P45" s="18">
        <f t="shared" si="12"/>
        <v>0</v>
      </c>
      <c r="Q45" s="21"/>
      <c r="R45" s="167">
        <f t="shared" si="13"/>
        <v>0</v>
      </c>
      <c r="S45" s="123" t="str">
        <f t="shared" si="14"/>
        <v/>
      </c>
      <c r="T45" s="238"/>
      <c r="U45" s="343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</row>
    <row r="46" spans="1:360" x14ac:dyDescent="0.25">
      <c r="A46" s="139"/>
      <c r="B46" s="30"/>
      <c r="C46" s="15"/>
      <c r="D46" s="99"/>
      <c r="E46" s="135"/>
      <c r="F46" s="16">
        <f>IF($A46&lt;&gt;"",VLOOKUP($A46,[3]Rates!$A$1:$R$65536,12,FALSE),0)</f>
        <v>0</v>
      </c>
      <c r="G46" s="18"/>
      <c r="H46" s="238"/>
      <c r="I46" s="16">
        <f>IF($A46&lt;&gt;"",VLOOKUP($A46,[3]Rates!$A$1:$R$65536,14,FALSE),0)</f>
        <v>0</v>
      </c>
      <c r="J46" s="18"/>
      <c r="K46" s="238"/>
      <c r="L46" s="167"/>
      <c r="M46" s="123"/>
      <c r="N46" s="238"/>
      <c r="O46" s="16">
        <f>IF($A46&lt;&gt;"",VLOOKUP($A46,[3]Rates!$A$1:$R$65536,15,FALSE),0)</f>
        <v>0</v>
      </c>
      <c r="P46" s="18"/>
      <c r="Q46" s="238"/>
      <c r="R46" s="167"/>
      <c r="S46" s="123"/>
      <c r="T46" s="238"/>
      <c r="U46" s="343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</row>
    <row r="47" spans="1:360" x14ac:dyDescent="0.25">
      <c r="A47" s="139" t="str">
        <f>[3]Rates!$A$87</f>
        <v>LV_GSL</v>
      </c>
      <c r="B47" s="31" t="s">
        <v>18</v>
      </c>
      <c r="C47" s="15"/>
      <c r="D47" s="99" t="s">
        <v>59</v>
      </c>
      <c r="E47" s="135">
        <f t="shared" si="9"/>
        <v>250</v>
      </c>
      <c r="F47" s="16">
        <f>IF($A47&lt;&gt;"",VLOOKUP($A47,[3]Rates!$A$1:$R$65536,12,FALSE),0)</f>
        <v>0.11890000000000001</v>
      </c>
      <c r="G47" s="18">
        <f t="shared" si="8"/>
        <v>29.725000000000001</v>
      </c>
      <c r="H47" s="38"/>
      <c r="I47" s="16">
        <f>IF($A47&lt;&gt;"",VLOOKUP($A47,[3]Rates!$A$1:$R$65536,14,FALSE),0)</f>
        <v>0.11890000000000001</v>
      </c>
      <c r="J47" s="18">
        <f t="shared" si="10"/>
        <v>29.725000000000001</v>
      </c>
      <c r="K47" s="38"/>
      <c r="L47" s="167">
        <f t="shared" si="2"/>
        <v>0</v>
      </c>
      <c r="M47" s="123">
        <f t="shared" si="3"/>
        <v>0</v>
      </c>
      <c r="N47" s="38"/>
      <c r="O47" s="16">
        <f>IF($A47&lt;&gt;"",VLOOKUP($A47,[3]Rates!$A$1:$R$65536,15,FALSE),0)</f>
        <v>0.15890000000000001</v>
      </c>
      <c r="P47" s="18">
        <f t="shared" si="11"/>
        <v>39.725000000000001</v>
      </c>
      <c r="Q47" s="38"/>
      <c r="R47" s="167">
        <f t="shared" si="5"/>
        <v>10</v>
      </c>
      <c r="S47" s="123">
        <f t="shared" si="6"/>
        <v>0.33641715727502103</v>
      </c>
      <c r="T47" s="38"/>
      <c r="U47" s="343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</row>
    <row r="48" spans="1:360" x14ac:dyDescent="0.25">
      <c r="A48" s="139"/>
      <c r="B48" s="31" t="s">
        <v>19</v>
      </c>
      <c r="C48" s="15"/>
      <c r="D48" s="99"/>
      <c r="E48" s="314">
        <f>$F$17*(1+$F$77)-$F$17</f>
        <v>2760</v>
      </c>
      <c r="F48" s="32"/>
      <c r="G48" s="18">
        <f>E48*F48</f>
        <v>0</v>
      </c>
      <c r="H48" s="90">
        <f>$F$17*(1+$O$77)-$F$17</f>
        <v>2952</v>
      </c>
      <c r="I48" s="32"/>
      <c r="J48" s="18">
        <f>$H48*I48</f>
        <v>0</v>
      </c>
      <c r="K48" s="38"/>
      <c r="L48" s="169">
        <f t="shared" si="2"/>
        <v>0</v>
      </c>
      <c r="M48" s="123" t="str">
        <f t="shared" si="3"/>
        <v/>
      </c>
      <c r="N48" s="38"/>
      <c r="O48" s="32"/>
      <c r="P48" s="18">
        <f>$H48*O48</f>
        <v>0</v>
      </c>
      <c r="Q48" s="38"/>
      <c r="R48" s="169">
        <f t="shared" si="5"/>
        <v>0</v>
      </c>
      <c r="S48" s="123" t="str">
        <f t="shared" si="6"/>
        <v/>
      </c>
      <c r="T48" s="38"/>
      <c r="U48" s="343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</row>
    <row r="49" spans="1:360" x14ac:dyDescent="0.25">
      <c r="A49" s="139"/>
      <c r="B49" s="31"/>
      <c r="C49" s="15"/>
      <c r="D49" s="99"/>
      <c r="E49" s="17"/>
      <c r="F49" s="32"/>
      <c r="G49" s="18">
        <f t="shared" si="8"/>
        <v>0</v>
      </c>
      <c r="H49" s="38"/>
      <c r="I49" s="32"/>
      <c r="J49" s="18"/>
      <c r="K49" s="38"/>
      <c r="L49" s="169">
        <f t="shared" si="2"/>
        <v>0</v>
      </c>
      <c r="M49" s="123"/>
      <c r="N49" s="38"/>
      <c r="O49" s="32"/>
      <c r="P49" s="18">
        <f t="shared" si="11"/>
        <v>0</v>
      </c>
      <c r="Q49" s="38"/>
      <c r="R49" s="169">
        <f t="shared" si="5"/>
        <v>0</v>
      </c>
      <c r="S49" s="123" t="str">
        <f t="shared" si="6"/>
        <v/>
      </c>
      <c r="T49" s="38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</row>
    <row r="50" spans="1:360" x14ac:dyDescent="0.25">
      <c r="A50" s="139"/>
      <c r="B50" s="33" t="s">
        <v>21</v>
      </c>
      <c r="C50" s="34"/>
      <c r="D50" s="35"/>
      <c r="E50" s="36"/>
      <c r="F50" s="35"/>
      <c r="G50" s="37">
        <f>SUM(G40:G49)+G39</f>
        <v>994.18999999999994</v>
      </c>
      <c r="H50" s="38"/>
      <c r="I50" s="35"/>
      <c r="J50" s="37">
        <f>SUM(J40:J49)+J39</f>
        <v>1601.105</v>
      </c>
      <c r="K50" s="38"/>
      <c r="L50" s="170">
        <f t="shared" si="2"/>
        <v>606.91500000000008</v>
      </c>
      <c r="M50" s="125">
        <f>IF((G50)=0,"",(L50/G50))</f>
        <v>0.61046178295899189</v>
      </c>
      <c r="N50" s="38"/>
      <c r="O50" s="35"/>
      <c r="P50" s="37">
        <f>SUM(P40:P49)+P39</f>
        <v>1467.7950000000001</v>
      </c>
      <c r="Q50" s="38"/>
      <c r="R50" s="170">
        <f t="shared" si="5"/>
        <v>-133.30999999999995</v>
      </c>
      <c r="S50" s="125">
        <f t="shared" si="6"/>
        <v>-8.326124770080659E-2</v>
      </c>
      <c r="T50" s="38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</row>
    <row r="51" spans="1:360" x14ac:dyDescent="0.25">
      <c r="A51" s="139" t="str">
        <f>[3]Rates!$A$108</f>
        <v>TN_GSL</v>
      </c>
      <c r="B51" s="19" t="s">
        <v>22</v>
      </c>
      <c r="C51" s="19"/>
      <c r="D51" s="101" t="s">
        <v>59</v>
      </c>
      <c r="E51" s="45">
        <f>F18</f>
        <v>250</v>
      </c>
      <c r="F51" s="20">
        <f>IF($A51&lt;&gt;"",VLOOKUP($A51,[3]Rates!$A$1:$R$65536,12,FALSE),0)</f>
        <v>2.9192</v>
      </c>
      <c r="G51" s="18">
        <f>E51*F51</f>
        <v>729.8</v>
      </c>
      <c r="H51" s="39">
        <v>250</v>
      </c>
      <c r="I51" s="20">
        <f>IF($A51&lt;&gt;"",VLOOKUP($A51,[3]Rates!$A$1:$R$65536,14,FALSE),0)</f>
        <v>2.9192</v>
      </c>
      <c r="J51" s="18">
        <f>$E51*I51</f>
        <v>729.8</v>
      </c>
      <c r="K51" s="38"/>
      <c r="L51" s="171">
        <f>J51-G51</f>
        <v>0</v>
      </c>
      <c r="M51" s="123">
        <f t="shared" ref="M51:M62" si="15">IF((G51)=0,"",(L51/G51))</f>
        <v>0</v>
      </c>
      <c r="N51" s="38"/>
      <c r="O51" s="20">
        <f>IF($A51&lt;&gt;"",VLOOKUP($A51,[3]Rates!$A$1:$R$65536,15,FALSE),0)</f>
        <v>2.9268000000000001</v>
      </c>
      <c r="P51" s="18">
        <f>$E51*O51</f>
        <v>731.7</v>
      </c>
      <c r="Q51" s="38"/>
      <c r="R51" s="171">
        <f t="shared" si="5"/>
        <v>1.9000000000000909</v>
      </c>
      <c r="S51" s="123">
        <f t="shared" si="6"/>
        <v>2.603453000822268E-3</v>
      </c>
      <c r="T51" s="38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</row>
    <row r="52" spans="1:360" x14ac:dyDescent="0.25">
      <c r="A52" s="139" t="str">
        <f>[3]Rates!$A$109</f>
        <v>TC_GSL</v>
      </c>
      <c r="B52" s="40" t="s">
        <v>23</v>
      </c>
      <c r="C52" s="19"/>
      <c r="D52" s="101" t="s">
        <v>59</v>
      </c>
      <c r="E52" s="45">
        <f>E51</f>
        <v>250</v>
      </c>
      <c r="F52" s="20">
        <f>IF($A52&lt;&gt;"",VLOOKUP($A52,[3]Rates!$A$1:$R$65536,12,FALSE),0)</f>
        <v>1.1726000000000001</v>
      </c>
      <c r="G52" s="18">
        <f>E52*F52</f>
        <v>293.15000000000003</v>
      </c>
      <c r="H52" s="39">
        <v>250</v>
      </c>
      <c r="I52" s="20">
        <f>IF($A52&lt;&gt;"",VLOOKUP($A52,[3]Rates!$A$1:$R$65536,14,FALSE),0)</f>
        <v>1.1726000000000001</v>
      </c>
      <c r="J52" s="18">
        <f>$E52*I52</f>
        <v>293.15000000000003</v>
      </c>
      <c r="K52" s="38"/>
      <c r="L52" s="171">
        <f t="shared" si="2"/>
        <v>0</v>
      </c>
      <c r="M52" s="123">
        <f t="shared" si="15"/>
        <v>0</v>
      </c>
      <c r="N52" s="38"/>
      <c r="O52" s="20">
        <f>IF($A52&lt;&gt;"",VLOOKUP($A52,[3]Rates!$A$1:$R$65536,15,FALSE),0)</f>
        <v>1.2618</v>
      </c>
      <c r="P52" s="18">
        <f>$E52*O52</f>
        <v>315.45</v>
      </c>
      <c r="Q52" s="38"/>
      <c r="R52" s="171">
        <f t="shared" si="5"/>
        <v>22.299999999999955</v>
      </c>
      <c r="S52" s="123">
        <f t="shared" si="6"/>
        <v>7.6070271192222247E-2</v>
      </c>
      <c r="T52" s="38"/>
    </row>
    <row r="53" spans="1:360" x14ac:dyDescent="0.25">
      <c r="B53" s="33" t="s">
        <v>24</v>
      </c>
      <c r="C53" s="25"/>
      <c r="D53" s="41"/>
      <c r="E53" s="36"/>
      <c r="F53" s="41"/>
      <c r="G53" s="37">
        <f>SUM(G50:G52)</f>
        <v>2017.1399999999999</v>
      </c>
      <c r="H53" s="17"/>
      <c r="I53" s="41"/>
      <c r="J53" s="37">
        <f>SUM(J50:J52)</f>
        <v>2624.0549999999998</v>
      </c>
      <c r="K53" s="109"/>
      <c r="L53" s="172">
        <f t="shared" si="2"/>
        <v>606.91499999999996</v>
      </c>
      <c r="M53" s="125">
        <f t="shared" si="15"/>
        <v>0.30087896725066182</v>
      </c>
      <c r="N53" s="109"/>
      <c r="O53" s="41"/>
      <c r="P53" s="37">
        <f>SUM(P50:P52)</f>
        <v>2514.9449999999997</v>
      </c>
      <c r="Q53" s="109"/>
      <c r="R53" s="172">
        <f t="shared" si="5"/>
        <v>-109.11000000000013</v>
      </c>
      <c r="S53" s="125">
        <f t="shared" si="6"/>
        <v>-4.1580683331713754E-2</v>
      </c>
      <c r="T53" s="109"/>
    </row>
    <row r="54" spans="1:360" x14ac:dyDescent="0.25">
      <c r="B54" s="42" t="s">
        <v>25</v>
      </c>
      <c r="C54" s="15"/>
      <c r="D54" s="99" t="s">
        <v>58</v>
      </c>
      <c r="E54" s="137">
        <f>F17+E48</f>
        <v>82760</v>
      </c>
      <c r="F54" s="43">
        <v>3.5999999999999999E-3</v>
      </c>
      <c r="G54" s="44">
        <f t="shared" ref="G54:G62" si="16">E54*F54</f>
        <v>297.93599999999998</v>
      </c>
      <c r="H54" s="39">
        <f>F$17*(1+O$77)</f>
        <v>82952</v>
      </c>
      <c r="I54" s="43">
        <v>3.5999999999999999E-3</v>
      </c>
      <c r="J54" s="44">
        <f>$E54*I54</f>
        <v>297.93599999999998</v>
      </c>
      <c r="K54" s="17"/>
      <c r="L54" s="173">
        <f>J54-G54</f>
        <v>0</v>
      </c>
      <c r="M54" s="126">
        <f t="shared" si="15"/>
        <v>0</v>
      </c>
      <c r="N54" s="17"/>
      <c r="O54" s="43">
        <v>3.5999999999999999E-3</v>
      </c>
      <c r="P54" s="44">
        <f>$H54*O54</f>
        <v>298.62720000000002</v>
      </c>
      <c r="Q54" s="17"/>
      <c r="R54" s="173">
        <f>P54-J54</f>
        <v>0.69120000000003756</v>
      </c>
      <c r="S54" s="126">
        <f t="shared" si="6"/>
        <v>2.3199613339778932E-3</v>
      </c>
      <c r="T54" s="337"/>
      <c r="U54" s="93"/>
    </row>
    <row r="55" spans="1:360" x14ac:dyDescent="0.25">
      <c r="B55" s="42" t="s">
        <v>26</v>
      </c>
      <c r="C55" s="15"/>
      <c r="D55" s="99" t="s">
        <v>58</v>
      </c>
      <c r="E55" s="137">
        <f>E54</f>
        <v>82760</v>
      </c>
      <c r="F55" s="43">
        <v>1.2999999999999999E-3</v>
      </c>
      <c r="G55" s="44">
        <f t="shared" si="16"/>
        <v>107.58799999999999</v>
      </c>
      <c r="H55" s="39">
        <f>F$17*(1+O$77)</f>
        <v>82952</v>
      </c>
      <c r="I55" s="43">
        <v>1.2999999999999999E-3</v>
      </c>
      <c r="J55" s="44">
        <f>$E55*I55</f>
        <v>107.58799999999999</v>
      </c>
      <c r="K55" s="17"/>
      <c r="L55" s="173">
        <f t="shared" si="2"/>
        <v>0</v>
      </c>
      <c r="M55" s="126">
        <f t="shared" si="15"/>
        <v>0</v>
      </c>
      <c r="N55" s="17"/>
      <c r="O55" s="43">
        <v>1.2999999999999999E-3</v>
      </c>
      <c r="P55" s="44">
        <f>$H55*O55</f>
        <v>107.83759999999999</v>
      </c>
      <c r="Q55" s="17"/>
      <c r="R55" s="173">
        <f t="shared" si="5"/>
        <v>0.24960000000000093</v>
      </c>
      <c r="S55" s="126">
        <f t="shared" si="6"/>
        <v>2.3199613339777757E-3</v>
      </c>
      <c r="T55" s="337"/>
      <c r="U55" s="93"/>
    </row>
    <row r="56" spans="1:360" x14ac:dyDescent="0.25">
      <c r="B56" s="15" t="s">
        <v>27</v>
      </c>
      <c r="C56" s="15"/>
      <c r="D56" s="99" t="s">
        <v>57</v>
      </c>
      <c r="E56" s="137">
        <v>1</v>
      </c>
      <c r="F56" s="134">
        <v>0.25</v>
      </c>
      <c r="G56" s="44">
        <f t="shared" si="16"/>
        <v>0.25</v>
      </c>
      <c r="H56" s="17"/>
      <c r="I56" s="134">
        <v>0.25</v>
      </c>
      <c r="J56" s="44">
        <f t="shared" ref="J56:J62" si="17">$E56*I56</f>
        <v>0.25</v>
      </c>
      <c r="K56" s="17"/>
      <c r="L56" s="173">
        <f t="shared" si="2"/>
        <v>0</v>
      </c>
      <c r="M56" s="126">
        <f t="shared" si="15"/>
        <v>0</v>
      </c>
      <c r="N56" s="17"/>
      <c r="O56" s="43">
        <v>0.25</v>
      </c>
      <c r="P56" s="44">
        <f t="shared" ref="P56:P62" si="18">$E56*O56</f>
        <v>0.25</v>
      </c>
      <c r="Q56" s="17"/>
      <c r="R56" s="173">
        <f t="shared" si="5"/>
        <v>0</v>
      </c>
      <c r="S56" s="126">
        <f t="shared" si="6"/>
        <v>0</v>
      </c>
      <c r="T56" s="337"/>
      <c r="U56" s="93"/>
    </row>
    <row r="57" spans="1:360" x14ac:dyDescent="0.25">
      <c r="B57" s="15" t="s">
        <v>28</v>
      </c>
      <c r="C57" s="15"/>
      <c r="D57" s="99" t="s">
        <v>58</v>
      </c>
      <c r="E57" s="137">
        <f>F17</f>
        <v>80000</v>
      </c>
      <c r="F57" s="43">
        <v>7.0000000000000001E-3</v>
      </c>
      <c r="G57" s="44">
        <f t="shared" si="16"/>
        <v>560</v>
      </c>
      <c r="H57" s="17"/>
      <c r="I57" s="306">
        <v>7.0000000000000001E-3</v>
      </c>
      <c r="J57" s="44">
        <f t="shared" si="17"/>
        <v>560</v>
      </c>
      <c r="K57" s="17"/>
      <c r="L57" s="173">
        <f t="shared" si="2"/>
        <v>0</v>
      </c>
      <c r="M57" s="126">
        <f t="shared" si="15"/>
        <v>0</v>
      </c>
      <c r="N57" s="17"/>
      <c r="O57" s="43">
        <v>7.0000000000000001E-3</v>
      </c>
      <c r="P57" s="44">
        <f t="shared" si="18"/>
        <v>560</v>
      </c>
      <c r="Q57" s="17"/>
      <c r="R57" s="173">
        <f t="shared" si="5"/>
        <v>0</v>
      </c>
      <c r="S57" s="126">
        <f t="shared" si="6"/>
        <v>0</v>
      </c>
      <c r="T57" s="337"/>
      <c r="U57" s="93"/>
    </row>
    <row r="58" spans="1:360" x14ac:dyDescent="0.25">
      <c r="B58" s="31" t="s">
        <v>29</v>
      </c>
      <c r="C58" s="15"/>
      <c r="D58" s="99" t="s">
        <v>58</v>
      </c>
      <c r="E58" s="137">
        <f>0.64*$F$17+E48*0.64</f>
        <v>52966.400000000001</v>
      </c>
      <c r="F58" s="46">
        <f>Residential!F55</f>
        <v>8.6999999999999994E-2</v>
      </c>
      <c r="G58" s="44">
        <f t="shared" si="16"/>
        <v>4608.0767999999998</v>
      </c>
      <c r="H58" s="136">
        <f>0.64*$F$17+H48*0.64</f>
        <v>53089.279999999999</v>
      </c>
      <c r="I58" s="46">
        <f>F58</f>
        <v>8.6999999999999994E-2</v>
      </c>
      <c r="J58" s="44">
        <f>$E58*I58</f>
        <v>4608.0767999999998</v>
      </c>
      <c r="K58" s="17"/>
      <c r="L58" s="174">
        <f t="shared" si="2"/>
        <v>0</v>
      </c>
      <c r="M58" s="126">
        <f t="shared" si="15"/>
        <v>0</v>
      </c>
      <c r="N58" s="17"/>
      <c r="O58" s="46">
        <f>I58</f>
        <v>8.6999999999999994E-2</v>
      </c>
      <c r="P58" s="44">
        <f>$H58*O58</f>
        <v>4618.7673599999998</v>
      </c>
      <c r="Q58" s="17"/>
      <c r="R58" s="174">
        <f t="shared" si="5"/>
        <v>10.690560000000005</v>
      </c>
      <c r="S58" s="126">
        <f t="shared" si="6"/>
        <v>2.3199613339777683E-3</v>
      </c>
      <c r="T58" s="337"/>
      <c r="U58" s="93"/>
    </row>
    <row r="59" spans="1:360" x14ac:dyDescent="0.25">
      <c r="B59" s="31" t="s">
        <v>30</v>
      </c>
      <c r="C59" s="15"/>
      <c r="D59" s="99" t="s">
        <v>58</v>
      </c>
      <c r="E59" s="137">
        <f>0.18*$F$17+E48*0.18</f>
        <v>14896.8</v>
      </c>
      <c r="F59" s="46">
        <f>Residential!F56</f>
        <v>0.13200000000000001</v>
      </c>
      <c r="G59" s="44">
        <f t="shared" si="16"/>
        <v>1966.3776</v>
      </c>
      <c r="H59" s="136">
        <f>0.18*$F$17+H48*0.18</f>
        <v>14931.36</v>
      </c>
      <c r="I59" s="46">
        <f t="shared" ref="I59:I62" si="19">F59</f>
        <v>0.13200000000000001</v>
      </c>
      <c r="J59" s="44">
        <f>$E59*I59</f>
        <v>1966.3776</v>
      </c>
      <c r="K59" s="17"/>
      <c r="L59" s="174">
        <f t="shared" si="2"/>
        <v>0</v>
      </c>
      <c r="M59" s="126">
        <f t="shared" si="15"/>
        <v>0</v>
      </c>
      <c r="N59" s="17"/>
      <c r="O59" s="46">
        <f t="shared" ref="O59:O62" si="20">I59</f>
        <v>0.13200000000000001</v>
      </c>
      <c r="P59" s="44">
        <f t="shared" ref="P59:P60" si="21">$H59*O59</f>
        <v>1970.9395200000001</v>
      </c>
      <c r="Q59" s="17"/>
      <c r="R59" s="174">
        <f t="shared" si="5"/>
        <v>4.5619200000001001</v>
      </c>
      <c r="S59" s="126">
        <f t="shared" si="6"/>
        <v>2.3199613339778178E-3</v>
      </c>
      <c r="T59" s="337"/>
      <c r="U59" s="93"/>
    </row>
    <row r="60" spans="1:360" x14ac:dyDescent="0.25">
      <c r="B60" s="7" t="s">
        <v>31</v>
      </c>
      <c r="C60" s="15"/>
      <c r="D60" s="99" t="s">
        <v>58</v>
      </c>
      <c r="E60" s="137">
        <f>0.18*$F$17+E48*0.18</f>
        <v>14896.8</v>
      </c>
      <c r="F60" s="46">
        <f>Residential!F57</f>
        <v>0.18</v>
      </c>
      <c r="G60" s="44">
        <f t="shared" si="16"/>
        <v>2681.424</v>
      </c>
      <c r="H60" s="136">
        <f>0.18*$F$17+H48*0.18</f>
        <v>14931.36</v>
      </c>
      <c r="I60" s="46">
        <f t="shared" si="19"/>
        <v>0.18</v>
      </c>
      <c r="J60" s="44">
        <f>$E60*I60</f>
        <v>2681.424</v>
      </c>
      <c r="K60" s="17"/>
      <c r="L60" s="174">
        <f t="shared" si="2"/>
        <v>0</v>
      </c>
      <c r="M60" s="126">
        <f t="shared" si="15"/>
        <v>0</v>
      </c>
      <c r="N60" s="17"/>
      <c r="O60" s="46">
        <f t="shared" si="20"/>
        <v>0.18</v>
      </c>
      <c r="P60" s="44">
        <f t="shared" si="21"/>
        <v>2687.6448</v>
      </c>
      <c r="Q60" s="17"/>
      <c r="R60" s="174">
        <f t="shared" si="5"/>
        <v>6.2208000000000538</v>
      </c>
      <c r="S60" s="126">
        <f t="shared" si="6"/>
        <v>2.319961333977787E-3</v>
      </c>
      <c r="T60" s="337"/>
      <c r="U60" s="93"/>
    </row>
    <row r="61" spans="1:360" s="51" customFormat="1" x14ac:dyDescent="0.2">
      <c r="B61" s="48" t="s">
        <v>129</v>
      </c>
      <c r="C61" s="49"/>
      <c r="D61" s="102" t="s">
        <v>58</v>
      </c>
      <c r="E61" s="138">
        <f>F17</f>
        <v>80000</v>
      </c>
      <c r="F61" s="43">
        <v>1.1000000000000001E-3</v>
      </c>
      <c r="G61" s="44">
        <f t="shared" si="16"/>
        <v>88</v>
      </c>
      <c r="H61" s="110"/>
      <c r="I61" s="43">
        <v>1.1000000000000001E-3</v>
      </c>
      <c r="J61" s="44">
        <f t="shared" si="17"/>
        <v>88</v>
      </c>
      <c r="K61" s="110"/>
      <c r="L61" s="173">
        <f t="shared" si="2"/>
        <v>0</v>
      </c>
      <c r="M61" s="126">
        <f t="shared" si="15"/>
        <v>0</v>
      </c>
      <c r="N61" s="110"/>
      <c r="O61" s="46">
        <f t="shared" si="20"/>
        <v>1.1000000000000001E-3</v>
      </c>
      <c r="P61" s="44">
        <f t="shared" si="18"/>
        <v>88</v>
      </c>
      <c r="Q61" s="110"/>
      <c r="R61" s="174">
        <f t="shared" si="5"/>
        <v>0</v>
      </c>
      <c r="S61" s="126">
        <f t="shared" si="6"/>
        <v>0</v>
      </c>
      <c r="T61" s="338"/>
      <c r="U61" s="341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  <c r="BC61" s="98"/>
      <c r="BD61" s="98"/>
      <c r="BE61" s="98"/>
      <c r="BF61" s="98"/>
      <c r="BG61" s="98"/>
      <c r="BH61" s="98"/>
      <c r="BI61" s="98"/>
      <c r="BJ61" s="98"/>
      <c r="BK61" s="98"/>
      <c r="BL61" s="98"/>
      <c r="BM61" s="98"/>
      <c r="BN61" s="98"/>
      <c r="BO61" s="98"/>
      <c r="BP61" s="98"/>
      <c r="BQ61" s="98"/>
      <c r="BR61" s="98"/>
      <c r="BS61" s="98"/>
      <c r="BT61" s="98"/>
      <c r="BU61" s="98"/>
      <c r="BV61" s="98"/>
      <c r="BW61" s="98"/>
      <c r="BX61" s="98"/>
      <c r="BY61" s="98"/>
      <c r="BZ61" s="98"/>
      <c r="CA61" s="98"/>
      <c r="CB61" s="98"/>
      <c r="CC61" s="98"/>
      <c r="CD61" s="98"/>
      <c r="CE61" s="98"/>
      <c r="CF61" s="98"/>
      <c r="CG61" s="98"/>
      <c r="CH61" s="98"/>
      <c r="CI61" s="98"/>
      <c r="CJ61" s="98"/>
      <c r="CK61" s="98"/>
      <c r="CL61" s="98"/>
      <c r="CM61" s="98"/>
      <c r="CN61" s="98"/>
      <c r="CO61" s="98"/>
      <c r="CP61" s="98"/>
      <c r="CQ61" s="98"/>
      <c r="CR61" s="98"/>
      <c r="CS61" s="98"/>
      <c r="CT61" s="98"/>
      <c r="CU61" s="98"/>
      <c r="CV61" s="98"/>
      <c r="CW61" s="98"/>
      <c r="CX61" s="98"/>
      <c r="CY61" s="98"/>
      <c r="CZ61" s="98"/>
      <c r="DA61" s="98"/>
      <c r="DB61" s="98"/>
      <c r="DC61" s="98"/>
      <c r="DD61" s="98"/>
      <c r="DE61" s="98"/>
      <c r="DF61" s="98"/>
      <c r="DG61" s="98"/>
      <c r="DH61" s="98"/>
      <c r="DI61" s="98"/>
      <c r="DJ61" s="98"/>
      <c r="DK61" s="98"/>
      <c r="DL61" s="98"/>
      <c r="DM61" s="98"/>
      <c r="DN61" s="98"/>
      <c r="DO61" s="98"/>
      <c r="DP61" s="98"/>
      <c r="DQ61" s="98"/>
      <c r="DR61" s="98"/>
      <c r="DS61" s="98"/>
      <c r="DT61" s="98"/>
      <c r="DU61" s="98"/>
      <c r="DV61" s="98"/>
      <c r="DW61" s="98"/>
      <c r="DX61" s="98"/>
      <c r="DY61" s="98"/>
      <c r="DZ61" s="98"/>
      <c r="EA61" s="98"/>
      <c r="EB61" s="98"/>
      <c r="EC61" s="98"/>
      <c r="ED61" s="98"/>
      <c r="EE61" s="98"/>
      <c r="EF61" s="98"/>
      <c r="EG61" s="98"/>
      <c r="EH61" s="98"/>
      <c r="EI61" s="98"/>
      <c r="EJ61" s="98"/>
      <c r="EK61" s="98"/>
      <c r="EL61" s="98"/>
      <c r="EM61" s="98"/>
      <c r="EN61" s="98"/>
      <c r="EO61" s="98"/>
      <c r="EP61" s="98"/>
      <c r="EQ61" s="98"/>
      <c r="ER61" s="98"/>
      <c r="ES61" s="98"/>
      <c r="ET61" s="98"/>
      <c r="EU61" s="98"/>
      <c r="EV61" s="98"/>
      <c r="EW61" s="98"/>
      <c r="EX61" s="98"/>
      <c r="EY61" s="98"/>
      <c r="EZ61" s="98"/>
      <c r="FA61" s="98"/>
      <c r="FB61" s="98"/>
      <c r="FC61" s="98"/>
      <c r="FD61" s="98"/>
      <c r="FE61" s="98"/>
      <c r="FF61" s="98"/>
      <c r="FG61" s="98"/>
      <c r="FH61" s="98"/>
      <c r="FI61" s="98"/>
      <c r="FJ61" s="98"/>
      <c r="FK61" s="98"/>
      <c r="FL61" s="98"/>
      <c r="FM61" s="98"/>
      <c r="FN61" s="98"/>
      <c r="FO61" s="98"/>
      <c r="FP61" s="98"/>
      <c r="FQ61" s="98"/>
      <c r="FR61" s="98"/>
      <c r="FS61" s="98"/>
      <c r="FT61" s="98"/>
      <c r="FU61" s="98"/>
      <c r="FV61" s="98"/>
      <c r="FW61" s="98"/>
      <c r="FX61" s="98"/>
      <c r="FY61" s="98"/>
      <c r="FZ61" s="98"/>
      <c r="GA61" s="98"/>
      <c r="GB61" s="98"/>
      <c r="GC61" s="98"/>
      <c r="GD61" s="98"/>
      <c r="GE61" s="98"/>
      <c r="GF61" s="98"/>
      <c r="GG61" s="98"/>
      <c r="GH61" s="98"/>
      <c r="GI61" s="98"/>
      <c r="GJ61" s="98"/>
      <c r="GK61" s="98"/>
      <c r="GL61" s="98"/>
      <c r="GM61" s="98"/>
      <c r="GN61" s="98"/>
      <c r="GO61" s="98"/>
      <c r="GP61" s="98"/>
      <c r="GQ61" s="98"/>
      <c r="GR61" s="98"/>
      <c r="GS61" s="98"/>
      <c r="GT61" s="98"/>
      <c r="GU61" s="98"/>
      <c r="GV61" s="98"/>
      <c r="GW61" s="98"/>
      <c r="GX61" s="98"/>
      <c r="GY61" s="98"/>
      <c r="GZ61" s="98"/>
      <c r="HA61" s="98"/>
      <c r="HB61" s="98"/>
      <c r="HC61" s="98"/>
      <c r="HD61" s="98"/>
      <c r="HE61" s="98"/>
      <c r="HF61" s="98"/>
      <c r="HG61" s="98"/>
      <c r="HH61" s="98"/>
      <c r="HI61" s="98"/>
      <c r="HJ61" s="98"/>
      <c r="HK61" s="98"/>
      <c r="HL61" s="98"/>
      <c r="HM61" s="98"/>
      <c r="HN61" s="98"/>
      <c r="HO61" s="98"/>
      <c r="HP61" s="98"/>
      <c r="HQ61" s="98"/>
      <c r="HR61" s="98"/>
      <c r="HS61" s="98"/>
      <c r="HT61" s="98"/>
      <c r="HU61" s="98"/>
      <c r="HV61" s="98"/>
      <c r="HW61" s="98"/>
      <c r="HX61" s="98"/>
      <c r="HY61" s="98"/>
      <c r="HZ61" s="98"/>
      <c r="IA61" s="98"/>
      <c r="IB61" s="98"/>
      <c r="IC61" s="98"/>
      <c r="ID61" s="98"/>
      <c r="IE61" s="98"/>
      <c r="IF61" s="98"/>
      <c r="IG61" s="98"/>
      <c r="IH61" s="98"/>
      <c r="II61" s="98"/>
      <c r="IJ61" s="98"/>
      <c r="IK61" s="98"/>
      <c r="IL61" s="98"/>
      <c r="IM61" s="98"/>
      <c r="IN61" s="98"/>
      <c r="IO61" s="98"/>
      <c r="IP61" s="98"/>
      <c r="IQ61" s="98"/>
      <c r="IR61" s="98"/>
      <c r="IS61" s="98"/>
      <c r="IT61" s="98"/>
      <c r="IU61" s="98"/>
      <c r="IV61" s="98"/>
      <c r="IW61" s="98"/>
      <c r="IX61" s="98"/>
      <c r="IY61" s="98"/>
      <c r="IZ61" s="98"/>
      <c r="JA61" s="98"/>
      <c r="JB61" s="98"/>
      <c r="JC61" s="98"/>
      <c r="JD61" s="98"/>
      <c r="JE61" s="98"/>
      <c r="JF61" s="98"/>
      <c r="JG61" s="98"/>
      <c r="JH61" s="98"/>
      <c r="JI61" s="98"/>
      <c r="JJ61" s="98"/>
      <c r="JK61" s="98"/>
      <c r="JL61" s="98"/>
      <c r="JM61" s="98"/>
      <c r="JN61" s="98"/>
      <c r="JO61" s="98"/>
      <c r="JP61" s="98"/>
      <c r="JQ61" s="98"/>
      <c r="JR61" s="98"/>
      <c r="JS61" s="98"/>
      <c r="JT61" s="98"/>
      <c r="JU61" s="98"/>
      <c r="JV61" s="98"/>
      <c r="JW61" s="98"/>
      <c r="JX61" s="98"/>
      <c r="JY61" s="98"/>
      <c r="JZ61" s="98"/>
      <c r="KA61" s="98"/>
      <c r="KB61" s="98"/>
      <c r="KC61" s="98"/>
      <c r="KD61" s="98"/>
      <c r="KE61" s="98"/>
      <c r="KF61" s="98"/>
      <c r="KG61" s="98"/>
      <c r="KH61" s="98"/>
      <c r="KI61" s="98"/>
      <c r="KJ61" s="98"/>
      <c r="KK61" s="98"/>
      <c r="KL61" s="98"/>
      <c r="KM61" s="98"/>
      <c r="KN61" s="98"/>
      <c r="KO61" s="98"/>
      <c r="KP61" s="98"/>
      <c r="KQ61" s="98"/>
      <c r="KR61" s="98"/>
      <c r="KS61" s="98"/>
      <c r="KT61" s="98"/>
      <c r="KU61" s="98"/>
      <c r="KV61" s="98"/>
      <c r="KW61" s="98"/>
      <c r="KX61" s="98"/>
      <c r="KY61" s="98"/>
      <c r="KZ61" s="98"/>
      <c r="LA61" s="98"/>
      <c r="LB61" s="98"/>
      <c r="LC61" s="98"/>
      <c r="LD61" s="98"/>
      <c r="LE61" s="98"/>
      <c r="LF61" s="98"/>
      <c r="LG61" s="98"/>
      <c r="LH61" s="98"/>
      <c r="LI61" s="98"/>
      <c r="LJ61" s="98"/>
      <c r="LK61" s="98"/>
      <c r="LL61" s="98"/>
      <c r="LM61" s="98"/>
      <c r="LN61" s="98"/>
      <c r="LO61" s="98"/>
      <c r="LP61" s="98"/>
      <c r="LQ61" s="98"/>
      <c r="LR61" s="98"/>
      <c r="LS61" s="98"/>
      <c r="LT61" s="98"/>
      <c r="LU61" s="98"/>
      <c r="LV61" s="98"/>
      <c r="LW61" s="98"/>
      <c r="LX61" s="98"/>
      <c r="LY61" s="98"/>
      <c r="LZ61" s="98"/>
      <c r="MA61" s="98"/>
      <c r="MB61" s="98"/>
      <c r="MC61" s="98"/>
      <c r="MD61" s="98"/>
      <c r="ME61" s="98"/>
      <c r="MF61" s="98"/>
      <c r="MG61" s="98"/>
      <c r="MH61" s="98"/>
      <c r="MI61" s="98"/>
      <c r="MJ61" s="98"/>
      <c r="MK61" s="98"/>
      <c r="ML61" s="98"/>
      <c r="MM61" s="98"/>
      <c r="MN61" s="98"/>
      <c r="MO61" s="98"/>
      <c r="MP61" s="98"/>
      <c r="MQ61" s="98"/>
      <c r="MR61" s="98"/>
      <c r="MS61" s="98"/>
      <c r="MT61" s="98"/>
      <c r="MU61" s="98"/>
      <c r="MV61" s="98"/>
    </row>
    <row r="62" spans="1:360" s="51" customFormat="1" ht="15.75" thickBot="1" x14ac:dyDescent="0.25">
      <c r="B62" s="48"/>
      <c r="C62" s="49"/>
      <c r="D62" s="102"/>
      <c r="E62" s="138"/>
      <c r="F62" s="46"/>
      <c r="G62" s="44">
        <f t="shared" si="16"/>
        <v>0</v>
      </c>
      <c r="H62" s="110"/>
      <c r="I62" s="46">
        <f t="shared" si="19"/>
        <v>0</v>
      </c>
      <c r="J62" s="44">
        <f t="shared" si="17"/>
        <v>0</v>
      </c>
      <c r="K62" s="110"/>
      <c r="L62" s="174">
        <f t="shared" si="2"/>
        <v>0</v>
      </c>
      <c r="M62" s="126" t="str">
        <f t="shared" si="15"/>
        <v/>
      </c>
      <c r="N62" s="110"/>
      <c r="O62" s="46">
        <f t="shared" si="20"/>
        <v>0</v>
      </c>
      <c r="P62" s="44">
        <f t="shared" si="18"/>
        <v>0</v>
      </c>
      <c r="Q62" s="110"/>
      <c r="R62" s="174">
        <f t="shared" si="5"/>
        <v>0</v>
      </c>
      <c r="S62" s="126" t="str">
        <f t="shared" si="6"/>
        <v/>
      </c>
      <c r="T62" s="338"/>
      <c r="U62" s="341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  <c r="AM62" s="98"/>
      <c r="AN62" s="98"/>
      <c r="AO62" s="98"/>
      <c r="AP62" s="98"/>
      <c r="AQ62" s="98"/>
      <c r="AR62" s="98"/>
      <c r="AS62" s="98"/>
      <c r="AT62" s="98"/>
      <c r="AU62" s="98"/>
      <c r="AV62" s="98"/>
      <c r="AW62" s="98"/>
      <c r="AX62" s="98"/>
      <c r="AY62" s="98"/>
      <c r="AZ62" s="98"/>
      <c r="BA62" s="98"/>
      <c r="BB62" s="98"/>
      <c r="BC62" s="98"/>
      <c r="BD62" s="98"/>
      <c r="BE62" s="98"/>
      <c r="BF62" s="98"/>
      <c r="BG62" s="98"/>
      <c r="BH62" s="98"/>
      <c r="BI62" s="98"/>
      <c r="BJ62" s="98"/>
      <c r="BK62" s="98"/>
      <c r="BL62" s="98"/>
      <c r="BM62" s="98"/>
      <c r="BN62" s="98"/>
      <c r="BO62" s="98"/>
      <c r="BP62" s="98"/>
      <c r="BQ62" s="98"/>
      <c r="BR62" s="98"/>
      <c r="BS62" s="98"/>
      <c r="BT62" s="98"/>
      <c r="BU62" s="98"/>
      <c r="BV62" s="98"/>
      <c r="BW62" s="98"/>
      <c r="BX62" s="98"/>
      <c r="BY62" s="98"/>
      <c r="BZ62" s="98"/>
      <c r="CA62" s="98"/>
      <c r="CB62" s="98"/>
      <c r="CC62" s="98"/>
      <c r="CD62" s="98"/>
      <c r="CE62" s="98"/>
      <c r="CF62" s="98"/>
      <c r="CG62" s="98"/>
      <c r="CH62" s="98"/>
      <c r="CI62" s="98"/>
      <c r="CJ62" s="98"/>
      <c r="CK62" s="98"/>
      <c r="CL62" s="98"/>
      <c r="CM62" s="98"/>
      <c r="CN62" s="98"/>
      <c r="CO62" s="98"/>
      <c r="CP62" s="98"/>
      <c r="CQ62" s="98"/>
      <c r="CR62" s="98"/>
      <c r="CS62" s="98"/>
      <c r="CT62" s="98"/>
      <c r="CU62" s="98"/>
      <c r="CV62" s="98"/>
      <c r="CW62" s="98"/>
      <c r="CX62" s="98"/>
      <c r="CY62" s="98"/>
      <c r="CZ62" s="98"/>
      <c r="DA62" s="98"/>
      <c r="DB62" s="98"/>
      <c r="DC62" s="98"/>
      <c r="DD62" s="98"/>
      <c r="DE62" s="98"/>
      <c r="DF62" s="98"/>
      <c r="DG62" s="98"/>
      <c r="DH62" s="98"/>
      <c r="DI62" s="98"/>
      <c r="DJ62" s="98"/>
      <c r="DK62" s="98"/>
      <c r="DL62" s="98"/>
      <c r="DM62" s="98"/>
      <c r="DN62" s="98"/>
      <c r="DO62" s="98"/>
      <c r="DP62" s="98"/>
      <c r="DQ62" s="98"/>
      <c r="DR62" s="98"/>
      <c r="DS62" s="98"/>
      <c r="DT62" s="98"/>
      <c r="DU62" s="98"/>
      <c r="DV62" s="98"/>
      <c r="DW62" s="98"/>
      <c r="DX62" s="98"/>
      <c r="DY62" s="98"/>
      <c r="DZ62" s="98"/>
      <c r="EA62" s="98"/>
      <c r="EB62" s="98"/>
      <c r="EC62" s="98"/>
      <c r="ED62" s="98"/>
      <c r="EE62" s="98"/>
      <c r="EF62" s="98"/>
      <c r="EG62" s="98"/>
      <c r="EH62" s="98"/>
      <c r="EI62" s="98"/>
      <c r="EJ62" s="98"/>
      <c r="EK62" s="98"/>
      <c r="EL62" s="98"/>
      <c r="EM62" s="98"/>
      <c r="EN62" s="98"/>
      <c r="EO62" s="98"/>
      <c r="EP62" s="98"/>
      <c r="EQ62" s="98"/>
      <c r="ER62" s="98"/>
      <c r="ES62" s="98"/>
      <c r="ET62" s="98"/>
      <c r="EU62" s="98"/>
      <c r="EV62" s="98"/>
      <c r="EW62" s="98"/>
      <c r="EX62" s="98"/>
      <c r="EY62" s="98"/>
      <c r="EZ62" s="98"/>
      <c r="FA62" s="98"/>
      <c r="FB62" s="98"/>
      <c r="FC62" s="98"/>
      <c r="FD62" s="98"/>
      <c r="FE62" s="98"/>
      <c r="FF62" s="98"/>
      <c r="FG62" s="98"/>
      <c r="FH62" s="98"/>
      <c r="FI62" s="98"/>
      <c r="FJ62" s="98"/>
      <c r="FK62" s="98"/>
      <c r="FL62" s="98"/>
      <c r="FM62" s="98"/>
      <c r="FN62" s="98"/>
      <c r="FO62" s="98"/>
      <c r="FP62" s="98"/>
      <c r="FQ62" s="98"/>
      <c r="FR62" s="98"/>
      <c r="FS62" s="98"/>
      <c r="FT62" s="98"/>
      <c r="FU62" s="98"/>
      <c r="FV62" s="98"/>
      <c r="FW62" s="98"/>
      <c r="FX62" s="98"/>
      <c r="FY62" s="98"/>
      <c r="FZ62" s="98"/>
      <c r="GA62" s="98"/>
      <c r="GB62" s="98"/>
      <c r="GC62" s="98"/>
      <c r="GD62" s="98"/>
      <c r="GE62" s="98"/>
      <c r="GF62" s="98"/>
      <c r="GG62" s="98"/>
      <c r="GH62" s="98"/>
      <c r="GI62" s="98"/>
      <c r="GJ62" s="98"/>
      <c r="GK62" s="98"/>
      <c r="GL62" s="98"/>
      <c r="GM62" s="98"/>
      <c r="GN62" s="98"/>
      <c r="GO62" s="98"/>
      <c r="GP62" s="98"/>
      <c r="GQ62" s="98"/>
      <c r="GR62" s="98"/>
      <c r="GS62" s="98"/>
      <c r="GT62" s="98"/>
      <c r="GU62" s="98"/>
      <c r="GV62" s="98"/>
      <c r="GW62" s="98"/>
      <c r="GX62" s="98"/>
      <c r="GY62" s="98"/>
      <c r="GZ62" s="98"/>
      <c r="HA62" s="98"/>
      <c r="HB62" s="98"/>
      <c r="HC62" s="98"/>
      <c r="HD62" s="98"/>
      <c r="HE62" s="98"/>
      <c r="HF62" s="98"/>
      <c r="HG62" s="98"/>
      <c r="HH62" s="98"/>
      <c r="HI62" s="98"/>
      <c r="HJ62" s="98"/>
      <c r="HK62" s="98"/>
      <c r="HL62" s="98"/>
      <c r="HM62" s="98"/>
      <c r="HN62" s="98"/>
      <c r="HO62" s="98"/>
      <c r="HP62" s="98"/>
      <c r="HQ62" s="98"/>
      <c r="HR62" s="98"/>
      <c r="HS62" s="98"/>
      <c r="HT62" s="98"/>
      <c r="HU62" s="98"/>
      <c r="HV62" s="98"/>
      <c r="HW62" s="98"/>
      <c r="HX62" s="98"/>
      <c r="HY62" s="98"/>
      <c r="HZ62" s="98"/>
      <c r="IA62" s="98"/>
      <c r="IB62" s="98"/>
      <c r="IC62" s="98"/>
      <c r="ID62" s="98"/>
      <c r="IE62" s="98"/>
      <c r="IF62" s="98"/>
      <c r="IG62" s="98"/>
      <c r="IH62" s="98"/>
      <c r="II62" s="98"/>
      <c r="IJ62" s="98"/>
      <c r="IK62" s="98"/>
      <c r="IL62" s="98"/>
      <c r="IM62" s="98"/>
      <c r="IN62" s="98"/>
      <c r="IO62" s="98"/>
      <c r="IP62" s="98"/>
      <c r="IQ62" s="98"/>
      <c r="IR62" s="98"/>
      <c r="IS62" s="98"/>
      <c r="IT62" s="98"/>
      <c r="IU62" s="98"/>
      <c r="IV62" s="98"/>
      <c r="IW62" s="98"/>
      <c r="IX62" s="98"/>
      <c r="IY62" s="98"/>
      <c r="IZ62" s="98"/>
      <c r="JA62" s="98"/>
      <c r="JB62" s="98"/>
      <c r="JC62" s="98"/>
      <c r="JD62" s="98"/>
      <c r="JE62" s="98"/>
      <c r="JF62" s="98"/>
      <c r="JG62" s="98"/>
      <c r="JH62" s="98"/>
      <c r="JI62" s="98"/>
      <c r="JJ62" s="98"/>
      <c r="JK62" s="98"/>
      <c r="JL62" s="98"/>
      <c r="JM62" s="98"/>
      <c r="JN62" s="98"/>
      <c r="JO62" s="98"/>
      <c r="JP62" s="98"/>
      <c r="JQ62" s="98"/>
      <c r="JR62" s="98"/>
      <c r="JS62" s="98"/>
      <c r="JT62" s="98"/>
      <c r="JU62" s="98"/>
      <c r="JV62" s="98"/>
      <c r="JW62" s="98"/>
      <c r="JX62" s="98"/>
      <c r="JY62" s="98"/>
      <c r="JZ62" s="98"/>
      <c r="KA62" s="98"/>
      <c r="KB62" s="98"/>
      <c r="KC62" s="98"/>
      <c r="KD62" s="98"/>
      <c r="KE62" s="98"/>
      <c r="KF62" s="98"/>
      <c r="KG62" s="98"/>
      <c r="KH62" s="98"/>
      <c r="KI62" s="98"/>
      <c r="KJ62" s="98"/>
      <c r="KK62" s="98"/>
      <c r="KL62" s="98"/>
      <c r="KM62" s="98"/>
      <c r="KN62" s="98"/>
      <c r="KO62" s="98"/>
      <c r="KP62" s="98"/>
      <c r="KQ62" s="98"/>
      <c r="KR62" s="98"/>
      <c r="KS62" s="98"/>
      <c r="KT62" s="98"/>
      <c r="KU62" s="98"/>
      <c r="KV62" s="98"/>
      <c r="KW62" s="98"/>
      <c r="KX62" s="98"/>
      <c r="KY62" s="98"/>
      <c r="KZ62" s="98"/>
      <c r="LA62" s="98"/>
      <c r="LB62" s="98"/>
      <c r="LC62" s="98"/>
      <c r="LD62" s="98"/>
      <c r="LE62" s="98"/>
      <c r="LF62" s="98"/>
      <c r="LG62" s="98"/>
      <c r="LH62" s="98"/>
      <c r="LI62" s="98"/>
      <c r="LJ62" s="98"/>
      <c r="LK62" s="98"/>
      <c r="LL62" s="98"/>
      <c r="LM62" s="98"/>
      <c r="LN62" s="98"/>
      <c r="LO62" s="98"/>
      <c r="LP62" s="98"/>
      <c r="LQ62" s="98"/>
      <c r="LR62" s="98"/>
      <c r="LS62" s="98"/>
      <c r="LT62" s="98"/>
      <c r="LU62" s="98"/>
      <c r="LV62" s="98"/>
      <c r="LW62" s="98"/>
      <c r="LX62" s="98"/>
      <c r="LY62" s="98"/>
      <c r="LZ62" s="98"/>
      <c r="MA62" s="98"/>
      <c r="MB62" s="98"/>
      <c r="MC62" s="98"/>
      <c r="MD62" s="98"/>
      <c r="ME62" s="98"/>
      <c r="MF62" s="98"/>
      <c r="MG62" s="98"/>
      <c r="MH62" s="98"/>
      <c r="MI62" s="98"/>
      <c r="MJ62" s="98"/>
      <c r="MK62" s="98"/>
      <c r="ML62" s="98"/>
      <c r="MM62" s="98"/>
      <c r="MN62" s="98"/>
      <c r="MO62" s="98"/>
      <c r="MP62" s="98"/>
      <c r="MQ62" s="98"/>
      <c r="MR62" s="98"/>
      <c r="MS62" s="98"/>
      <c r="MT62" s="98"/>
      <c r="MU62" s="98"/>
      <c r="MV62" s="98"/>
    </row>
    <row r="63" spans="1:360" ht="15.75" thickBot="1" x14ac:dyDescent="0.3">
      <c r="B63" s="52"/>
      <c r="C63" s="53"/>
      <c r="D63" s="103"/>
      <c r="E63" s="54"/>
      <c r="F63" s="85"/>
      <c r="G63" s="86"/>
      <c r="H63" s="17"/>
      <c r="I63" s="85"/>
      <c r="J63" s="86"/>
      <c r="K63" s="17"/>
      <c r="L63" s="175"/>
      <c r="M63" s="127"/>
      <c r="N63" s="17"/>
      <c r="O63" s="85"/>
      <c r="P63" s="86"/>
      <c r="Q63" s="17"/>
      <c r="R63" s="175"/>
      <c r="S63" s="127"/>
      <c r="T63" s="337"/>
      <c r="U63" s="93"/>
    </row>
    <row r="64" spans="1:360" x14ac:dyDescent="0.25">
      <c r="B64" s="55" t="s">
        <v>32</v>
      </c>
      <c r="C64" s="15"/>
      <c r="D64" s="15"/>
      <c r="E64" s="104"/>
      <c r="F64" s="56"/>
      <c r="G64" s="58">
        <f>SUM(G54:G61,G53)</f>
        <v>12326.792399999998</v>
      </c>
      <c r="H64" s="57"/>
      <c r="I64" s="56"/>
      <c r="J64" s="58">
        <f>SUM(J54:J61,J53)</f>
        <v>12933.707399999999</v>
      </c>
      <c r="K64" s="57"/>
      <c r="L64" s="176">
        <f>J64-G64</f>
        <v>606.91500000000087</v>
      </c>
      <c r="M64" s="128">
        <f>IF((G64)=0,"",(L64/G64))</f>
        <v>4.9235436138277217E-2</v>
      </c>
      <c r="N64" s="57"/>
      <c r="O64" s="56"/>
      <c r="P64" s="58">
        <f>SUM(P54:P61,P53)</f>
        <v>12847.011479999999</v>
      </c>
      <c r="Q64" s="57"/>
      <c r="R64" s="176">
        <f>P64-J64</f>
        <v>-86.695920000000115</v>
      </c>
      <c r="S64" s="128">
        <f>IF((J64)=0,"",(R64/J64))</f>
        <v>-6.7030989119175616E-3</v>
      </c>
      <c r="T64" s="339"/>
      <c r="U64" s="93"/>
    </row>
    <row r="65" spans="1:360" x14ac:dyDescent="0.25">
      <c r="B65" s="59" t="s">
        <v>33</v>
      </c>
      <c r="C65" s="15"/>
      <c r="D65" s="15"/>
      <c r="E65" s="21"/>
      <c r="F65" s="60">
        <v>0.13</v>
      </c>
      <c r="G65" s="62">
        <f>G64*F65</f>
        <v>1602.4830119999999</v>
      </c>
      <c r="H65" s="61"/>
      <c r="I65" s="60">
        <v>0.13</v>
      </c>
      <c r="J65" s="62">
        <f>J64*I65</f>
        <v>1681.3819619999999</v>
      </c>
      <c r="K65" s="61"/>
      <c r="L65" s="176">
        <f>J65-G65</f>
        <v>78.898950000000013</v>
      </c>
      <c r="M65" s="129">
        <f>IF((G65)=0,"",(L65/G65))</f>
        <v>4.9235436138277154E-2</v>
      </c>
      <c r="N65" s="61"/>
      <c r="O65" s="60">
        <v>0.13</v>
      </c>
      <c r="P65" s="62">
        <f>P64*O65</f>
        <v>1670.1114923999999</v>
      </c>
      <c r="Q65" s="61"/>
      <c r="R65" s="176">
        <f t="shared" si="5"/>
        <v>-11.270469600000069</v>
      </c>
      <c r="S65" s="129">
        <f t="shared" ref="S65:S67" si="22">IF((J65)=0,"",(R65/J65))</f>
        <v>-6.7030989119175946E-3</v>
      </c>
      <c r="T65" s="340"/>
      <c r="U65" s="93"/>
    </row>
    <row r="66" spans="1:360" x14ac:dyDescent="0.25">
      <c r="B66" s="63" t="s">
        <v>34</v>
      </c>
      <c r="C66" s="15"/>
      <c r="D66" s="15"/>
      <c r="E66" s="21"/>
      <c r="F66" s="64"/>
      <c r="G66" s="62">
        <f>G64+G65</f>
        <v>13929.275411999999</v>
      </c>
      <c r="H66" s="61"/>
      <c r="I66" s="64"/>
      <c r="J66" s="62">
        <f>J64+J65</f>
        <v>14615.089361999999</v>
      </c>
      <c r="K66" s="61"/>
      <c r="L66" s="176">
        <f>J66-G66</f>
        <v>685.81394999999975</v>
      </c>
      <c r="M66" s="129">
        <f>IF((G66)=0,"",(L66/G66))</f>
        <v>4.9235436138277126E-2</v>
      </c>
      <c r="N66" s="61"/>
      <c r="O66" s="64"/>
      <c r="P66" s="62">
        <f>P64+P65</f>
        <v>14517.122972399999</v>
      </c>
      <c r="Q66" s="61"/>
      <c r="R66" s="176">
        <f t="shared" si="5"/>
        <v>-97.966389600000184</v>
      </c>
      <c r="S66" s="129">
        <f t="shared" si="22"/>
        <v>-6.703098911917566E-3</v>
      </c>
      <c r="T66" s="340"/>
      <c r="U66" s="93"/>
    </row>
    <row r="67" spans="1:360" ht="15" customHeight="1" x14ac:dyDescent="0.25">
      <c r="B67" s="378" t="s">
        <v>35</v>
      </c>
      <c r="C67" s="378"/>
      <c r="D67" s="378"/>
      <c r="E67" s="21"/>
      <c r="F67" s="64"/>
      <c r="G67" s="65"/>
      <c r="H67" s="61"/>
      <c r="I67" s="64"/>
      <c r="J67" s="65"/>
      <c r="K67" s="61"/>
      <c r="L67" s="177">
        <f>J67-G67</f>
        <v>0</v>
      </c>
      <c r="M67" s="130" t="str">
        <f>IF((G67)=0,"",(L67/G67))</f>
        <v/>
      </c>
      <c r="N67" s="61"/>
      <c r="O67" s="64"/>
      <c r="P67" s="65"/>
      <c r="Q67" s="61"/>
      <c r="R67" s="177">
        <f t="shared" si="5"/>
        <v>0</v>
      </c>
      <c r="S67" s="130" t="str">
        <f t="shared" si="22"/>
        <v/>
      </c>
      <c r="T67" s="340"/>
      <c r="U67" s="93"/>
    </row>
    <row r="68" spans="1:360" ht="15.75" customHeight="1" thickBot="1" x14ac:dyDescent="0.3">
      <c r="B68" s="379" t="s">
        <v>36</v>
      </c>
      <c r="C68" s="379"/>
      <c r="D68" s="379"/>
      <c r="E68" s="105"/>
      <c r="F68" s="66"/>
      <c r="G68" s="67">
        <f>G66+G67</f>
        <v>13929.275411999999</v>
      </c>
      <c r="H68" s="57"/>
      <c r="I68" s="66"/>
      <c r="J68" s="67">
        <f>J66+J67</f>
        <v>14615.089361999999</v>
      </c>
      <c r="K68" s="57"/>
      <c r="L68" s="178">
        <f>J68-G68</f>
        <v>685.81394999999975</v>
      </c>
      <c r="M68" s="131">
        <f>IF((G68)=0,"",(L68/G68))</f>
        <v>4.9235436138277126E-2</v>
      </c>
      <c r="N68" s="57"/>
      <c r="O68" s="66"/>
      <c r="P68" s="67">
        <f>P66+P67</f>
        <v>14517.122972399999</v>
      </c>
      <c r="Q68" s="57"/>
      <c r="R68" s="178">
        <f t="shared" si="5"/>
        <v>-97.966389600000184</v>
      </c>
      <c r="S68" s="131">
        <f>IF((J68)=0,"",(R68/J68))</f>
        <v>-6.703098911917566E-3</v>
      </c>
      <c r="T68" s="339"/>
      <c r="U68" s="93"/>
    </row>
    <row r="69" spans="1:360" s="51" customFormat="1" ht="15.75" thickBot="1" x14ac:dyDescent="0.25">
      <c r="B69" s="68"/>
      <c r="C69" s="69"/>
      <c r="D69" s="70"/>
      <c r="E69" s="71"/>
      <c r="F69" s="85"/>
      <c r="G69" s="86"/>
      <c r="H69" s="110"/>
      <c r="I69" s="85"/>
      <c r="J69" s="86"/>
      <c r="K69" s="110"/>
      <c r="L69" s="179"/>
      <c r="M69" s="127"/>
      <c r="N69" s="110"/>
      <c r="O69" s="85"/>
      <c r="P69" s="86"/>
      <c r="Q69" s="110"/>
      <c r="R69" s="179"/>
      <c r="S69" s="127"/>
      <c r="T69" s="338"/>
      <c r="U69" s="341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98"/>
      <c r="DF69" s="98"/>
      <c r="DG69" s="98"/>
      <c r="DH69" s="98"/>
      <c r="DI69" s="98"/>
      <c r="DJ69" s="98"/>
      <c r="DK69" s="98"/>
      <c r="DL69" s="98"/>
      <c r="DM69" s="98"/>
      <c r="DN69" s="98"/>
      <c r="DO69" s="98"/>
      <c r="DP69" s="98"/>
      <c r="DQ69" s="98"/>
      <c r="DR69" s="98"/>
      <c r="DS69" s="98"/>
      <c r="DT69" s="98"/>
      <c r="DU69" s="98"/>
      <c r="DV69" s="98"/>
      <c r="DW69" s="98"/>
      <c r="DX69" s="98"/>
      <c r="DY69" s="98"/>
      <c r="DZ69" s="98"/>
      <c r="EA69" s="98"/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98"/>
      <c r="FB69" s="98"/>
      <c r="FC69" s="98"/>
      <c r="FD69" s="98"/>
      <c r="FE69" s="98"/>
      <c r="FF69" s="98"/>
      <c r="FG69" s="98"/>
      <c r="FH69" s="98"/>
      <c r="FI69" s="98"/>
      <c r="FJ69" s="98"/>
      <c r="FK69" s="98"/>
      <c r="FL69" s="98"/>
      <c r="FM69" s="98"/>
      <c r="FN69" s="98"/>
      <c r="FO69" s="98"/>
      <c r="FP69" s="98"/>
      <c r="FQ69" s="98"/>
      <c r="FR69" s="98"/>
      <c r="FS69" s="98"/>
      <c r="FT69" s="98"/>
      <c r="FU69" s="98"/>
      <c r="FV69" s="98"/>
      <c r="FW69" s="98"/>
      <c r="FX69" s="98"/>
      <c r="FY69" s="98"/>
      <c r="FZ69" s="98"/>
      <c r="GA69" s="98"/>
      <c r="GB69" s="98"/>
      <c r="GC69" s="98"/>
      <c r="GD69" s="98"/>
      <c r="GE69" s="98"/>
      <c r="GF69" s="98"/>
      <c r="GG69" s="98"/>
      <c r="GH69" s="98"/>
      <c r="GI69" s="98"/>
      <c r="GJ69" s="98"/>
      <c r="GK69" s="98"/>
      <c r="GL69" s="98"/>
      <c r="GM69" s="98"/>
      <c r="GN69" s="98"/>
      <c r="GO69" s="98"/>
      <c r="GP69" s="98"/>
      <c r="GQ69" s="98"/>
      <c r="GR69" s="98"/>
      <c r="GS69" s="98"/>
      <c r="GT69" s="98"/>
      <c r="GU69" s="98"/>
      <c r="GV69" s="98"/>
      <c r="GW69" s="98"/>
      <c r="GX69" s="98"/>
      <c r="GY69" s="98"/>
      <c r="GZ69" s="98"/>
      <c r="HA69" s="98"/>
      <c r="HB69" s="98"/>
      <c r="HC69" s="98"/>
      <c r="HD69" s="98"/>
      <c r="HE69" s="98"/>
      <c r="HF69" s="98"/>
      <c r="HG69" s="98"/>
      <c r="HH69" s="98"/>
      <c r="HI69" s="98"/>
      <c r="HJ69" s="98"/>
      <c r="HK69" s="98"/>
      <c r="HL69" s="98"/>
      <c r="HM69" s="98"/>
      <c r="HN69" s="98"/>
      <c r="HO69" s="98"/>
      <c r="HP69" s="98"/>
      <c r="HQ69" s="98"/>
      <c r="HR69" s="98"/>
      <c r="HS69" s="98"/>
      <c r="HT69" s="98"/>
      <c r="HU69" s="98"/>
      <c r="HV69" s="98"/>
      <c r="HW69" s="98"/>
      <c r="HX69" s="98"/>
      <c r="HY69" s="98"/>
      <c r="HZ69" s="98"/>
      <c r="IA69" s="98"/>
      <c r="IB69" s="98"/>
      <c r="IC69" s="98"/>
      <c r="ID69" s="98"/>
      <c r="IE69" s="98"/>
      <c r="IF69" s="98"/>
      <c r="IG69" s="98"/>
      <c r="IH69" s="98"/>
      <c r="II69" s="98"/>
      <c r="IJ69" s="98"/>
      <c r="IK69" s="98"/>
      <c r="IL69" s="98"/>
      <c r="IM69" s="98"/>
      <c r="IN69" s="98"/>
      <c r="IO69" s="98"/>
      <c r="IP69" s="98"/>
      <c r="IQ69" s="98"/>
      <c r="IR69" s="98"/>
      <c r="IS69" s="98"/>
      <c r="IT69" s="98"/>
      <c r="IU69" s="98"/>
      <c r="IV69" s="98"/>
      <c r="IW69" s="98"/>
      <c r="IX69" s="98"/>
      <c r="IY69" s="98"/>
      <c r="IZ69" s="98"/>
      <c r="JA69" s="98"/>
      <c r="JB69" s="98"/>
      <c r="JC69" s="98"/>
      <c r="JD69" s="98"/>
      <c r="JE69" s="98"/>
      <c r="JF69" s="98"/>
      <c r="JG69" s="98"/>
      <c r="JH69" s="98"/>
      <c r="JI69" s="98"/>
      <c r="JJ69" s="98"/>
      <c r="JK69" s="98"/>
      <c r="JL69" s="98"/>
      <c r="JM69" s="98"/>
      <c r="JN69" s="98"/>
      <c r="JO69" s="98"/>
      <c r="JP69" s="98"/>
      <c r="JQ69" s="98"/>
      <c r="JR69" s="98"/>
      <c r="JS69" s="98"/>
      <c r="JT69" s="98"/>
      <c r="JU69" s="98"/>
      <c r="JV69" s="98"/>
      <c r="JW69" s="98"/>
      <c r="JX69" s="98"/>
      <c r="JY69" s="98"/>
      <c r="JZ69" s="98"/>
      <c r="KA69" s="98"/>
      <c r="KB69" s="98"/>
      <c r="KC69" s="98"/>
      <c r="KD69" s="98"/>
      <c r="KE69" s="98"/>
      <c r="KF69" s="98"/>
      <c r="KG69" s="98"/>
      <c r="KH69" s="98"/>
      <c r="KI69" s="98"/>
      <c r="KJ69" s="98"/>
      <c r="KK69" s="98"/>
      <c r="KL69" s="98"/>
      <c r="KM69" s="98"/>
      <c r="KN69" s="98"/>
      <c r="KO69" s="98"/>
      <c r="KP69" s="98"/>
      <c r="KQ69" s="98"/>
      <c r="KR69" s="98"/>
      <c r="KS69" s="98"/>
      <c r="KT69" s="98"/>
      <c r="KU69" s="98"/>
      <c r="KV69" s="98"/>
      <c r="KW69" s="98"/>
      <c r="KX69" s="98"/>
      <c r="KY69" s="98"/>
      <c r="KZ69" s="98"/>
      <c r="LA69" s="98"/>
      <c r="LB69" s="98"/>
      <c r="LC69" s="98"/>
      <c r="LD69" s="98"/>
      <c r="LE69" s="98"/>
      <c r="LF69" s="98"/>
      <c r="LG69" s="98"/>
      <c r="LH69" s="98"/>
      <c r="LI69" s="98"/>
      <c r="LJ69" s="98"/>
      <c r="LK69" s="98"/>
      <c r="LL69" s="98"/>
      <c r="LM69" s="98"/>
      <c r="LN69" s="98"/>
      <c r="LO69" s="98"/>
      <c r="LP69" s="98"/>
      <c r="LQ69" s="98"/>
      <c r="LR69" s="98"/>
      <c r="LS69" s="98"/>
      <c r="LT69" s="98"/>
      <c r="LU69" s="98"/>
      <c r="LV69" s="98"/>
      <c r="LW69" s="98"/>
      <c r="LX69" s="98"/>
      <c r="LY69" s="98"/>
      <c r="LZ69" s="98"/>
      <c r="MA69" s="98"/>
      <c r="MB69" s="98"/>
      <c r="MC69" s="98"/>
      <c r="MD69" s="98"/>
      <c r="ME69" s="98"/>
      <c r="MF69" s="98"/>
      <c r="MG69" s="98"/>
      <c r="MH69" s="98"/>
      <c r="MI69" s="98"/>
      <c r="MJ69" s="98"/>
      <c r="MK69" s="98"/>
      <c r="ML69" s="98"/>
      <c r="MM69" s="98"/>
      <c r="MN69" s="98"/>
      <c r="MO69" s="98"/>
      <c r="MP69" s="98"/>
      <c r="MQ69" s="98"/>
      <c r="MR69" s="98"/>
      <c r="MS69" s="98"/>
      <c r="MT69" s="98"/>
      <c r="MU69" s="98"/>
      <c r="MV69" s="98"/>
    </row>
    <row r="70" spans="1:360" s="51" customFormat="1" ht="12.75" hidden="1" outlineLevel="1" x14ac:dyDescent="0.2">
      <c r="B70" s="72" t="s">
        <v>37</v>
      </c>
      <c r="C70" s="49"/>
      <c r="D70" s="49"/>
      <c r="E70" s="106"/>
      <c r="F70" s="73"/>
      <c r="G70" s="75">
        <f>SUM(G61:G62,G53,G54:G57)</f>
        <v>3070.9140000000002</v>
      </c>
      <c r="H70" s="74"/>
      <c r="I70" s="73"/>
      <c r="J70" s="75">
        <f>SUM(J61:J62,J53,J54:J57)</f>
        <v>3677.8290000000002</v>
      </c>
      <c r="K70" s="74"/>
      <c r="L70" s="180">
        <f>J70-G70</f>
        <v>606.91499999999996</v>
      </c>
      <c r="M70" s="128">
        <f>IF((G70)=0,"",(L70/G70))</f>
        <v>0.19763334303728464</v>
      </c>
      <c r="N70" s="74"/>
      <c r="O70" s="73"/>
      <c r="P70" s="75">
        <f>SUM(P61:P62,P53,P54:P57)</f>
        <v>3569.6597999999994</v>
      </c>
      <c r="Q70" s="74"/>
      <c r="R70" s="180">
        <f t="shared" si="5"/>
        <v>-108.16920000000073</v>
      </c>
      <c r="S70" s="128">
        <f>IF((J70)=0,"",(R70/J70))</f>
        <v>-2.9411155331039242E-2</v>
      </c>
      <c r="T70" s="74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98"/>
      <c r="DA70" s="98"/>
      <c r="DB70" s="98"/>
      <c r="DC70" s="98"/>
      <c r="DD70" s="98"/>
      <c r="DE70" s="98"/>
      <c r="DF70" s="98"/>
      <c r="DG70" s="98"/>
      <c r="DH70" s="98"/>
      <c r="DI70" s="98"/>
      <c r="DJ70" s="98"/>
      <c r="DK70" s="98"/>
      <c r="DL70" s="98"/>
      <c r="DM70" s="98"/>
      <c r="DN70" s="98"/>
      <c r="DO70" s="98"/>
      <c r="DP70" s="98"/>
      <c r="DQ70" s="98"/>
      <c r="DR70" s="98"/>
      <c r="DS70" s="98"/>
      <c r="DT70" s="98"/>
      <c r="DU70" s="98"/>
      <c r="DV70" s="98"/>
      <c r="DW70" s="98"/>
      <c r="DX70" s="98"/>
      <c r="DY70" s="98"/>
      <c r="DZ70" s="98"/>
      <c r="EA70" s="98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8"/>
      <c r="FF70" s="98"/>
      <c r="FG70" s="98"/>
      <c r="FH70" s="98"/>
      <c r="FI70" s="98"/>
      <c r="FJ70" s="98"/>
      <c r="FK70" s="98"/>
      <c r="FL70" s="98"/>
      <c r="FM70" s="98"/>
      <c r="FN70" s="98"/>
      <c r="FO70" s="98"/>
      <c r="FP70" s="98"/>
      <c r="FQ70" s="98"/>
      <c r="FR70" s="98"/>
      <c r="FS70" s="98"/>
      <c r="FT70" s="98"/>
      <c r="FU70" s="98"/>
      <c r="FV70" s="98"/>
      <c r="FW70" s="98"/>
      <c r="FX70" s="98"/>
      <c r="FY70" s="98"/>
      <c r="FZ70" s="98"/>
      <c r="GA70" s="98"/>
      <c r="GB70" s="98"/>
      <c r="GC70" s="98"/>
      <c r="GD70" s="98"/>
      <c r="GE70" s="98"/>
      <c r="GF70" s="98"/>
      <c r="GG70" s="98"/>
      <c r="GH70" s="98"/>
      <c r="GI70" s="98"/>
      <c r="GJ70" s="98"/>
      <c r="GK70" s="98"/>
      <c r="GL70" s="98"/>
      <c r="GM70" s="98"/>
      <c r="GN70" s="98"/>
      <c r="GO70" s="98"/>
      <c r="GP70" s="98"/>
      <c r="GQ70" s="98"/>
      <c r="GR70" s="98"/>
      <c r="GS70" s="98"/>
      <c r="GT70" s="98"/>
      <c r="GU70" s="98"/>
      <c r="GV70" s="98"/>
      <c r="GW70" s="98"/>
      <c r="GX70" s="98"/>
      <c r="GY70" s="98"/>
      <c r="GZ70" s="98"/>
      <c r="HA70" s="98"/>
      <c r="HB70" s="98"/>
      <c r="HC70" s="98"/>
      <c r="HD70" s="98"/>
      <c r="HE70" s="98"/>
      <c r="HF70" s="98"/>
      <c r="HG70" s="98"/>
      <c r="HH70" s="98"/>
      <c r="HI70" s="98"/>
      <c r="HJ70" s="98"/>
      <c r="HK70" s="98"/>
      <c r="HL70" s="98"/>
      <c r="HM70" s="98"/>
      <c r="HN70" s="98"/>
      <c r="HO70" s="98"/>
      <c r="HP70" s="98"/>
      <c r="HQ70" s="98"/>
      <c r="HR70" s="98"/>
      <c r="HS70" s="98"/>
      <c r="HT70" s="98"/>
      <c r="HU70" s="98"/>
      <c r="HV70" s="98"/>
      <c r="HW70" s="98"/>
      <c r="HX70" s="98"/>
      <c r="HY70" s="98"/>
      <c r="HZ70" s="98"/>
      <c r="IA70" s="98"/>
      <c r="IB70" s="98"/>
      <c r="IC70" s="98"/>
      <c r="ID70" s="98"/>
      <c r="IE70" s="98"/>
      <c r="IF70" s="98"/>
      <c r="IG70" s="98"/>
      <c r="IH70" s="98"/>
      <c r="II70" s="98"/>
      <c r="IJ70" s="98"/>
      <c r="IK70" s="98"/>
      <c r="IL70" s="98"/>
      <c r="IM70" s="98"/>
      <c r="IN70" s="98"/>
      <c r="IO70" s="98"/>
      <c r="IP70" s="98"/>
      <c r="IQ70" s="98"/>
      <c r="IR70" s="98"/>
      <c r="IS70" s="98"/>
      <c r="IT70" s="98"/>
      <c r="IU70" s="98"/>
      <c r="IV70" s="98"/>
      <c r="IW70" s="98"/>
      <c r="IX70" s="98"/>
      <c r="IY70" s="98"/>
      <c r="IZ70" s="98"/>
      <c r="JA70" s="98"/>
      <c r="JB70" s="98"/>
      <c r="JC70" s="98"/>
      <c r="JD70" s="98"/>
      <c r="JE70" s="98"/>
      <c r="JF70" s="98"/>
      <c r="JG70" s="98"/>
      <c r="JH70" s="98"/>
      <c r="JI70" s="98"/>
      <c r="JJ70" s="98"/>
      <c r="JK70" s="98"/>
      <c r="JL70" s="98"/>
      <c r="JM70" s="98"/>
      <c r="JN70" s="98"/>
      <c r="JO70" s="98"/>
      <c r="JP70" s="98"/>
      <c r="JQ70" s="98"/>
      <c r="JR70" s="98"/>
      <c r="JS70" s="98"/>
      <c r="JT70" s="98"/>
      <c r="JU70" s="98"/>
      <c r="JV70" s="98"/>
      <c r="JW70" s="98"/>
      <c r="JX70" s="98"/>
      <c r="JY70" s="98"/>
      <c r="JZ70" s="98"/>
      <c r="KA70" s="98"/>
      <c r="KB70" s="98"/>
      <c r="KC70" s="98"/>
      <c r="KD70" s="98"/>
      <c r="KE70" s="98"/>
      <c r="KF70" s="98"/>
      <c r="KG70" s="98"/>
      <c r="KH70" s="98"/>
      <c r="KI70" s="98"/>
      <c r="KJ70" s="98"/>
      <c r="KK70" s="98"/>
      <c r="KL70" s="98"/>
      <c r="KM70" s="98"/>
      <c r="KN70" s="98"/>
      <c r="KO70" s="98"/>
      <c r="KP70" s="98"/>
      <c r="KQ70" s="98"/>
      <c r="KR70" s="98"/>
      <c r="KS70" s="98"/>
      <c r="KT70" s="98"/>
      <c r="KU70" s="98"/>
      <c r="KV70" s="98"/>
      <c r="KW70" s="98"/>
      <c r="KX70" s="98"/>
      <c r="KY70" s="98"/>
      <c r="KZ70" s="98"/>
      <c r="LA70" s="98"/>
      <c r="LB70" s="98"/>
      <c r="LC70" s="98"/>
      <c r="LD70" s="98"/>
      <c r="LE70" s="98"/>
      <c r="LF70" s="98"/>
      <c r="LG70" s="98"/>
      <c r="LH70" s="98"/>
      <c r="LI70" s="98"/>
      <c r="LJ70" s="98"/>
      <c r="LK70" s="98"/>
      <c r="LL70" s="98"/>
      <c r="LM70" s="98"/>
      <c r="LN70" s="98"/>
      <c r="LO70" s="98"/>
      <c r="LP70" s="98"/>
      <c r="LQ70" s="98"/>
      <c r="LR70" s="98"/>
      <c r="LS70" s="98"/>
      <c r="LT70" s="98"/>
      <c r="LU70" s="98"/>
      <c r="LV70" s="98"/>
      <c r="LW70" s="98"/>
      <c r="LX70" s="98"/>
      <c r="LY70" s="98"/>
      <c r="LZ70" s="98"/>
      <c r="MA70" s="98"/>
      <c r="MB70" s="98"/>
      <c r="MC70" s="98"/>
      <c r="MD70" s="98"/>
      <c r="ME70" s="98"/>
      <c r="MF70" s="98"/>
      <c r="MG70" s="98"/>
      <c r="MH70" s="98"/>
      <c r="MI70" s="98"/>
      <c r="MJ70" s="98"/>
      <c r="MK70" s="98"/>
      <c r="ML70" s="98"/>
      <c r="MM70" s="98"/>
      <c r="MN70" s="98"/>
      <c r="MO70" s="98"/>
      <c r="MP70" s="98"/>
      <c r="MQ70" s="98"/>
      <c r="MR70" s="98"/>
      <c r="MS70" s="98"/>
      <c r="MT70" s="98"/>
      <c r="MU70" s="98"/>
      <c r="MV70" s="98"/>
    </row>
    <row r="71" spans="1:360" s="51" customFormat="1" ht="12.75" hidden="1" outlineLevel="1" x14ac:dyDescent="0.2">
      <c r="B71" s="76" t="s">
        <v>33</v>
      </c>
      <c r="C71" s="49"/>
      <c r="D71" s="49"/>
      <c r="E71" s="106"/>
      <c r="F71" s="77">
        <v>0.13</v>
      </c>
      <c r="G71" s="79">
        <f>G70*F71</f>
        <v>399.21882000000005</v>
      </c>
      <c r="H71" s="78"/>
      <c r="I71" s="77">
        <v>0.13</v>
      </c>
      <c r="J71" s="79">
        <f>J70*I71</f>
        <v>478.11777000000006</v>
      </c>
      <c r="K71" s="78"/>
      <c r="L71" s="180">
        <f>J71-G71</f>
        <v>78.898950000000013</v>
      </c>
      <c r="M71" s="129">
        <f>IF((G71)=0,"",(L71/G71))</f>
        <v>0.19763334303728466</v>
      </c>
      <c r="N71" s="78"/>
      <c r="O71" s="77">
        <v>0.13</v>
      </c>
      <c r="P71" s="79">
        <f>P70*O71</f>
        <v>464.05577399999993</v>
      </c>
      <c r="Q71" s="78"/>
      <c r="R71" s="180">
        <f t="shared" si="5"/>
        <v>-14.061996000000136</v>
      </c>
      <c r="S71" s="129">
        <f t="shared" ref="S71:S74" si="23">IF((J71)=0,"",(R71/J71))</f>
        <v>-2.9411155331039326E-2</v>
      </c>
      <c r="T71" s="78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98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8"/>
      <c r="FF71" s="98"/>
      <c r="FG71" s="98"/>
      <c r="FH71" s="98"/>
      <c r="FI71" s="98"/>
      <c r="FJ71" s="98"/>
      <c r="FK71" s="98"/>
      <c r="FL71" s="98"/>
      <c r="FM71" s="98"/>
      <c r="FN71" s="98"/>
      <c r="FO71" s="98"/>
      <c r="FP71" s="98"/>
      <c r="FQ71" s="98"/>
      <c r="FR71" s="98"/>
      <c r="FS71" s="98"/>
      <c r="FT71" s="98"/>
      <c r="FU71" s="98"/>
      <c r="FV71" s="98"/>
      <c r="FW71" s="98"/>
      <c r="FX71" s="98"/>
      <c r="FY71" s="98"/>
      <c r="FZ71" s="98"/>
      <c r="GA71" s="98"/>
      <c r="GB71" s="98"/>
      <c r="GC71" s="98"/>
      <c r="GD71" s="98"/>
      <c r="GE71" s="98"/>
      <c r="GF71" s="98"/>
      <c r="GG71" s="98"/>
      <c r="GH71" s="98"/>
      <c r="GI71" s="98"/>
      <c r="GJ71" s="98"/>
      <c r="GK71" s="98"/>
      <c r="GL71" s="98"/>
      <c r="GM71" s="98"/>
      <c r="GN71" s="98"/>
      <c r="GO71" s="98"/>
      <c r="GP71" s="98"/>
      <c r="GQ71" s="98"/>
      <c r="GR71" s="98"/>
      <c r="GS71" s="98"/>
      <c r="GT71" s="98"/>
      <c r="GU71" s="98"/>
      <c r="GV71" s="98"/>
      <c r="GW71" s="98"/>
      <c r="GX71" s="98"/>
      <c r="GY71" s="98"/>
      <c r="GZ71" s="98"/>
      <c r="HA71" s="98"/>
      <c r="HB71" s="98"/>
      <c r="HC71" s="98"/>
      <c r="HD71" s="98"/>
      <c r="HE71" s="98"/>
      <c r="HF71" s="98"/>
      <c r="HG71" s="98"/>
      <c r="HH71" s="98"/>
      <c r="HI71" s="98"/>
      <c r="HJ71" s="98"/>
      <c r="HK71" s="98"/>
      <c r="HL71" s="98"/>
      <c r="HM71" s="98"/>
      <c r="HN71" s="98"/>
      <c r="HO71" s="98"/>
      <c r="HP71" s="98"/>
      <c r="HQ71" s="98"/>
      <c r="HR71" s="98"/>
      <c r="HS71" s="98"/>
      <c r="HT71" s="98"/>
      <c r="HU71" s="98"/>
      <c r="HV71" s="98"/>
      <c r="HW71" s="98"/>
      <c r="HX71" s="98"/>
      <c r="HY71" s="98"/>
      <c r="HZ71" s="98"/>
      <c r="IA71" s="98"/>
      <c r="IB71" s="98"/>
      <c r="IC71" s="98"/>
      <c r="ID71" s="98"/>
      <c r="IE71" s="98"/>
      <c r="IF71" s="98"/>
      <c r="IG71" s="98"/>
      <c r="IH71" s="98"/>
      <c r="II71" s="98"/>
      <c r="IJ71" s="98"/>
      <c r="IK71" s="98"/>
      <c r="IL71" s="98"/>
      <c r="IM71" s="98"/>
      <c r="IN71" s="98"/>
      <c r="IO71" s="98"/>
      <c r="IP71" s="98"/>
      <c r="IQ71" s="98"/>
      <c r="IR71" s="98"/>
      <c r="IS71" s="98"/>
      <c r="IT71" s="98"/>
      <c r="IU71" s="98"/>
      <c r="IV71" s="98"/>
      <c r="IW71" s="98"/>
      <c r="IX71" s="98"/>
      <c r="IY71" s="98"/>
      <c r="IZ71" s="98"/>
      <c r="JA71" s="98"/>
      <c r="JB71" s="98"/>
      <c r="JC71" s="98"/>
      <c r="JD71" s="98"/>
      <c r="JE71" s="98"/>
      <c r="JF71" s="98"/>
      <c r="JG71" s="98"/>
      <c r="JH71" s="98"/>
      <c r="JI71" s="98"/>
      <c r="JJ71" s="98"/>
      <c r="JK71" s="98"/>
      <c r="JL71" s="98"/>
      <c r="JM71" s="98"/>
      <c r="JN71" s="98"/>
      <c r="JO71" s="98"/>
      <c r="JP71" s="98"/>
      <c r="JQ71" s="98"/>
      <c r="JR71" s="98"/>
      <c r="JS71" s="98"/>
      <c r="JT71" s="98"/>
      <c r="JU71" s="98"/>
      <c r="JV71" s="98"/>
      <c r="JW71" s="98"/>
      <c r="JX71" s="98"/>
      <c r="JY71" s="98"/>
      <c r="JZ71" s="98"/>
      <c r="KA71" s="98"/>
      <c r="KB71" s="98"/>
      <c r="KC71" s="98"/>
      <c r="KD71" s="98"/>
      <c r="KE71" s="98"/>
      <c r="KF71" s="98"/>
      <c r="KG71" s="98"/>
      <c r="KH71" s="98"/>
      <c r="KI71" s="98"/>
      <c r="KJ71" s="98"/>
      <c r="KK71" s="98"/>
      <c r="KL71" s="98"/>
      <c r="KM71" s="98"/>
      <c r="KN71" s="98"/>
      <c r="KO71" s="98"/>
      <c r="KP71" s="98"/>
      <c r="KQ71" s="98"/>
      <c r="KR71" s="98"/>
      <c r="KS71" s="98"/>
      <c r="KT71" s="98"/>
      <c r="KU71" s="98"/>
      <c r="KV71" s="98"/>
      <c r="KW71" s="98"/>
      <c r="KX71" s="98"/>
      <c r="KY71" s="98"/>
      <c r="KZ71" s="98"/>
      <c r="LA71" s="98"/>
      <c r="LB71" s="98"/>
      <c r="LC71" s="98"/>
      <c r="LD71" s="98"/>
      <c r="LE71" s="98"/>
      <c r="LF71" s="98"/>
      <c r="LG71" s="98"/>
      <c r="LH71" s="98"/>
      <c r="LI71" s="98"/>
      <c r="LJ71" s="98"/>
      <c r="LK71" s="98"/>
      <c r="LL71" s="98"/>
      <c r="LM71" s="98"/>
      <c r="LN71" s="98"/>
      <c r="LO71" s="98"/>
      <c r="LP71" s="98"/>
      <c r="LQ71" s="98"/>
      <c r="LR71" s="98"/>
      <c r="LS71" s="98"/>
      <c r="LT71" s="98"/>
      <c r="LU71" s="98"/>
      <c r="LV71" s="98"/>
      <c r="LW71" s="98"/>
      <c r="LX71" s="98"/>
      <c r="LY71" s="98"/>
      <c r="LZ71" s="98"/>
      <c r="MA71" s="98"/>
      <c r="MB71" s="98"/>
      <c r="MC71" s="98"/>
      <c r="MD71" s="98"/>
      <c r="ME71" s="98"/>
      <c r="MF71" s="98"/>
      <c r="MG71" s="98"/>
      <c r="MH71" s="98"/>
      <c r="MI71" s="98"/>
      <c r="MJ71" s="98"/>
      <c r="MK71" s="98"/>
      <c r="ML71" s="98"/>
      <c r="MM71" s="98"/>
      <c r="MN71" s="98"/>
      <c r="MO71" s="98"/>
      <c r="MP71" s="98"/>
      <c r="MQ71" s="98"/>
      <c r="MR71" s="98"/>
      <c r="MS71" s="98"/>
      <c r="MT71" s="98"/>
      <c r="MU71" s="98"/>
      <c r="MV71" s="98"/>
    </row>
    <row r="72" spans="1:360" s="51" customFormat="1" ht="12.75" hidden="1" outlineLevel="1" x14ac:dyDescent="0.2">
      <c r="B72" s="80" t="s">
        <v>34</v>
      </c>
      <c r="C72" s="49"/>
      <c r="D72" s="49"/>
      <c r="E72" s="107"/>
      <c r="F72" s="81"/>
      <c r="G72" s="79">
        <f>G70+G71</f>
        <v>3470.1328200000003</v>
      </c>
      <c r="H72" s="78"/>
      <c r="I72" s="81"/>
      <c r="J72" s="79">
        <f>J70+J71</f>
        <v>4155.9467700000005</v>
      </c>
      <c r="K72" s="78"/>
      <c r="L72" s="180">
        <f>J72-G72</f>
        <v>685.8139500000002</v>
      </c>
      <c r="M72" s="129">
        <f>IF((G72)=0,"",(L72/G72))</f>
        <v>0.19763334303728472</v>
      </c>
      <c r="N72" s="78"/>
      <c r="O72" s="81"/>
      <c r="P72" s="79">
        <f>P70+P71</f>
        <v>4033.7155739999994</v>
      </c>
      <c r="Q72" s="78"/>
      <c r="R72" s="180">
        <f t="shared" si="5"/>
        <v>-122.23119600000109</v>
      </c>
      <c r="S72" s="129">
        <f t="shared" si="23"/>
        <v>-2.9411155331039305E-2</v>
      </c>
      <c r="T72" s="78"/>
      <c r="U72" s="98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  <c r="FN72" s="98"/>
      <c r="FO72" s="98"/>
      <c r="FP72" s="98"/>
      <c r="FQ72" s="98"/>
      <c r="FR72" s="98"/>
      <c r="FS72" s="98"/>
      <c r="FT72" s="98"/>
      <c r="FU72" s="98"/>
      <c r="FV72" s="98"/>
      <c r="FW72" s="98"/>
      <c r="FX72" s="98"/>
      <c r="FY72" s="98"/>
      <c r="FZ72" s="98"/>
      <c r="GA72" s="98"/>
      <c r="GB72" s="98"/>
      <c r="GC72" s="98"/>
      <c r="GD72" s="98"/>
      <c r="GE72" s="98"/>
      <c r="GF72" s="98"/>
      <c r="GG72" s="98"/>
      <c r="GH72" s="98"/>
      <c r="GI72" s="98"/>
      <c r="GJ72" s="98"/>
      <c r="GK72" s="98"/>
      <c r="GL72" s="98"/>
      <c r="GM72" s="98"/>
      <c r="GN72" s="98"/>
      <c r="GO72" s="98"/>
      <c r="GP72" s="98"/>
      <c r="GQ72" s="98"/>
      <c r="GR72" s="98"/>
      <c r="GS72" s="98"/>
      <c r="GT72" s="98"/>
      <c r="GU72" s="98"/>
      <c r="GV72" s="98"/>
      <c r="GW72" s="98"/>
      <c r="GX72" s="98"/>
      <c r="GY72" s="98"/>
      <c r="GZ72" s="98"/>
      <c r="HA72" s="98"/>
      <c r="HB72" s="98"/>
      <c r="HC72" s="98"/>
      <c r="HD72" s="98"/>
      <c r="HE72" s="98"/>
      <c r="HF72" s="98"/>
      <c r="HG72" s="98"/>
      <c r="HH72" s="98"/>
      <c r="HI72" s="98"/>
      <c r="HJ72" s="98"/>
      <c r="HK72" s="98"/>
      <c r="HL72" s="98"/>
      <c r="HM72" s="98"/>
      <c r="HN72" s="98"/>
      <c r="HO72" s="98"/>
      <c r="HP72" s="98"/>
      <c r="HQ72" s="98"/>
      <c r="HR72" s="98"/>
      <c r="HS72" s="98"/>
      <c r="HT72" s="98"/>
      <c r="HU72" s="98"/>
      <c r="HV72" s="98"/>
      <c r="HW72" s="98"/>
      <c r="HX72" s="98"/>
      <c r="HY72" s="98"/>
      <c r="HZ72" s="98"/>
      <c r="IA72" s="98"/>
      <c r="IB72" s="98"/>
      <c r="IC72" s="98"/>
      <c r="ID72" s="98"/>
      <c r="IE72" s="98"/>
      <c r="IF72" s="98"/>
      <c r="IG72" s="98"/>
      <c r="IH72" s="98"/>
      <c r="II72" s="98"/>
      <c r="IJ72" s="98"/>
      <c r="IK72" s="98"/>
      <c r="IL72" s="98"/>
      <c r="IM72" s="98"/>
      <c r="IN72" s="98"/>
      <c r="IO72" s="98"/>
      <c r="IP72" s="98"/>
      <c r="IQ72" s="98"/>
      <c r="IR72" s="98"/>
      <c r="IS72" s="98"/>
      <c r="IT72" s="98"/>
      <c r="IU72" s="98"/>
      <c r="IV72" s="98"/>
      <c r="IW72" s="98"/>
      <c r="IX72" s="98"/>
      <c r="IY72" s="98"/>
      <c r="IZ72" s="98"/>
      <c r="JA72" s="98"/>
      <c r="JB72" s="98"/>
      <c r="JC72" s="98"/>
      <c r="JD72" s="98"/>
      <c r="JE72" s="98"/>
      <c r="JF72" s="98"/>
      <c r="JG72" s="98"/>
      <c r="JH72" s="98"/>
      <c r="JI72" s="98"/>
      <c r="JJ72" s="98"/>
      <c r="JK72" s="98"/>
      <c r="JL72" s="98"/>
      <c r="JM72" s="98"/>
      <c r="JN72" s="98"/>
      <c r="JO72" s="98"/>
      <c r="JP72" s="98"/>
      <c r="JQ72" s="98"/>
      <c r="JR72" s="98"/>
      <c r="JS72" s="98"/>
      <c r="JT72" s="98"/>
      <c r="JU72" s="98"/>
      <c r="JV72" s="98"/>
      <c r="JW72" s="98"/>
      <c r="JX72" s="98"/>
      <c r="JY72" s="98"/>
      <c r="JZ72" s="98"/>
      <c r="KA72" s="98"/>
      <c r="KB72" s="98"/>
      <c r="KC72" s="98"/>
      <c r="KD72" s="98"/>
      <c r="KE72" s="98"/>
      <c r="KF72" s="98"/>
      <c r="KG72" s="98"/>
      <c r="KH72" s="98"/>
      <c r="KI72" s="98"/>
      <c r="KJ72" s="98"/>
      <c r="KK72" s="98"/>
      <c r="KL72" s="98"/>
      <c r="KM72" s="98"/>
      <c r="KN72" s="98"/>
      <c r="KO72" s="98"/>
      <c r="KP72" s="98"/>
      <c r="KQ72" s="98"/>
      <c r="KR72" s="98"/>
      <c r="KS72" s="98"/>
      <c r="KT72" s="98"/>
      <c r="KU72" s="98"/>
      <c r="KV72" s="98"/>
      <c r="KW72" s="98"/>
      <c r="KX72" s="98"/>
      <c r="KY72" s="98"/>
      <c r="KZ72" s="98"/>
      <c r="LA72" s="98"/>
      <c r="LB72" s="98"/>
      <c r="LC72" s="98"/>
      <c r="LD72" s="98"/>
      <c r="LE72" s="98"/>
      <c r="LF72" s="98"/>
      <c r="LG72" s="98"/>
      <c r="LH72" s="98"/>
      <c r="LI72" s="98"/>
      <c r="LJ72" s="98"/>
      <c r="LK72" s="98"/>
      <c r="LL72" s="98"/>
      <c r="LM72" s="98"/>
      <c r="LN72" s="98"/>
      <c r="LO72" s="98"/>
      <c r="LP72" s="98"/>
      <c r="LQ72" s="98"/>
      <c r="LR72" s="98"/>
      <c r="LS72" s="98"/>
      <c r="LT72" s="98"/>
      <c r="LU72" s="98"/>
      <c r="LV72" s="98"/>
      <c r="LW72" s="98"/>
      <c r="LX72" s="98"/>
      <c r="LY72" s="98"/>
      <c r="LZ72" s="98"/>
      <c r="MA72" s="98"/>
      <c r="MB72" s="98"/>
      <c r="MC72" s="98"/>
      <c r="MD72" s="98"/>
      <c r="ME72" s="98"/>
      <c r="MF72" s="98"/>
      <c r="MG72" s="98"/>
      <c r="MH72" s="98"/>
      <c r="MI72" s="98"/>
      <c r="MJ72" s="98"/>
      <c r="MK72" s="98"/>
      <c r="ML72" s="98"/>
      <c r="MM72" s="98"/>
      <c r="MN72" s="98"/>
      <c r="MO72" s="98"/>
      <c r="MP72" s="98"/>
      <c r="MQ72" s="98"/>
      <c r="MR72" s="98"/>
      <c r="MS72" s="98"/>
      <c r="MT72" s="98"/>
      <c r="MU72" s="98"/>
      <c r="MV72" s="98"/>
    </row>
    <row r="73" spans="1:360" s="51" customFormat="1" ht="12.75" hidden="1" customHeight="1" outlineLevel="1" x14ac:dyDescent="0.2">
      <c r="B73" s="380" t="s">
        <v>35</v>
      </c>
      <c r="C73" s="380"/>
      <c r="D73" s="380"/>
      <c r="E73" s="107"/>
      <c r="F73" s="81"/>
      <c r="G73" s="82"/>
      <c r="H73" s="78"/>
      <c r="I73" s="81"/>
      <c r="J73" s="82"/>
      <c r="K73" s="78"/>
      <c r="L73" s="181">
        <f>J73-G73</f>
        <v>0</v>
      </c>
      <c r="M73" s="130" t="str">
        <f>IF((G73)=0,"",(L73/G73))</f>
        <v/>
      </c>
      <c r="N73" s="78"/>
      <c r="O73" s="81"/>
      <c r="P73" s="82"/>
      <c r="Q73" s="78"/>
      <c r="R73" s="181">
        <f t="shared" si="5"/>
        <v>0</v>
      </c>
      <c r="S73" s="130" t="str">
        <f t="shared" si="23"/>
        <v/>
      </c>
      <c r="T73" s="78"/>
      <c r="U73" s="98"/>
      <c r="V73" s="98"/>
      <c r="W73" s="98"/>
      <c r="X73" s="98"/>
      <c r="Y73" s="98"/>
      <c r="Z73" s="98"/>
      <c r="AA73" s="98"/>
      <c r="AB73" s="98"/>
      <c r="AC73" s="98"/>
      <c r="AD73" s="98"/>
      <c r="AE73" s="98"/>
      <c r="AF73" s="98"/>
      <c r="AG73" s="98"/>
      <c r="AH73" s="98"/>
      <c r="AI73" s="98"/>
      <c r="AJ73" s="98"/>
      <c r="AK73" s="98"/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98"/>
      <c r="AW73" s="98"/>
      <c r="AX73" s="98"/>
      <c r="AY73" s="98"/>
      <c r="AZ73" s="98"/>
      <c r="BA73" s="98"/>
      <c r="BB73" s="98"/>
      <c r="BC73" s="98"/>
      <c r="BD73" s="98"/>
      <c r="BE73" s="98"/>
      <c r="BF73" s="98"/>
      <c r="BG73" s="98"/>
      <c r="BH73" s="98"/>
      <c r="BI73" s="98"/>
      <c r="BJ73" s="98"/>
      <c r="BK73" s="98"/>
      <c r="BL73" s="98"/>
      <c r="BM73" s="98"/>
      <c r="BN73" s="98"/>
      <c r="BO73" s="98"/>
      <c r="BP73" s="98"/>
      <c r="BQ73" s="98"/>
      <c r="BR73" s="98"/>
      <c r="BS73" s="98"/>
      <c r="BT73" s="98"/>
      <c r="BU73" s="98"/>
      <c r="BV73" s="98"/>
      <c r="BW73" s="98"/>
      <c r="BX73" s="98"/>
      <c r="BY73" s="98"/>
      <c r="BZ73" s="98"/>
      <c r="CA73" s="98"/>
      <c r="CB73" s="98"/>
      <c r="CC73" s="98"/>
      <c r="CD73" s="98"/>
      <c r="CE73" s="98"/>
      <c r="CF73" s="98"/>
      <c r="CG73" s="98"/>
      <c r="CH73" s="98"/>
      <c r="CI73" s="98"/>
      <c r="CJ73" s="98"/>
      <c r="CK73" s="98"/>
      <c r="CL73" s="98"/>
      <c r="CM73" s="98"/>
      <c r="CN73" s="98"/>
      <c r="CO73" s="98"/>
      <c r="CP73" s="98"/>
      <c r="CQ73" s="98"/>
      <c r="CR73" s="98"/>
      <c r="CS73" s="98"/>
      <c r="CT73" s="98"/>
      <c r="CU73" s="98"/>
      <c r="CV73" s="98"/>
      <c r="CW73" s="98"/>
      <c r="CX73" s="98"/>
      <c r="CY73" s="98"/>
      <c r="CZ73" s="98"/>
      <c r="DA73" s="98"/>
      <c r="DB73" s="98"/>
      <c r="DC73" s="98"/>
      <c r="DD73" s="98"/>
      <c r="DE73" s="98"/>
      <c r="DF73" s="98"/>
      <c r="DG73" s="98"/>
      <c r="DH73" s="98"/>
      <c r="DI73" s="98"/>
      <c r="DJ73" s="98"/>
      <c r="DK73" s="98"/>
      <c r="DL73" s="98"/>
      <c r="DM73" s="98"/>
      <c r="DN73" s="98"/>
      <c r="DO73" s="98"/>
      <c r="DP73" s="98"/>
      <c r="DQ73" s="98"/>
      <c r="DR73" s="98"/>
      <c r="DS73" s="98"/>
      <c r="DT73" s="98"/>
      <c r="DU73" s="98"/>
      <c r="DV73" s="98"/>
      <c r="DW73" s="98"/>
      <c r="DX73" s="98"/>
      <c r="DY73" s="98"/>
      <c r="DZ73" s="98"/>
      <c r="EA73" s="98"/>
      <c r="EB73" s="98"/>
      <c r="EC73" s="98"/>
      <c r="ED73" s="98"/>
      <c r="EE73" s="98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8"/>
      <c r="EU73" s="98"/>
      <c r="EV73" s="98"/>
      <c r="EW73" s="98"/>
      <c r="EX73" s="98"/>
      <c r="EY73" s="98"/>
      <c r="EZ73" s="98"/>
      <c r="FA73" s="98"/>
      <c r="FB73" s="98"/>
      <c r="FC73" s="98"/>
      <c r="FD73" s="98"/>
      <c r="FE73" s="98"/>
      <c r="FF73" s="98"/>
      <c r="FG73" s="98"/>
      <c r="FH73" s="98"/>
      <c r="FI73" s="98"/>
      <c r="FJ73" s="98"/>
      <c r="FK73" s="98"/>
      <c r="FL73" s="98"/>
      <c r="FM73" s="98"/>
      <c r="FN73" s="98"/>
      <c r="FO73" s="98"/>
      <c r="FP73" s="98"/>
      <c r="FQ73" s="98"/>
      <c r="FR73" s="98"/>
      <c r="FS73" s="98"/>
      <c r="FT73" s="98"/>
      <c r="FU73" s="98"/>
      <c r="FV73" s="98"/>
      <c r="FW73" s="98"/>
      <c r="FX73" s="98"/>
      <c r="FY73" s="98"/>
      <c r="FZ73" s="98"/>
      <c r="GA73" s="98"/>
      <c r="GB73" s="98"/>
      <c r="GC73" s="98"/>
      <c r="GD73" s="98"/>
      <c r="GE73" s="98"/>
      <c r="GF73" s="98"/>
      <c r="GG73" s="98"/>
      <c r="GH73" s="98"/>
      <c r="GI73" s="98"/>
      <c r="GJ73" s="98"/>
      <c r="GK73" s="98"/>
      <c r="GL73" s="98"/>
      <c r="GM73" s="98"/>
      <c r="GN73" s="98"/>
      <c r="GO73" s="98"/>
      <c r="GP73" s="98"/>
      <c r="GQ73" s="98"/>
      <c r="GR73" s="98"/>
      <c r="GS73" s="98"/>
      <c r="GT73" s="98"/>
      <c r="GU73" s="98"/>
      <c r="GV73" s="98"/>
      <c r="GW73" s="98"/>
      <c r="GX73" s="98"/>
      <c r="GY73" s="98"/>
      <c r="GZ73" s="98"/>
      <c r="HA73" s="98"/>
      <c r="HB73" s="98"/>
      <c r="HC73" s="98"/>
      <c r="HD73" s="98"/>
      <c r="HE73" s="98"/>
      <c r="HF73" s="98"/>
      <c r="HG73" s="98"/>
      <c r="HH73" s="98"/>
      <c r="HI73" s="98"/>
      <c r="HJ73" s="98"/>
      <c r="HK73" s="98"/>
      <c r="HL73" s="98"/>
      <c r="HM73" s="98"/>
      <c r="HN73" s="98"/>
      <c r="HO73" s="98"/>
      <c r="HP73" s="98"/>
      <c r="HQ73" s="98"/>
      <c r="HR73" s="98"/>
      <c r="HS73" s="98"/>
      <c r="HT73" s="98"/>
      <c r="HU73" s="98"/>
      <c r="HV73" s="98"/>
      <c r="HW73" s="98"/>
      <c r="HX73" s="98"/>
      <c r="HY73" s="98"/>
      <c r="HZ73" s="98"/>
      <c r="IA73" s="98"/>
      <c r="IB73" s="98"/>
      <c r="IC73" s="98"/>
      <c r="ID73" s="98"/>
      <c r="IE73" s="98"/>
      <c r="IF73" s="98"/>
      <c r="IG73" s="98"/>
      <c r="IH73" s="98"/>
      <c r="II73" s="98"/>
      <c r="IJ73" s="98"/>
      <c r="IK73" s="98"/>
      <c r="IL73" s="98"/>
      <c r="IM73" s="98"/>
      <c r="IN73" s="98"/>
      <c r="IO73" s="98"/>
      <c r="IP73" s="98"/>
      <c r="IQ73" s="98"/>
      <c r="IR73" s="98"/>
      <c r="IS73" s="98"/>
      <c r="IT73" s="98"/>
      <c r="IU73" s="98"/>
      <c r="IV73" s="98"/>
      <c r="IW73" s="98"/>
      <c r="IX73" s="98"/>
      <c r="IY73" s="98"/>
      <c r="IZ73" s="98"/>
      <c r="JA73" s="98"/>
      <c r="JB73" s="98"/>
      <c r="JC73" s="98"/>
      <c r="JD73" s="98"/>
      <c r="JE73" s="98"/>
      <c r="JF73" s="98"/>
      <c r="JG73" s="98"/>
      <c r="JH73" s="98"/>
      <c r="JI73" s="98"/>
      <c r="JJ73" s="98"/>
      <c r="JK73" s="98"/>
      <c r="JL73" s="98"/>
      <c r="JM73" s="98"/>
      <c r="JN73" s="98"/>
      <c r="JO73" s="98"/>
      <c r="JP73" s="98"/>
      <c r="JQ73" s="98"/>
      <c r="JR73" s="98"/>
      <c r="JS73" s="98"/>
      <c r="JT73" s="98"/>
      <c r="JU73" s="98"/>
      <c r="JV73" s="98"/>
      <c r="JW73" s="98"/>
      <c r="JX73" s="98"/>
      <c r="JY73" s="98"/>
      <c r="JZ73" s="98"/>
      <c r="KA73" s="98"/>
      <c r="KB73" s="98"/>
      <c r="KC73" s="98"/>
      <c r="KD73" s="98"/>
      <c r="KE73" s="98"/>
      <c r="KF73" s="98"/>
      <c r="KG73" s="98"/>
      <c r="KH73" s="98"/>
      <c r="KI73" s="98"/>
      <c r="KJ73" s="98"/>
      <c r="KK73" s="98"/>
      <c r="KL73" s="98"/>
      <c r="KM73" s="98"/>
      <c r="KN73" s="98"/>
      <c r="KO73" s="98"/>
      <c r="KP73" s="98"/>
      <c r="KQ73" s="98"/>
      <c r="KR73" s="98"/>
      <c r="KS73" s="98"/>
      <c r="KT73" s="98"/>
      <c r="KU73" s="98"/>
      <c r="KV73" s="98"/>
      <c r="KW73" s="98"/>
      <c r="KX73" s="98"/>
      <c r="KY73" s="98"/>
      <c r="KZ73" s="98"/>
      <c r="LA73" s="98"/>
      <c r="LB73" s="98"/>
      <c r="LC73" s="98"/>
      <c r="LD73" s="98"/>
      <c r="LE73" s="98"/>
      <c r="LF73" s="98"/>
      <c r="LG73" s="98"/>
      <c r="LH73" s="98"/>
      <c r="LI73" s="98"/>
      <c r="LJ73" s="98"/>
      <c r="LK73" s="98"/>
      <c r="LL73" s="98"/>
      <c r="LM73" s="98"/>
      <c r="LN73" s="98"/>
      <c r="LO73" s="98"/>
      <c r="LP73" s="98"/>
      <c r="LQ73" s="98"/>
      <c r="LR73" s="98"/>
      <c r="LS73" s="98"/>
      <c r="LT73" s="98"/>
      <c r="LU73" s="98"/>
      <c r="LV73" s="98"/>
      <c r="LW73" s="98"/>
      <c r="LX73" s="98"/>
      <c r="LY73" s="98"/>
      <c r="LZ73" s="98"/>
      <c r="MA73" s="98"/>
      <c r="MB73" s="98"/>
      <c r="MC73" s="98"/>
      <c r="MD73" s="98"/>
      <c r="ME73" s="98"/>
      <c r="MF73" s="98"/>
      <c r="MG73" s="98"/>
      <c r="MH73" s="98"/>
      <c r="MI73" s="98"/>
      <c r="MJ73" s="98"/>
      <c r="MK73" s="98"/>
      <c r="ML73" s="98"/>
      <c r="MM73" s="98"/>
      <c r="MN73" s="98"/>
      <c r="MO73" s="98"/>
      <c r="MP73" s="98"/>
      <c r="MQ73" s="98"/>
      <c r="MR73" s="98"/>
      <c r="MS73" s="98"/>
      <c r="MT73" s="98"/>
      <c r="MU73" s="98"/>
      <c r="MV73" s="98"/>
    </row>
    <row r="74" spans="1:360" s="51" customFormat="1" ht="13.5" hidden="1" customHeight="1" outlineLevel="1" thickBot="1" x14ac:dyDescent="0.2">
      <c r="B74" s="371" t="s">
        <v>38</v>
      </c>
      <c r="C74" s="371"/>
      <c r="D74" s="371"/>
      <c r="E74" s="108"/>
      <c r="F74" s="83"/>
      <c r="G74" s="84">
        <f>SUM(G72:G73)</f>
        <v>3470.1328200000003</v>
      </c>
      <c r="H74" s="74"/>
      <c r="I74" s="83"/>
      <c r="J74" s="84">
        <f>SUM(J72:J73)</f>
        <v>4155.9467700000005</v>
      </c>
      <c r="K74" s="74"/>
      <c r="L74" s="182">
        <f>J74-G74</f>
        <v>685.8139500000002</v>
      </c>
      <c r="M74" s="132">
        <f>IF((G74)=0,"",(L74/G74))</f>
        <v>0.19763334303728472</v>
      </c>
      <c r="N74" s="74"/>
      <c r="O74" s="83"/>
      <c r="P74" s="84">
        <f>SUM(P72:P73)</f>
        <v>4033.7155739999994</v>
      </c>
      <c r="Q74" s="74"/>
      <c r="R74" s="182">
        <f t="shared" si="5"/>
        <v>-122.23119600000109</v>
      </c>
      <c r="S74" s="132">
        <f t="shared" si="23"/>
        <v>-2.9411155331039305E-2</v>
      </c>
      <c r="T74" s="74"/>
      <c r="U74" s="98"/>
      <c r="V74" s="98"/>
      <c r="W74" s="98"/>
      <c r="X74" s="98"/>
      <c r="Y74" s="98"/>
      <c r="Z74" s="98"/>
      <c r="AA74" s="98"/>
      <c r="AB74" s="98"/>
      <c r="AC74" s="98"/>
      <c r="AD74" s="98"/>
      <c r="AE74" s="98"/>
      <c r="AF74" s="98"/>
      <c r="AG74" s="98"/>
      <c r="AH74" s="98"/>
      <c r="AI74" s="98"/>
      <c r="AJ74" s="98"/>
      <c r="AK74" s="98"/>
      <c r="AL74" s="98"/>
      <c r="AM74" s="98"/>
      <c r="AN74" s="98"/>
      <c r="AO74" s="98"/>
      <c r="AP74" s="98"/>
      <c r="AQ74" s="98"/>
      <c r="AR74" s="98"/>
      <c r="AS74" s="98"/>
      <c r="AT74" s="98"/>
      <c r="AU74" s="98"/>
      <c r="AV74" s="98"/>
      <c r="AW74" s="98"/>
      <c r="AX74" s="98"/>
      <c r="AY74" s="98"/>
      <c r="AZ74" s="98"/>
      <c r="BA74" s="98"/>
      <c r="BB74" s="98"/>
      <c r="BC74" s="98"/>
      <c r="BD74" s="98"/>
      <c r="BE74" s="98"/>
      <c r="BF74" s="98"/>
      <c r="BG74" s="98"/>
      <c r="BH74" s="98"/>
      <c r="BI74" s="98"/>
      <c r="BJ74" s="98"/>
      <c r="BK74" s="98"/>
      <c r="BL74" s="98"/>
      <c r="BM74" s="98"/>
      <c r="BN74" s="98"/>
      <c r="BO74" s="98"/>
      <c r="BP74" s="98"/>
      <c r="BQ74" s="98"/>
      <c r="BR74" s="98"/>
      <c r="BS74" s="98"/>
      <c r="BT74" s="98"/>
      <c r="BU74" s="98"/>
      <c r="BV74" s="98"/>
      <c r="BW74" s="98"/>
      <c r="BX74" s="98"/>
      <c r="BY74" s="98"/>
      <c r="BZ74" s="98"/>
      <c r="CA74" s="98"/>
      <c r="CB74" s="98"/>
      <c r="CC74" s="98"/>
      <c r="CD74" s="98"/>
      <c r="CE74" s="98"/>
      <c r="CF74" s="98"/>
      <c r="CG74" s="98"/>
      <c r="CH74" s="98"/>
      <c r="CI74" s="98"/>
      <c r="CJ74" s="98"/>
      <c r="CK74" s="98"/>
      <c r="CL74" s="98"/>
      <c r="CM74" s="98"/>
      <c r="CN74" s="98"/>
      <c r="CO74" s="98"/>
      <c r="CP74" s="98"/>
      <c r="CQ74" s="98"/>
      <c r="CR74" s="98"/>
      <c r="CS74" s="98"/>
      <c r="CT74" s="98"/>
      <c r="CU74" s="98"/>
      <c r="CV74" s="98"/>
      <c r="CW74" s="98"/>
      <c r="CX74" s="98"/>
      <c r="CY74" s="98"/>
      <c r="CZ74" s="98"/>
      <c r="DA74" s="98"/>
      <c r="DB74" s="98"/>
      <c r="DC74" s="98"/>
      <c r="DD74" s="98"/>
      <c r="DE74" s="98"/>
      <c r="DF74" s="98"/>
      <c r="DG74" s="98"/>
      <c r="DH74" s="98"/>
      <c r="DI74" s="98"/>
      <c r="DJ74" s="98"/>
      <c r="DK74" s="98"/>
      <c r="DL74" s="98"/>
      <c r="DM74" s="98"/>
      <c r="DN74" s="98"/>
      <c r="DO74" s="98"/>
      <c r="DP74" s="98"/>
      <c r="DQ74" s="98"/>
      <c r="DR74" s="98"/>
      <c r="DS74" s="98"/>
      <c r="DT74" s="98"/>
      <c r="DU74" s="98"/>
      <c r="DV74" s="98"/>
      <c r="DW74" s="98"/>
      <c r="DX74" s="98"/>
      <c r="DY74" s="98"/>
      <c r="DZ74" s="98"/>
      <c r="EA74" s="98"/>
      <c r="EB74" s="98"/>
      <c r="EC74" s="98"/>
      <c r="ED74" s="98"/>
      <c r="EE74" s="98"/>
      <c r="EF74" s="98"/>
      <c r="EG74" s="98"/>
      <c r="EH74" s="98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8"/>
      <c r="EU74" s="98"/>
      <c r="EV74" s="98"/>
      <c r="EW74" s="98"/>
      <c r="EX74" s="98"/>
      <c r="EY74" s="98"/>
      <c r="EZ74" s="98"/>
      <c r="FA74" s="98"/>
      <c r="FB74" s="98"/>
      <c r="FC74" s="98"/>
      <c r="FD74" s="98"/>
      <c r="FE74" s="98"/>
      <c r="FF74" s="98"/>
      <c r="FG74" s="98"/>
      <c r="FH74" s="98"/>
      <c r="FI74" s="98"/>
      <c r="FJ74" s="98"/>
      <c r="FK74" s="98"/>
      <c r="FL74" s="98"/>
      <c r="FM74" s="98"/>
      <c r="FN74" s="98"/>
      <c r="FO74" s="98"/>
      <c r="FP74" s="98"/>
      <c r="FQ74" s="98"/>
      <c r="FR74" s="98"/>
      <c r="FS74" s="98"/>
      <c r="FT74" s="98"/>
      <c r="FU74" s="98"/>
      <c r="FV74" s="98"/>
      <c r="FW74" s="98"/>
      <c r="FX74" s="98"/>
      <c r="FY74" s="98"/>
      <c r="FZ74" s="98"/>
      <c r="GA74" s="98"/>
      <c r="GB74" s="98"/>
      <c r="GC74" s="98"/>
      <c r="GD74" s="98"/>
      <c r="GE74" s="98"/>
      <c r="GF74" s="98"/>
      <c r="GG74" s="98"/>
      <c r="GH74" s="98"/>
      <c r="GI74" s="98"/>
      <c r="GJ74" s="98"/>
      <c r="GK74" s="98"/>
      <c r="GL74" s="98"/>
      <c r="GM74" s="98"/>
      <c r="GN74" s="98"/>
      <c r="GO74" s="98"/>
      <c r="GP74" s="98"/>
      <c r="GQ74" s="98"/>
      <c r="GR74" s="98"/>
      <c r="GS74" s="98"/>
      <c r="GT74" s="98"/>
      <c r="GU74" s="98"/>
      <c r="GV74" s="98"/>
      <c r="GW74" s="98"/>
      <c r="GX74" s="98"/>
      <c r="GY74" s="98"/>
      <c r="GZ74" s="98"/>
      <c r="HA74" s="98"/>
      <c r="HB74" s="98"/>
      <c r="HC74" s="98"/>
      <c r="HD74" s="98"/>
      <c r="HE74" s="98"/>
      <c r="HF74" s="98"/>
      <c r="HG74" s="98"/>
      <c r="HH74" s="98"/>
      <c r="HI74" s="98"/>
      <c r="HJ74" s="98"/>
      <c r="HK74" s="98"/>
      <c r="HL74" s="98"/>
      <c r="HM74" s="98"/>
      <c r="HN74" s="98"/>
      <c r="HO74" s="98"/>
      <c r="HP74" s="98"/>
      <c r="HQ74" s="98"/>
      <c r="HR74" s="98"/>
      <c r="HS74" s="98"/>
      <c r="HT74" s="98"/>
      <c r="HU74" s="98"/>
      <c r="HV74" s="98"/>
      <c r="HW74" s="98"/>
      <c r="HX74" s="98"/>
      <c r="HY74" s="98"/>
      <c r="HZ74" s="98"/>
      <c r="IA74" s="98"/>
      <c r="IB74" s="98"/>
      <c r="IC74" s="98"/>
      <c r="ID74" s="98"/>
      <c r="IE74" s="98"/>
      <c r="IF74" s="98"/>
      <c r="IG74" s="98"/>
      <c r="IH74" s="98"/>
      <c r="II74" s="98"/>
      <c r="IJ74" s="98"/>
      <c r="IK74" s="98"/>
      <c r="IL74" s="98"/>
      <c r="IM74" s="98"/>
      <c r="IN74" s="98"/>
      <c r="IO74" s="98"/>
      <c r="IP74" s="98"/>
      <c r="IQ74" s="98"/>
      <c r="IR74" s="98"/>
      <c r="IS74" s="98"/>
      <c r="IT74" s="98"/>
      <c r="IU74" s="98"/>
      <c r="IV74" s="98"/>
      <c r="IW74" s="98"/>
      <c r="IX74" s="98"/>
      <c r="IY74" s="98"/>
      <c r="IZ74" s="98"/>
      <c r="JA74" s="98"/>
      <c r="JB74" s="98"/>
      <c r="JC74" s="98"/>
      <c r="JD74" s="98"/>
      <c r="JE74" s="98"/>
      <c r="JF74" s="98"/>
      <c r="JG74" s="98"/>
      <c r="JH74" s="98"/>
      <c r="JI74" s="98"/>
      <c r="JJ74" s="98"/>
      <c r="JK74" s="98"/>
      <c r="JL74" s="98"/>
      <c r="JM74" s="98"/>
      <c r="JN74" s="98"/>
      <c r="JO74" s="98"/>
      <c r="JP74" s="98"/>
      <c r="JQ74" s="98"/>
      <c r="JR74" s="98"/>
      <c r="JS74" s="98"/>
      <c r="JT74" s="98"/>
      <c r="JU74" s="98"/>
      <c r="JV74" s="98"/>
      <c r="JW74" s="98"/>
      <c r="JX74" s="98"/>
      <c r="JY74" s="98"/>
      <c r="JZ74" s="98"/>
      <c r="KA74" s="98"/>
      <c r="KB74" s="98"/>
      <c r="KC74" s="98"/>
      <c r="KD74" s="98"/>
      <c r="KE74" s="98"/>
      <c r="KF74" s="98"/>
      <c r="KG74" s="98"/>
      <c r="KH74" s="98"/>
      <c r="KI74" s="98"/>
      <c r="KJ74" s="98"/>
      <c r="KK74" s="98"/>
      <c r="KL74" s="98"/>
      <c r="KM74" s="98"/>
      <c r="KN74" s="98"/>
      <c r="KO74" s="98"/>
      <c r="KP74" s="98"/>
      <c r="KQ74" s="98"/>
      <c r="KR74" s="98"/>
      <c r="KS74" s="98"/>
      <c r="KT74" s="98"/>
      <c r="KU74" s="98"/>
      <c r="KV74" s="98"/>
      <c r="KW74" s="98"/>
      <c r="KX74" s="98"/>
      <c r="KY74" s="98"/>
      <c r="KZ74" s="98"/>
      <c r="LA74" s="98"/>
      <c r="LB74" s="98"/>
      <c r="LC74" s="98"/>
      <c r="LD74" s="98"/>
      <c r="LE74" s="98"/>
      <c r="LF74" s="98"/>
      <c r="LG74" s="98"/>
      <c r="LH74" s="98"/>
      <c r="LI74" s="98"/>
      <c r="LJ74" s="98"/>
      <c r="LK74" s="98"/>
      <c r="LL74" s="98"/>
      <c r="LM74" s="98"/>
      <c r="LN74" s="98"/>
      <c r="LO74" s="98"/>
      <c r="LP74" s="98"/>
      <c r="LQ74" s="98"/>
      <c r="LR74" s="98"/>
      <c r="LS74" s="98"/>
      <c r="LT74" s="98"/>
      <c r="LU74" s="98"/>
      <c r="LV74" s="98"/>
      <c r="LW74" s="98"/>
      <c r="LX74" s="98"/>
      <c r="LY74" s="98"/>
      <c r="LZ74" s="98"/>
      <c r="MA74" s="98"/>
      <c r="MB74" s="98"/>
      <c r="MC74" s="98"/>
      <c r="MD74" s="98"/>
      <c r="ME74" s="98"/>
      <c r="MF74" s="98"/>
      <c r="MG74" s="98"/>
      <c r="MH74" s="98"/>
      <c r="MI74" s="98"/>
      <c r="MJ74" s="98"/>
      <c r="MK74" s="98"/>
      <c r="ML74" s="98"/>
      <c r="MM74" s="98"/>
      <c r="MN74" s="98"/>
      <c r="MO74" s="98"/>
      <c r="MP74" s="98"/>
      <c r="MQ74" s="98"/>
      <c r="MR74" s="98"/>
      <c r="MS74" s="98"/>
      <c r="MT74" s="98"/>
      <c r="MU74" s="98"/>
      <c r="MV74" s="98"/>
    </row>
    <row r="75" spans="1:360" s="51" customFormat="1" ht="15.75" hidden="1" outlineLevel="1" thickBot="1" x14ac:dyDescent="0.25">
      <c r="B75" s="68"/>
      <c r="C75" s="69"/>
      <c r="D75" s="70"/>
      <c r="E75" s="71"/>
      <c r="F75" s="85"/>
      <c r="G75" s="91"/>
      <c r="H75" s="110"/>
      <c r="I75" s="85"/>
      <c r="J75" s="91"/>
      <c r="K75" s="110"/>
      <c r="L75" s="175"/>
      <c r="M75" s="133"/>
      <c r="N75" s="110"/>
      <c r="O75" s="85"/>
      <c r="P75" s="91"/>
      <c r="Q75" s="110"/>
      <c r="R75" s="175"/>
      <c r="S75" s="133"/>
      <c r="T75" s="110"/>
      <c r="U75" s="98"/>
      <c r="V75" s="98"/>
      <c r="W75" s="98"/>
      <c r="X75" s="98"/>
      <c r="Y75" s="98"/>
      <c r="Z75" s="98"/>
      <c r="AA75" s="98"/>
      <c r="AB75" s="98"/>
      <c r="AC75" s="98"/>
      <c r="AD75" s="98"/>
      <c r="AE75" s="98"/>
      <c r="AF75" s="98"/>
      <c r="AG75" s="98"/>
      <c r="AH75" s="98"/>
      <c r="AI75" s="98"/>
      <c r="AJ75" s="98"/>
      <c r="AK75" s="98"/>
      <c r="AL75" s="98"/>
      <c r="AM75" s="98"/>
      <c r="AN75" s="98"/>
      <c r="AO75" s="98"/>
      <c r="AP75" s="98"/>
      <c r="AQ75" s="98"/>
      <c r="AR75" s="98"/>
      <c r="AS75" s="98"/>
      <c r="AT75" s="98"/>
      <c r="AU75" s="98"/>
      <c r="AV75" s="98"/>
      <c r="AW75" s="98"/>
      <c r="AX75" s="98"/>
      <c r="AY75" s="98"/>
      <c r="AZ75" s="98"/>
      <c r="BA75" s="98"/>
      <c r="BB75" s="98"/>
      <c r="BC75" s="98"/>
      <c r="BD75" s="98"/>
      <c r="BE75" s="98"/>
      <c r="BF75" s="98"/>
      <c r="BG75" s="98"/>
      <c r="BH75" s="98"/>
      <c r="BI75" s="98"/>
      <c r="BJ75" s="98"/>
      <c r="BK75" s="98"/>
      <c r="BL75" s="98"/>
      <c r="BM75" s="98"/>
      <c r="BN75" s="98"/>
      <c r="BO75" s="98"/>
      <c r="BP75" s="98"/>
      <c r="BQ75" s="98"/>
      <c r="BR75" s="98"/>
      <c r="BS75" s="98"/>
      <c r="BT75" s="98"/>
      <c r="BU75" s="98"/>
      <c r="BV75" s="98"/>
      <c r="BW75" s="98"/>
      <c r="BX75" s="98"/>
      <c r="BY75" s="98"/>
      <c r="BZ75" s="98"/>
      <c r="CA75" s="98"/>
      <c r="CB75" s="98"/>
      <c r="CC75" s="98"/>
      <c r="CD75" s="98"/>
      <c r="CE75" s="98"/>
      <c r="CF75" s="98"/>
      <c r="CG75" s="98"/>
      <c r="CH75" s="98"/>
      <c r="CI75" s="98"/>
      <c r="CJ75" s="98"/>
      <c r="CK75" s="98"/>
      <c r="CL75" s="98"/>
      <c r="CM75" s="98"/>
      <c r="CN75" s="98"/>
      <c r="CO75" s="98"/>
      <c r="CP75" s="98"/>
      <c r="CQ75" s="98"/>
      <c r="CR75" s="98"/>
      <c r="CS75" s="98"/>
      <c r="CT75" s="98"/>
      <c r="CU75" s="98"/>
      <c r="CV75" s="98"/>
      <c r="CW75" s="98"/>
      <c r="CX75" s="98"/>
      <c r="CY75" s="98"/>
      <c r="CZ75" s="98"/>
      <c r="DA75" s="98"/>
      <c r="DB75" s="98"/>
      <c r="DC75" s="98"/>
      <c r="DD75" s="98"/>
      <c r="DE75" s="98"/>
      <c r="DF75" s="98"/>
      <c r="DG75" s="98"/>
      <c r="DH75" s="98"/>
      <c r="DI75" s="98"/>
      <c r="DJ75" s="98"/>
      <c r="DK75" s="98"/>
      <c r="DL75" s="98"/>
      <c r="DM75" s="98"/>
      <c r="DN75" s="98"/>
      <c r="DO75" s="98"/>
      <c r="DP75" s="98"/>
      <c r="DQ75" s="98"/>
      <c r="DR75" s="98"/>
      <c r="DS75" s="98"/>
      <c r="DT75" s="98"/>
      <c r="DU75" s="98"/>
      <c r="DV75" s="98"/>
      <c r="DW75" s="98"/>
      <c r="DX75" s="98"/>
      <c r="DY75" s="98"/>
      <c r="DZ75" s="98"/>
      <c r="EA75" s="98"/>
      <c r="EB75" s="98"/>
      <c r="EC75" s="98"/>
      <c r="ED75" s="98"/>
      <c r="EE75" s="98"/>
      <c r="EF75" s="98"/>
      <c r="EG75" s="98"/>
      <c r="EH75" s="98"/>
      <c r="EI75" s="98"/>
      <c r="EJ75" s="98"/>
      <c r="EK75" s="98"/>
      <c r="EL75" s="98"/>
      <c r="EM75" s="98"/>
      <c r="EN75" s="98"/>
      <c r="EO75" s="98"/>
      <c r="EP75" s="98"/>
      <c r="EQ75" s="98"/>
      <c r="ER75" s="98"/>
      <c r="ES75" s="98"/>
      <c r="ET75" s="98"/>
      <c r="EU75" s="98"/>
      <c r="EV75" s="98"/>
      <c r="EW75" s="98"/>
      <c r="EX75" s="98"/>
      <c r="EY75" s="98"/>
      <c r="EZ75" s="98"/>
      <c r="FA75" s="98"/>
      <c r="FB75" s="98"/>
      <c r="FC75" s="98"/>
      <c r="FD75" s="98"/>
      <c r="FE75" s="98"/>
      <c r="FF75" s="98"/>
      <c r="FG75" s="98"/>
      <c r="FH75" s="98"/>
      <c r="FI75" s="98"/>
      <c r="FJ75" s="98"/>
      <c r="FK75" s="98"/>
      <c r="FL75" s="98"/>
      <c r="FM75" s="98"/>
      <c r="FN75" s="98"/>
      <c r="FO75" s="98"/>
      <c r="FP75" s="98"/>
      <c r="FQ75" s="98"/>
      <c r="FR75" s="98"/>
      <c r="FS75" s="98"/>
      <c r="FT75" s="98"/>
      <c r="FU75" s="98"/>
      <c r="FV75" s="98"/>
      <c r="FW75" s="98"/>
      <c r="FX75" s="98"/>
      <c r="FY75" s="98"/>
      <c r="FZ75" s="98"/>
      <c r="GA75" s="98"/>
      <c r="GB75" s="98"/>
      <c r="GC75" s="98"/>
      <c r="GD75" s="98"/>
      <c r="GE75" s="98"/>
      <c r="GF75" s="98"/>
      <c r="GG75" s="98"/>
      <c r="GH75" s="98"/>
      <c r="GI75" s="98"/>
      <c r="GJ75" s="98"/>
      <c r="GK75" s="98"/>
      <c r="GL75" s="98"/>
      <c r="GM75" s="98"/>
      <c r="GN75" s="98"/>
      <c r="GO75" s="98"/>
      <c r="GP75" s="98"/>
      <c r="GQ75" s="98"/>
      <c r="GR75" s="98"/>
      <c r="GS75" s="98"/>
      <c r="GT75" s="98"/>
      <c r="GU75" s="98"/>
      <c r="GV75" s="98"/>
      <c r="GW75" s="98"/>
      <c r="GX75" s="98"/>
      <c r="GY75" s="98"/>
      <c r="GZ75" s="98"/>
      <c r="HA75" s="98"/>
      <c r="HB75" s="98"/>
      <c r="HC75" s="98"/>
      <c r="HD75" s="98"/>
      <c r="HE75" s="98"/>
      <c r="HF75" s="98"/>
      <c r="HG75" s="98"/>
      <c r="HH75" s="98"/>
      <c r="HI75" s="98"/>
      <c r="HJ75" s="98"/>
      <c r="HK75" s="98"/>
      <c r="HL75" s="98"/>
      <c r="HM75" s="98"/>
      <c r="HN75" s="98"/>
      <c r="HO75" s="98"/>
      <c r="HP75" s="98"/>
      <c r="HQ75" s="98"/>
      <c r="HR75" s="98"/>
      <c r="HS75" s="98"/>
      <c r="HT75" s="98"/>
      <c r="HU75" s="98"/>
      <c r="HV75" s="98"/>
      <c r="HW75" s="98"/>
      <c r="HX75" s="98"/>
      <c r="HY75" s="98"/>
      <c r="HZ75" s="98"/>
      <c r="IA75" s="98"/>
      <c r="IB75" s="98"/>
      <c r="IC75" s="98"/>
      <c r="ID75" s="98"/>
      <c r="IE75" s="98"/>
      <c r="IF75" s="98"/>
      <c r="IG75" s="98"/>
      <c r="IH75" s="98"/>
      <c r="II75" s="98"/>
      <c r="IJ75" s="98"/>
      <c r="IK75" s="98"/>
      <c r="IL75" s="98"/>
      <c r="IM75" s="98"/>
      <c r="IN75" s="98"/>
      <c r="IO75" s="98"/>
      <c r="IP75" s="98"/>
      <c r="IQ75" s="98"/>
      <c r="IR75" s="98"/>
      <c r="IS75" s="98"/>
      <c r="IT75" s="98"/>
      <c r="IU75" s="98"/>
      <c r="IV75" s="98"/>
      <c r="IW75" s="98"/>
      <c r="IX75" s="98"/>
      <c r="IY75" s="98"/>
      <c r="IZ75" s="98"/>
      <c r="JA75" s="98"/>
      <c r="JB75" s="98"/>
      <c r="JC75" s="98"/>
      <c r="JD75" s="98"/>
      <c r="JE75" s="98"/>
      <c r="JF75" s="98"/>
      <c r="JG75" s="98"/>
      <c r="JH75" s="98"/>
      <c r="JI75" s="98"/>
      <c r="JJ75" s="98"/>
      <c r="JK75" s="98"/>
      <c r="JL75" s="98"/>
      <c r="JM75" s="98"/>
      <c r="JN75" s="98"/>
      <c r="JO75" s="98"/>
      <c r="JP75" s="98"/>
      <c r="JQ75" s="98"/>
      <c r="JR75" s="98"/>
      <c r="JS75" s="98"/>
      <c r="JT75" s="98"/>
      <c r="JU75" s="98"/>
      <c r="JV75" s="98"/>
      <c r="JW75" s="98"/>
      <c r="JX75" s="98"/>
      <c r="JY75" s="98"/>
      <c r="JZ75" s="98"/>
      <c r="KA75" s="98"/>
      <c r="KB75" s="98"/>
      <c r="KC75" s="98"/>
      <c r="KD75" s="98"/>
      <c r="KE75" s="98"/>
      <c r="KF75" s="98"/>
      <c r="KG75" s="98"/>
      <c r="KH75" s="98"/>
      <c r="KI75" s="98"/>
      <c r="KJ75" s="98"/>
      <c r="KK75" s="98"/>
      <c r="KL75" s="98"/>
      <c r="KM75" s="98"/>
      <c r="KN75" s="98"/>
      <c r="KO75" s="98"/>
      <c r="KP75" s="98"/>
      <c r="KQ75" s="98"/>
      <c r="KR75" s="98"/>
      <c r="KS75" s="98"/>
      <c r="KT75" s="98"/>
      <c r="KU75" s="98"/>
      <c r="KV75" s="98"/>
      <c r="KW75" s="98"/>
      <c r="KX75" s="98"/>
      <c r="KY75" s="98"/>
      <c r="KZ75" s="98"/>
      <c r="LA75" s="98"/>
      <c r="LB75" s="98"/>
      <c r="LC75" s="98"/>
      <c r="LD75" s="98"/>
      <c r="LE75" s="98"/>
      <c r="LF75" s="98"/>
      <c r="LG75" s="98"/>
      <c r="LH75" s="98"/>
      <c r="LI75" s="98"/>
      <c r="LJ75" s="98"/>
      <c r="LK75" s="98"/>
      <c r="LL75" s="98"/>
      <c r="LM75" s="98"/>
      <c r="LN75" s="98"/>
      <c r="LO75" s="98"/>
      <c r="LP75" s="98"/>
      <c r="LQ75" s="98"/>
      <c r="LR75" s="98"/>
      <c r="LS75" s="98"/>
      <c r="LT75" s="98"/>
      <c r="LU75" s="98"/>
      <c r="LV75" s="98"/>
      <c r="LW75" s="98"/>
      <c r="LX75" s="98"/>
      <c r="LY75" s="98"/>
      <c r="LZ75" s="98"/>
      <c r="MA75" s="98"/>
      <c r="MB75" s="98"/>
      <c r="MC75" s="98"/>
      <c r="MD75" s="98"/>
      <c r="ME75" s="98"/>
      <c r="MF75" s="98"/>
      <c r="MG75" s="98"/>
      <c r="MH75" s="98"/>
      <c r="MI75" s="98"/>
      <c r="MJ75" s="98"/>
      <c r="MK75" s="98"/>
      <c r="ML75" s="98"/>
      <c r="MM75" s="98"/>
      <c r="MN75" s="98"/>
      <c r="MO75" s="98"/>
      <c r="MP75" s="98"/>
      <c r="MQ75" s="98"/>
      <c r="MR75" s="98"/>
      <c r="MS75" s="98"/>
      <c r="MT75" s="98"/>
      <c r="MU75" s="98"/>
      <c r="MV75" s="98"/>
    </row>
    <row r="76" spans="1:360" collapsed="1" x14ac:dyDescent="0.25">
      <c r="J76" s="47"/>
      <c r="P76" s="47"/>
    </row>
    <row r="77" spans="1:360" x14ac:dyDescent="0.25">
      <c r="B77" s="8" t="s">
        <v>39</v>
      </c>
      <c r="F77" s="87">
        <v>3.4500000000000003E-2</v>
      </c>
      <c r="I77" s="87">
        <v>3.4500000000000003E-2</v>
      </c>
      <c r="O77" s="87">
        <v>3.6900000000000002E-2</v>
      </c>
    </row>
    <row r="79" spans="1:360" x14ac:dyDescent="0.25">
      <c r="A79" s="88" t="s">
        <v>40</v>
      </c>
    </row>
    <row r="81" spans="1:360" x14ac:dyDescent="0.25">
      <c r="A81" s="2" t="s">
        <v>41</v>
      </c>
    </row>
    <row r="82" spans="1:360" x14ac:dyDescent="0.25">
      <c r="A82" s="2" t="s">
        <v>42</v>
      </c>
    </row>
    <row r="84" spans="1:360" x14ac:dyDescent="0.25">
      <c r="A84" s="7" t="s">
        <v>43</v>
      </c>
      <c r="M84" s="2"/>
      <c r="S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</row>
    <row r="85" spans="1:360" x14ac:dyDescent="0.25">
      <c r="A85" s="7" t="s">
        <v>44</v>
      </c>
      <c r="M85" s="2"/>
      <c r="S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</row>
    <row r="87" spans="1:360" x14ac:dyDescent="0.25">
      <c r="A87" s="2" t="s">
        <v>45</v>
      </c>
      <c r="M87" s="2"/>
      <c r="S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</row>
    <row r="88" spans="1:360" x14ac:dyDescent="0.25">
      <c r="A88" s="2" t="s">
        <v>46</v>
      </c>
      <c r="M88" s="2"/>
      <c r="S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</row>
    <row r="89" spans="1:360" x14ac:dyDescent="0.25">
      <c r="A89" s="2" t="s">
        <v>47</v>
      </c>
      <c r="M89" s="2"/>
      <c r="S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</row>
    <row r="90" spans="1:360" x14ac:dyDescent="0.25">
      <c r="A90" s="2" t="s">
        <v>48</v>
      </c>
      <c r="M90" s="2"/>
      <c r="S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</row>
    <row r="91" spans="1:360" x14ac:dyDescent="0.25">
      <c r="A91" s="2" t="s">
        <v>49</v>
      </c>
      <c r="M91" s="2"/>
      <c r="S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</row>
    <row r="93" spans="1:360" x14ac:dyDescent="0.25">
      <c r="A93" s="89"/>
      <c r="B93" s="2" t="s">
        <v>50</v>
      </c>
      <c r="M93" s="2"/>
      <c r="S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</row>
  </sheetData>
  <mergeCells count="14">
    <mergeCell ref="A3:I3"/>
    <mergeCell ref="B10:M10"/>
    <mergeCell ref="B11:M11"/>
    <mergeCell ref="D14:M14"/>
    <mergeCell ref="F20:G20"/>
    <mergeCell ref="I20:J20"/>
    <mergeCell ref="L20:M20"/>
    <mergeCell ref="O20:P20"/>
    <mergeCell ref="R20:S20"/>
    <mergeCell ref="B74:D74"/>
    <mergeCell ref="D21:D22"/>
    <mergeCell ref="B67:D67"/>
    <mergeCell ref="B68:D68"/>
    <mergeCell ref="B73:D73"/>
  </mergeCells>
  <dataValidations xWindow="360" yWindow="448" count="2">
    <dataValidation type="list" allowBlank="1" showInputMessage="1" showErrorMessage="1" sqref="D16">
      <formula1>"TOU, non-TOU"</formula1>
    </dataValidation>
    <dataValidation type="list" allowBlank="1" showInputMessage="1" showErrorMessage="1" prompt="Select Charge Unit - monthly, per kWh, per kW" sqref="D51:D52 D40:D49 D69 D54:D63 D75 D23:D38">
      <formula1>"Monthly, per kWh, per kW"</formula1>
    </dataValidation>
  </dataValidations>
  <pageMargins left="0.7" right="0.7" top="0.75" bottom="0.75" header="0.3" footer="0.3"/>
  <pageSetup scale="45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V93"/>
  <sheetViews>
    <sheetView view="pageBreakPreview" topLeftCell="B1" zoomScale="70" zoomScaleNormal="70" zoomScaleSheetLayoutView="70" workbookViewId="0">
      <selection activeCell="M28" sqref="M28"/>
    </sheetView>
  </sheetViews>
  <sheetFormatPr defaultRowHeight="15" outlineLevelRow="1" outlineLevelCol="1" x14ac:dyDescent="0.25"/>
  <cols>
    <col min="1" max="1" width="12" style="2" hidden="1" customWidth="1" outlineLevel="1"/>
    <col min="2" max="2" width="73" style="2" customWidth="1" collapsed="1"/>
    <col min="3" max="3" width="1.28515625" style="2" customWidth="1"/>
    <col min="4" max="4" width="11.28515625" style="2" customWidth="1"/>
    <col min="5" max="5" width="12.28515625" style="2" bestFit="1" customWidth="1"/>
    <col min="6" max="6" width="15.5703125" style="2" customWidth="1"/>
    <col min="7" max="7" width="17.7109375" style="2" bestFit="1" customWidth="1"/>
    <col min="8" max="8" width="2.28515625" style="2" customWidth="1"/>
    <col min="9" max="9" width="13.5703125" style="2" customWidth="1"/>
    <col min="10" max="10" width="18" style="2" bestFit="1" customWidth="1"/>
    <col min="11" max="11" width="1" style="2" customWidth="1"/>
    <col min="12" max="12" width="16.28515625" style="164" bestFit="1" customWidth="1"/>
    <col min="13" max="13" width="10.85546875" style="120" bestFit="1" customWidth="1"/>
    <col min="14" max="14" width="1.28515625" style="2" customWidth="1"/>
    <col min="15" max="15" width="12.140625" style="2" customWidth="1"/>
    <col min="16" max="16" width="18" style="2" bestFit="1" customWidth="1"/>
    <col min="17" max="17" width="1" style="2" customWidth="1"/>
    <col min="18" max="18" width="16.28515625" style="164" bestFit="1" customWidth="1"/>
    <col min="19" max="19" width="10.85546875" style="120" bestFit="1" customWidth="1"/>
    <col min="20" max="20" width="1.28515625" style="2" customWidth="1"/>
    <col min="21" max="21" width="9.140625" style="93"/>
    <col min="22" max="360" width="9.140625" style="29"/>
    <col min="361" max="16384" width="9.140625" style="2"/>
  </cols>
  <sheetData>
    <row r="1" spans="1:360" s="1" customFormat="1" ht="16.5" customHeight="1" x14ac:dyDescent="0.25">
      <c r="A1" s="92"/>
      <c r="B1" s="92"/>
      <c r="C1" s="92"/>
      <c r="D1" s="92"/>
      <c r="E1" s="92"/>
      <c r="F1" s="92"/>
      <c r="G1" s="92"/>
      <c r="H1" s="92"/>
      <c r="I1" s="92"/>
      <c r="J1" s="93"/>
      <c r="K1" s="93"/>
      <c r="L1" s="161"/>
      <c r="M1" s="115"/>
      <c r="N1" s="92"/>
      <c r="O1" s="112" t="s">
        <v>52</v>
      </c>
      <c r="P1" s="112">
        <v>1</v>
      </c>
      <c r="Q1" s="113"/>
      <c r="R1" s="200">
        <v>2</v>
      </c>
      <c r="S1" s="115"/>
      <c r="T1" s="92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/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  <c r="HL1" s="93"/>
      <c r="HM1" s="93"/>
      <c r="HN1" s="93"/>
      <c r="HO1" s="93"/>
      <c r="HP1" s="93"/>
      <c r="HQ1" s="93"/>
      <c r="HR1" s="93"/>
      <c r="HS1" s="93"/>
      <c r="HT1" s="93"/>
      <c r="HU1" s="93"/>
      <c r="HV1" s="93"/>
      <c r="HW1" s="93"/>
      <c r="HX1" s="93"/>
      <c r="HY1" s="93"/>
      <c r="HZ1" s="93"/>
      <c r="IA1" s="93"/>
      <c r="IB1" s="93"/>
      <c r="IC1" s="93"/>
      <c r="ID1" s="93"/>
      <c r="IE1" s="93"/>
      <c r="IF1" s="93"/>
      <c r="IG1" s="93"/>
      <c r="IH1" s="93"/>
      <c r="II1" s="93"/>
      <c r="IJ1" s="93"/>
      <c r="IK1" s="93"/>
      <c r="IL1" s="93"/>
      <c r="IM1" s="93"/>
      <c r="IN1" s="93"/>
      <c r="IO1" s="93"/>
      <c r="IP1" s="93"/>
      <c r="IQ1" s="93"/>
      <c r="IR1" s="93"/>
      <c r="IS1" s="93"/>
      <c r="IT1" s="93"/>
      <c r="IU1" s="93"/>
      <c r="IV1" s="93"/>
      <c r="IW1" s="93"/>
      <c r="IX1" s="93"/>
      <c r="IY1" s="93"/>
      <c r="IZ1" s="93"/>
      <c r="JA1" s="93"/>
      <c r="JB1" s="93"/>
      <c r="JC1" s="93"/>
      <c r="JD1" s="93"/>
      <c r="JE1" s="93"/>
      <c r="JF1" s="93"/>
      <c r="JG1" s="93"/>
      <c r="JH1" s="93"/>
      <c r="JI1" s="93"/>
      <c r="JJ1" s="93"/>
      <c r="JK1" s="93"/>
      <c r="JL1" s="93"/>
      <c r="JM1" s="93"/>
      <c r="JN1" s="93"/>
      <c r="JO1" s="93"/>
      <c r="JP1" s="93"/>
      <c r="JQ1" s="93"/>
      <c r="JR1" s="93"/>
      <c r="JS1" s="93"/>
      <c r="JT1" s="93"/>
      <c r="JU1" s="93"/>
      <c r="JV1" s="93"/>
      <c r="JW1" s="93"/>
      <c r="JX1" s="93"/>
      <c r="JY1" s="93"/>
      <c r="JZ1" s="93"/>
      <c r="KA1" s="93"/>
      <c r="KB1" s="93"/>
      <c r="KC1" s="93"/>
      <c r="KD1" s="93"/>
      <c r="KE1" s="93"/>
      <c r="KF1" s="93"/>
      <c r="KG1" s="93"/>
      <c r="KH1" s="93"/>
      <c r="KI1" s="93"/>
      <c r="KJ1" s="93"/>
      <c r="KK1" s="93"/>
      <c r="KL1" s="93"/>
      <c r="KM1" s="93"/>
      <c r="KN1" s="93"/>
      <c r="KO1" s="93"/>
      <c r="KP1" s="93"/>
      <c r="KQ1" s="93"/>
      <c r="KR1" s="93"/>
      <c r="KS1" s="93"/>
      <c r="KT1" s="93"/>
      <c r="KU1" s="93"/>
      <c r="KV1" s="93"/>
      <c r="KW1" s="93"/>
      <c r="KX1" s="93"/>
      <c r="KY1" s="93"/>
      <c r="KZ1" s="93"/>
      <c r="LA1" s="93"/>
      <c r="LB1" s="93"/>
      <c r="LC1" s="93"/>
      <c r="LD1" s="93"/>
      <c r="LE1" s="93"/>
      <c r="LF1" s="93"/>
      <c r="LG1" s="93"/>
      <c r="LH1" s="93"/>
      <c r="LI1" s="93"/>
      <c r="LJ1" s="93"/>
      <c r="LK1" s="93"/>
      <c r="LL1" s="93"/>
      <c r="LM1" s="93"/>
      <c r="LN1" s="93"/>
      <c r="LO1" s="93"/>
      <c r="LP1" s="93"/>
      <c r="LQ1" s="93"/>
      <c r="LR1" s="93"/>
      <c r="LS1" s="93"/>
      <c r="LT1" s="93"/>
      <c r="LU1" s="93"/>
      <c r="LV1" s="93"/>
      <c r="LW1" s="93"/>
      <c r="LX1" s="93"/>
      <c r="LY1" s="93"/>
      <c r="LZ1" s="93"/>
      <c r="MA1" s="93"/>
      <c r="MB1" s="93"/>
      <c r="MC1" s="93"/>
      <c r="MD1" s="93"/>
      <c r="ME1" s="93"/>
      <c r="MF1" s="93"/>
      <c r="MG1" s="93"/>
      <c r="MH1" s="93"/>
      <c r="MI1" s="93"/>
      <c r="MJ1" s="93"/>
      <c r="MK1" s="93"/>
      <c r="ML1" s="93"/>
      <c r="MM1" s="93"/>
      <c r="MN1" s="93"/>
      <c r="MO1" s="93"/>
      <c r="MP1" s="93"/>
      <c r="MQ1" s="93"/>
      <c r="MR1" s="93"/>
      <c r="MS1" s="93"/>
      <c r="MT1" s="93"/>
      <c r="MU1" s="93"/>
      <c r="MV1" s="93"/>
    </row>
    <row r="2" spans="1:360" s="1" customFormat="1" ht="16.5" customHeight="1" x14ac:dyDescent="0.25">
      <c r="A2" s="94"/>
      <c r="B2" s="94"/>
      <c r="C2" s="94"/>
      <c r="D2" s="94"/>
      <c r="E2" s="94"/>
      <c r="F2" s="94"/>
      <c r="G2" s="94"/>
      <c r="H2" s="94"/>
      <c r="I2" s="94"/>
      <c r="J2" s="93"/>
      <c r="K2" s="93"/>
      <c r="L2" s="161"/>
      <c r="M2" s="116"/>
      <c r="N2" s="94"/>
      <c r="O2" s="112" t="s">
        <v>53</v>
      </c>
      <c r="P2" s="112">
        <v>2</v>
      </c>
      <c r="Q2" s="113"/>
      <c r="R2" s="161"/>
      <c r="S2" s="116"/>
      <c r="T2" s="94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  <c r="HN2" s="93"/>
      <c r="HO2" s="93"/>
      <c r="HP2" s="93"/>
      <c r="HQ2" s="93"/>
      <c r="HR2" s="93"/>
      <c r="HS2" s="93"/>
      <c r="HT2" s="93"/>
      <c r="HU2" s="93"/>
      <c r="HV2" s="93"/>
      <c r="HW2" s="93"/>
      <c r="HX2" s="93"/>
      <c r="HY2" s="93"/>
      <c r="HZ2" s="93"/>
      <c r="IA2" s="93"/>
      <c r="IB2" s="93"/>
      <c r="IC2" s="93"/>
      <c r="ID2" s="93"/>
      <c r="IE2" s="93"/>
      <c r="IF2" s="93"/>
      <c r="IG2" s="93"/>
      <c r="IH2" s="93"/>
      <c r="II2" s="93"/>
      <c r="IJ2" s="93"/>
      <c r="IK2" s="93"/>
      <c r="IL2" s="93"/>
      <c r="IM2" s="93"/>
      <c r="IN2" s="93"/>
      <c r="IO2" s="93"/>
      <c r="IP2" s="93"/>
      <c r="IQ2" s="93"/>
      <c r="IR2" s="93"/>
      <c r="IS2" s="93"/>
      <c r="IT2" s="93"/>
      <c r="IU2" s="93"/>
      <c r="IV2" s="93"/>
      <c r="IW2" s="93"/>
      <c r="IX2" s="93"/>
      <c r="IY2" s="93"/>
      <c r="IZ2" s="93"/>
      <c r="JA2" s="93"/>
      <c r="JB2" s="93"/>
      <c r="JC2" s="93"/>
      <c r="JD2" s="93"/>
      <c r="JE2" s="93"/>
      <c r="JF2" s="93"/>
      <c r="JG2" s="93"/>
      <c r="JH2" s="93"/>
      <c r="JI2" s="93"/>
      <c r="JJ2" s="93"/>
      <c r="JK2" s="93"/>
      <c r="JL2" s="93"/>
      <c r="JM2" s="93"/>
      <c r="JN2" s="93"/>
      <c r="JO2" s="93"/>
      <c r="JP2" s="93"/>
      <c r="JQ2" s="93"/>
      <c r="JR2" s="93"/>
      <c r="JS2" s="93"/>
      <c r="JT2" s="93"/>
      <c r="JU2" s="93"/>
      <c r="JV2" s="93"/>
      <c r="JW2" s="93"/>
      <c r="JX2" s="93"/>
      <c r="JY2" s="93"/>
      <c r="JZ2" s="93"/>
      <c r="KA2" s="93"/>
      <c r="KB2" s="93"/>
      <c r="KC2" s="93"/>
      <c r="KD2" s="93"/>
      <c r="KE2" s="93"/>
      <c r="KF2" s="93"/>
      <c r="KG2" s="93"/>
      <c r="KH2" s="93"/>
      <c r="KI2" s="93"/>
      <c r="KJ2" s="93"/>
      <c r="KK2" s="93"/>
      <c r="KL2" s="93"/>
      <c r="KM2" s="93"/>
      <c r="KN2" s="93"/>
      <c r="KO2" s="93"/>
      <c r="KP2" s="93"/>
      <c r="KQ2" s="93"/>
      <c r="KR2" s="93"/>
      <c r="KS2" s="93"/>
      <c r="KT2" s="93"/>
      <c r="KU2" s="93"/>
      <c r="KV2" s="93"/>
      <c r="KW2" s="93"/>
      <c r="KX2" s="93"/>
      <c r="KY2" s="93"/>
      <c r="KZ2" s="93"/>
      <c r="LA2" s="93"/>
      <c r="LB2" s="93"/>
      <c r="LC2" s="93"/>
      <c r="LD2" s="93"/>
      <c r="LE2" s="93"/>
      <c r="LF2" s="93"/>
      <c r="LG2" s="93"/>
      <c r="LH2" s="93"/>
      <c r="LI2" s="93"/>
      <c r="LJ2" s="93"/>
      <c r="LK2" s="93"/>
      <c r="LL2" s="93"/>
      <c r="LM2" s="93"/>
      <c r="LN2" s="93"/>
      <c r="LO2" s="93"/>
      <c r="LP2" s="93"/>
      <c r="LQ2" s="93"/>
      <c r="LR2" s="93"/>
      <c r="LS2" s="93"/>
      <c r="LT2" s="93"/>
      <c r="LU2" s="93"/>
      <c r="LV2" s="93"/>
      <c r="LW2" s="93"/>
      <c r="LX2" s="93"/>
      <c r="LY2" s="93"/>
      <c r="LZ2" s="93"/>
      <c r="MA2" s="93"/>
      <c r="MB2" s="93"/>
      <c r="MC2" s="93"/>
      <c r="MD2" s="93"/>
      <c r="ME2" s="93"/>
      <c r="MF2" s="93"/>
      <c r="MG2" s="93"/>
      <c r="MH2" s="93"/>
      <c r="MI2" s="93"/>
      <c r="MJ2" s="93"/>
      <c r="MK2" s="93"/>
      <c r="ML2" s="93"/>
      <c r="MM2" s="93"/>
      <c r="MN2" s="93"/>
      <c r="MO2" s="93"/>
      <c r="MP2" s="93"/>
      <c r="MQ2" s="93"/>
      <c r="MR2" s="93"/>
      <c r="MS2" s="93"/>
      <c r="MT2" s="93"/>
      <c r="MU2" s="93"/>
      <c r="MV2" s="93"/>
    </row>
    <row r="3" spans="1:360" s="1" customFormat="1" ht="16.5" customHeight="1" x14ac:dyDescent="0.25">
      <c r="A3" s="381"/>
      <c r="B3" s="381"/>
      <c r="C3" s="381"/>
      <c r="D3" s="381"/>
      <c r="E3" s="381"/>
      <c r="F3" s="381"/>
      <c r="G3" s="381"/>
      <c r="H3" s="381"/>
      <c r="I3" s="381"/>
      <c r="J3" s="93"/>
      <c r="K3" s="93"/>
      <c r="L3" s="161"/>
      <c r="M3" s="116"/>
      <c r="N3" s="95"/>
      <c r="O3" s="93"/>
      <c r="P3" s="93"/>
      <c r="Q3" s="93"/>
      <c r="R3" s="161"/>
      <c r="S3" s="116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  <c r="IA3" s="93"/>
      <c r="IB3" s="93"/>
      <c r="IC3" s="93"/>
      <c r="ID3" s="93"/>
      <c r="IE3" s="93"/>
      <c r="IF3" s="93"/>
      <c r="IG3" s="93"/>
      <c r="IH3" s="93"/>
      <c r="II3" s="93"/>
      <c r="IJ3" s="93"/>
      <c r="IK3" s="93"/>
      <c r="IL3" s="93"/>
      <c r="IM3" s="93"/>
      <c r="IN3" s="93"/>
      <c r="IO3" s="93"/>
      <c r="IP3" s="93"/>
      <c r="IQ3" s="93"/>
      <c r="IR3" s="93"/>
      <c r="IS3" s="93"/>
      <c r="IT3" s="93"/>
      <c r="IU3" s="93"/>
      <c r="IV3" s="93"/>
      <c r="IW3" s="93"/>
      <c r="IX3" s="93"/>
      <c r="IY3" s="93"/>
      <c r="IZ3" s="93"/>
      <c r="JA3" s="93"/>
      <c r="JB3" s="93"/>
      <c r="JC3" s="93"/>
      <c r="JD3" s="93"/>
      <c r="JE3" s="93"/>
      <c r="JF3" s="93"/>
      <c r="JG3" s="93"/>
      <c r="JH3" s="93"/>
      <c r="JI3" s="93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3"/>
      <c r="KD3" s="93"/>
      <c r="KE3" s="93"/>
      <c r="KF3" s="93"/>
      <c r="KG3" s="93"/>
      <c r="KH3" s="93"/>
      <c r="KI3" s="93"/>
      <c r="KJ3" s="93"/>
      <c r="KK3" s="93"/>
      <c r="KL3" s="93"/>
      <c r="KM3" s="93"/>
      <c r="KN3" s="93"/>
      <c r="KO3" s="93"/>
      <c r="KP3" s="93"/>
      <c r="KQ3" s="93"/>
      <c r="KR3" s="93"/>
      <c r="KS3" s="93"/>
      <c r="KT3" s="93"/>
      <c r="KU3" s="93"/>
      <c r="KV3" s="93"/>
      <c r="KW3" s="93"/>
      <c r="KX3" s="93"/>
      <c r="KY3" s="93"/>
      <c r="KZ3" s="93"/>
      <c r="LA3" s="93"/>
      <c r="LB3" s="93"/>
      <c r="LC3" s="93"/>
      <c r="LD3" s="93"/>
      <c r="LE3" s="93"/>
      <c r="LF3" s="93"/>
      <c r="LG3" s="93"/>
      <c r="LH3" s="93"/>
      <c r="LI3" s="93"/>
      <c r="LJ3" s="93"/>
      <c r="LK3" s="93"/>
      <c r="LL3" s="93"/>
      <c r="LM3" s="93"/>
      <c r="LN3" s="93"/>
      <c r="LO3" s="93"/>
      <c r="LP3" s="93"/>
      <c r="LQ3" s="93"/>
      <c r="LR3" s="93"/>
      <c r="LS3" s="93"/>
      <c r="LT3" s="93"/>
      <c r="LU3" s="93"/>
      <c r="LV3" s="93"/>
      <c r="LW3" s="93"/>
      <c r="LX3" s="93"/>
      <c r="LY3" s="93"/>
      <c r="LZ3" s="93"/>
      <c r="MA3" s="93"/>
      <c r="MB3" s="93"/>
      <c r="MC3" s="93"/>
      <c r="MD3" s="93"/>
      <c r="ME3" s="93"/>
      <c r="MF3" s="93"/>
      <c r="MG3" s="93"/>
      <c r="MH3" s="93"/>
      <c r="MI3" s="93"/>
      <c r="MJ3" s="93"/>
      <c r="MK3" s="93"/>
      <c r="ML3" s="93"/>
      <c r="MM3" s="93"/>
      <c r="MN3" s="93"/>
      <c r="MO3" s="93"/>
      <c r="MP3" s="93"/>
      <c r="MQ3" s="93"/>
      <c r="MR3" s="93"/>
      <c r="MS3" s="93"/>
      <c r="MT3" s="93"/>
      <c r="MU3" s="93"/>
      <c r="MV3" s="93"/>
    </row>
    <row r="4" spans="1:360" s="1" customFormat="1" ht="16.5" customHeight="1" x14ac:dyDescent="0.25">
      <c r="A4" s="94"/>
      <c r="B4" s="94"/>
      <c r="C4" s="94"/>
      <c r="D4" s="94"/>
      <c r="E4" s="94"/>
      <c r="F4" s="94"/>
      <c r="G4" s="94"/>
      <c r="H4" s="94"/>
      <c r="I4" s="96"/>
      <c r="J4" s="93"/>
      <c r="K4" s="93"/>
      <c r="L4" s="161"/>
      <c r="M4" s="116"/>
      <c r="N4" s="94"/>
      <c r="O4" s="96"/>
      <c r="P4" s="93"/>
      <c r="Q4" s="93"/>
      <c r="R4" s="161"/>
      <c r="S4" s="116"/>
      <c r="T4" s="94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  <c r="MV4" s="93"/>
    </row>
    <row r="5" spans="1:360" s="1" customFormat="1" ht="16.5" customHeight="1" x14ac:dyDescent="0.25">
      <c r="A5" s="93"/>
      <c r="B5" s="93"/>
      <c r="C5" s="97"/>
      <c r="D5" s="97"/>
      <c r="E5" s="97"/>
      <c r="F5" s="93"/>
      <c r="G5" s="93"/>
      <c r="H5" s="93"/>
      <c r="I5" s="93"/>
      <c r="J5" s="93"/>
      <c r="K5" s="93"/>
      <c r="L5" s="161"/>
      <c r="M5" s="115"/>
      <c r="N5" s="93"/>
      <c r="O5" s="93"/>
      <c r="P5" s="93"/>
      <c r="Q5" s="93"/>
      <c r="R5" s="161"/>
      <c r="S5" s="115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</row>
    <row r="6" spans="1:360" s="1" customFormat="1" ht="16.5" customHeight="1" x14ac:dyDescent="0.2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161"/>
      <c r="M6" s="115"/>
      <c r="N6" s="93"/>
      <c r="O6" s="93"/>
      <c r="P6" s="93"/>
      <c r="Q6" s="93"/>
      <c r="R6" s="161"/>
      <c r="S6" s="115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3"/>
      <c r="IA6" s="93"/>
      <c r="IB6" s="93"/>
      <c r="IC6" s="93"/>
      <c r="ID6" s="93"/>
      <c r="IE6" s="93"/>
      <c r="IF6" s="93"/>
      <c r="IG6" s="93"/>
      <c r="IH6" s="93"/>
      <c r="II6" s="93"/>
      <c r="IJ6" s="93"/>
      <c r="IK6" s="93"/>
      <c r="IL6" s="93"/>
      <c r="IM6" s="93"/>
      <c r="IN6" s="93"/>
      <c r="IO6" s="93"/>
      <c r="IP6" s="93"/>
      <c r="IQ6" s="93"/>
      <c r="IR6" s="93"/>
      <c r="IS6" s="93"/>
      <c r="IT6" s="93"/>
      <c r="IU6" s="93"/>
      <c r="IV6" s="93"/>
      <c r="IW6" s="93"/>
      <c r="IX6" s="93"/>
      <c r="IY6" s="93"/>
      <c r="IZ6" s="93"/>
      <c r="JA6" s="93"/>
      <c r="JB6" s="93"/>
      <c r="JC6" s="93"/>
      <c r="JD6" s="93"/>
      <c r="JE6" s="93"/>
      <c r="JF6" s="93"/>
      <c r="JG6" s="93"/>
      <c r="JH6" s="93"/>
      <c r="JI6" s="93"/>
      <c r="JJ6" s="93"/>
      <c r="JK6" s="93"/>
      <c r="JL6" s="93"/>
      <c r="JM6" s="93"/>
      <c r="JN6" s="93"/>
      <c r="JO6" s="93"/>
      <c r="JP6" s="93"/>
      <c r="JQ6" s="93"/>
      <c r="JR6" s="93"/>
      <c r="JS6" s="93"/>
      <c r="JT6" s="93"/>
      <c r="JU6" s="93"/>
      <c r="JV6" s="93"/>
      <c r="JW6" s="93"/>
      <c r="JX6" s="93"/>
      <c r="JY6" s="93"/>
      <c r="JZ6" s="93"/>
      <c r="KA6" s="93"/>
      <c r="KB6" s="93"/>
      <c r="KC6" s="93"/>
      <c r="KD6" s="93"/>
      <c r="KE6" s="93"/>
      <c r="KF6" s="93"/>
      <c r="KG6" s="93"/>
      <c r="KH6" s="93"/>
      <c r="KI6" s="93"/>
      <c r="KJ6" s="93"/>
      <c r="KK6" s="93"/>
      <c r="KL6" s="93"/>
      <c r="KM6" s="93"/>
      <c r="KN6" s="93"/>
      <c r="KO6" s="93"/>
      <c r="KP6" s="93"/>
      <c r="KQ6" s="93"/>
      <c r="KR6" s="93"/>
      <c r="KS6" s="93"/>
      <c r="KT6" s="93"/>
      <c r="KU6" s="93"/>
      <c r="KV6" s="93"/>
      <c r="KW6" s="93"/>
      <c r="KX6" s="93"/>
      <c r="KY6" s="93"/>
      <c r="KZ6" s="93"/>
      <c r="LA6" s="93"/>
      <c r="LB6" s="93"/>
      <c r="LC6" s="93"/>
      <c r="LD6" s="93"/>
      <c r="LE6" s="93"/>
      <c r="LF6" s="93"/>
      <c r="LG6" s="93"/>
      <c r="LH6" s="93"/>
      <c r="LI6" s="93"/>
      <c r="LJ6" s="93"/>
      <c r="LK6" s="93"/>
      <c r="LL6" s="93"/>
      <c r="LM6" s="93"/>
      <c r="LN6" s="93"/>
      <c r="LO6" s="93"/>
      <c r="LP6" s="93"/>
      <c r="LQ6" s="93"/>
      <c r="LR6" s="93"/>
      <c r="LS6" s="93"/>
      <c r="LT6" s="93"/>
      <c r="LU6" s="93"/>
      <c r="LV6" s="93"/>
      <c r="LW6" s="93"/>
      <c r="LX6" s="93"/>
      <c r="LY6" s="93"/>
      <c r="LZ6" s="93"/>
      <c r="MA6" s="93"/>
      <c r="MB6" s="93"/>
      <c r="MC6" s="93"/>
      <c r="MD6" s="93"/>
      <c r="ME6" s="93"/>
      <c r="MF6" s="93"/>
      <c r="MG6" s="93"/>
      <c r="MH6" s="93"/>
      <c r="MI6" s="93"/>
      <c r="MJ6" s="93"/>
      <c r="MK6" s="93"/>
      <c r="ML6" s="93"/>
      <c r="MM6" s="93"/>
      <c r="MN6" s="93"/>
      <c r="MO6" s="93"/>
      <c r="MP6" s="93"/>
      <c r="MQ6" s="93"/>
      <c r="MR6" s="93"/>
      <c r="MS6" s="93"/>
      <c r="MT6" s="93"/>
      <c r="MU6" s="93"/>
      <c r="MV6" s="93"/>
    </row>
    <row r="7" spans="1:360" s="1" customFormat="1" ht="16.5" customHeight="1" x14ac:dyDescent="0.25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161"/>
      <c r="M7" s="115"/>
      <c r="N7" s="93"/>
      <c r="O7" s="93"/>
      <c r="P7" s="93"/>
      <c r="Q7" s="93"/>
      <c r="R7" s="161"/>
      <c r="S7" s="115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93"/>
      <c r="IA7" s="93"/>
      <c r="IB7" s="93"/>
      <c r="IC7" s="93"/>
      <c r="ID7" s="93"/>
      <c r="IE7" s="93"/>
      <c r="IF7" s="93"/>
      <c r="IG7" s="93"/>
      <c r="IH7" s="93"/>
      <c r="II7" s="93"/>
      <c r="IJ7" s="93"/>
      <c r="IK7" s="93"/>
      <c r="IL7" s="93"/>
      <c r="IM7" s="93"/>
      <c r="IN7" s="93"/>
      <c r="IO7" s="93"/>
      <c r="IP7" s="93"/>
      <c r="IQ7" s="93"/>
      <c r="IR7" s="93"/>
      <c r="IS7" s="93"/>
      <c r="IT7" s="93"/>
      <c r="IU7" s="93"/>
      <c r="IV7" s="93"/>
      <c r="IW7" s="93"/>
      <c r="IX7" s="93"/>
      <c r="IY7" s="93"/>
      <c r="IZ7" s="93"/>
      <c r="JA7" s="93"/>
      <c r="JB7" s="93"/>
      <c r="JC7" s="93"/>
      <c r="JD7" s="93"/>
      <c r="JE7" s="93"/>
      <c r="JF7" s="93"/>
      <c r="JG7" s="93"/>
      <c r="JH7" s="93"/>
      <c r="JI7" s="93"/>
      <c r="JJ7" s="93"/>
      <c r="JK7" s="93"/>
      <c r="JL7" s="93"/>
      <c r="JM7" s="93"/>
      <c r="JN7" s="93"/>
      <c r="JO7" s="93"/>
      <c r="JP7" s="93"/>
      <c r="JQ7" s="93"/>
      <c r="JR7" s="93"/>
      <c r="JS7" s="93"/>
      <c r="JT7" s="93"/>
      <c r="JU7" s="93"/>
      <c r="JV7" s="93"/>
      <c r="JW7" s="93"/>
      <c r="JX7" s="93"/>
      <c r="JY7" s="93"/>
      <c r="JZ7" s="93"/>
      <c r="KA7" s="93"/>
      <c r="KB7" s="93"/>
      <c r="KC7" s="93"/>
      <c r="KD7" s="93"/>
      <c r="KE7" s="93"/>
      <c r="KF7" s="93"/>
      <c r="KG7" s="93"/>
      <c r="KH7" s="93"/>
      <c r="KI7" s="93"/>
      <c r="KJ7" s="93"/>
      <c r="KK7" s="93"/>
      <c r="KL7" s="93"/>
      <c r="KM7" s="93"/>
      <c r="KN7" s="93"/>
      <c r="KO7" s="93"/>
      <c r="KP7" s="93"/>
      <c r="KQ7" s="93"/>
      <c r="KR7" s="93"/>
      <c r="KS7" s="93"/>
      <c r="KT7" s="93"/>
      <c r="KU7" s="93"/>
      <c r="KV7" s="93"/>
      <c r="KW7" s="93"/>
      <c r="KX7" s="93"/>
      <c r="KY7" s="93"/>
      <c r="KZ7" s="93"/>
      <c r="LA7" s="93"/>
      <c r="LB7" s="93"/>
      <c r="LC7" s="93"/>
      <c r="LD7" s="93"/>
      <c r="LE7" s="93"/>
      <c r="LF7" s="93"/>
      <c r="LG7" s="93"/>
      <c r="LH7" s="93"/>
      <c r="LI7" s="93"/>
      <c r="LJ7" s="93"/>
      <c r="LK7" s="93"/>
      <c r="LL7" s="93"/>
      <c r="LM7" s="93"/>
      <c r="LN7" s="93"/>
      <c r="LO7" s="93"/>
      <c r="LP7" s="93"/>
      <c r="LQ7" s="93"/>
      <c r="LR7" s="93"/>
      <c r="LS7" s="93"/>
      <c r="LT7" s="93"/>
      <c r="LU7" s="93"/>
      <c r="LV7" s="93"/>
      <c r="LW7" s="93"/>
      <c r="LX7" s="93"/>
      <c r="LY7" s="93"/>
      <c r="LZ7" s="93"/>
      <c r="MA7" s="93"/>
      <c r="MB7" s="93"/>
      <c r="MC7" s="93"/>
      <c r="MD7" s="93"/>
      <c r="ME7" s="93"/>
      <c r="MF7" s="93"/>
      <c r="MG7" s="93"/>
      <c r="MH7" s="93"/>
      <c r="MI7" s="93"/>
      <c r="MJ7" s="93"/>
      <c r="MK7" s="93"/>
      <c r="ML7" s="93"/>
      <c r="MM7" s="93"/>
      <c r="MN7" s="93"/>
      <c r="MO7" s="93"/>
      <c r="MP7" s="93"/>
      <c r="MQ7" s="93"/>
      <c r="MR7" s="93"/>
      <c r="MS7" s="93"/>
      <c r="MT7" s="93"/>
      <c r="MU7" s="93"/>
      <c r="MV7" s="93"/>
    </row>
    <row r="8" spans="1:360" s="1" customFormat="1" ht="16.5" customHeight="1" x14ac:dyDescent="0.25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111"/>
      <c r="M8" s="117"/>
      <c r="N8" s="93"/>
      <c r="O8" s="93"/>
      <c r="P8" s="93"/>
      <c r="Q8" s="93"/>
      <c r="R8" s="111"/>
      <c r="S8" s="117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3"/>
      <c r="IA8" s="93"/>
      <c r="IB8" s="93"/>
      <c r="IC8" s="93"/>
      <c r="ID8" s="93"/>
      <c r="IE8" s="93"/>
      <c r="IF8" s="93"/>
      <c r="IG8" s="93"/>
      <c r="IH8" s="93"/>
      <c r="II8" s="93"/>
      <c r="IJ8" s="93"/>
      <c r="IK8" s="93"/>
      <c r="IL8" s="93"/>
      <c r="IM8" s="93"/>
      <c r="IN8" s="93"/>
      <c r="IO8" s="93"/>
      <c r="IP8" s="93"/>
      <c r="IQ8" s="93"/>
      <c r="IR8" s="93"/>
      <c r="IS8" s="93"/>
      <c r="IT8" s="93"/>
      <c r="IU8" s="93"/>
      <c r="IV8" s="93"/>
      <c r="IW8" s="93"/>
      <c r="IX8" s="93"/>
      <c r="IY8" s="93"/>
      <c r="IZ8" s="93"/>
      <c r="JA8" s="93"/>
      <c r="JB8" s="93"/>
      <c r="JC8" s="93"/>
      <c r="JD8" s="93"/>
      <c r="JE8" s="93"/>
      <c r="JF8" s="93"/>
      <c r="JG8" s="93"/>
      <c r="JH8" s="93"/>
      <c r="JI8" s="93"/>
      <c r="JJ8" s="93"/>
      <c r="JK8" s="93"/>
      <c r="JL8" s="93"/>
      <c r="JM8" s="93"/>
      <c r="JN8" s="93"/>
      <c r="JO8" s="93"/>
      <c r="JP8" s="93"/>
      <c r="JQ8" s="93"/>
      <c r="JR8" s="93"/>
      <c r="JS8" s="93"/>
      <c r="JT8" s="93"/>
      <c r="JU8" s="93"/>
      <c r="JV8" s="93"/>
      <c r="JW8" s="93"/>
      <c r="JX8" s="93"/>
      <c r="JY8" s="93"/>
      <c r="JZ8" s="93"/>
      <c r="KA8" s="93"/>
      <c r="KB8" s="93"/>
      <c r="KC8" s="93"/>
      <c r="KD8" s="93"/>
      <c r="KE8" s="93"/>
      <c r="KF8" s="93"/>
      <c r="KG8" s="93"/>
      <c r="KH8" s="93"/>
      <c r="KI8" s="93"/>
      <c r="KJ8" s="93"/>
      <c r="KK8" s="93"/>
      <c r="KL8" s="93"/>
      <c r="KM8" s="93"/>
      <c r="KN8" s="93"/>
      <c r="KO8" s="93"/>
      <c r="KP8" s="93"/>
      <c r="KQ8" s="93"/>
      <c r="KR8" s="93"/>
      <c r="KS8" s="93"/>
      <c r="KT8" s="93"/>
      <c r="KU8" s="93"/>
      <c r="KV8" s="93"/>
      <c r="KW8" s="93"/>
      <c r="KX8" s="93"/>
      <c r="KY8" s="93"/>
      <c r="KZ8" s="93"/>
      <c r="LA8" s="93"/>
      <c r="LB8" s="93"/>
      <c r="LC8" s="93"/>
      <c r="LD8" s="93"/>
      <c r="LE8" s="93"/>
      <c r="LF8" s="93"/>
      <c r="LG8" s="93"/>
      <c r="LH8" s="93"/>
      <c r="LI8" s="93"/>
      <c r="LJ8" s="93"/>
      <c r="LK8" s="93"/>
      <c r="LL8" s="93"/>
      <c r="LM8" s="93"/>
      <c r="LN8" s="93"/>
      <c r="LO8" s="93"/>
      <c r="LP8" s="93"/>
      <c r="LQ8" s="93"/>
      <c r="LR8" s="93"/>
      <c r="LS8" s="93"/>
      <c r="LT8" s="93"/>
      <c r="LU8" s="93"/>
      <c r="LV8" s="93"/>
      <c r="LW8" s="93"/>
      <c r="LX8" s="93"/>
      <c r="LY8" s="93"/>
      <c r="LZ8" s="93"/>
      <c r="MA8" s="93"/>
      <c r="MB8" s="93"/>
      <c r="MC8" s="93"/>
      <c r="MD8" s="93"/>
      <c r="ME8" s="93"/>
      <c r="MF8" s="93"/>
      <c r="MG8" s="93"/>
      <c r="MH8" s="93"/>
      <c r="MI8" s="93"/>
      <c r="MJ8" s="93"/>
      <c r="MK8" s="93"/>
      <c r="ML8" s="93"/>
      <c r="MM8" s="93"/>
      <c r="MN8" s="93"/>
      <c r="MO8" s="93"/>
      <c r="MP8" s="93"/>
      <c r="MQ8" s="93"/>
      <c r="MR8" s="93"/>
      <c r="MS8" s="93"/>
      <c r="MT8" s="93"/>
      <c r="MU8" s="93"/>
      <c r="MV8" s="93"/>
    </row>
    <row r="9" spans="1:360" ht="16.5" customHeight="1" x14ac:dyDescent="0.25">
      <c r="J9"/>
      <c r="K9"/>
      <c r="L9" s="162"/>
      <c r="M9" s="118"/>
      <c r="P9"/>
      <c r="Q9"/>
      <c r="R9" s="162"/>
      <c r="S9" s="118"/>
    </row>
    <row r="10" spans="1:360" ht="20.25" x14ac:dyDescent="0.3">
      <c r="B10" s="382" t="s">
        <v>0</v>
      </c>
      <c r="C10" s="382"/>
      <c r="D10" s="382"/>
      <c r="E10" s="382"/>
      <c r="F10" s="382"/>
      <c r="G10" s="382"/>
      <c r="H10" s="382"/>
      <c r="I10" s="382"/>
      <c r="J10" s="382"/>
      <c r="K10" s="382"/>
      <c r="L10" s="382"/>
      <c r="M10" s="382"/>
      <c r="N10"/>
      <c r="R10" s="2"/>
    </row>
    <row r="11" spans="1:360" ht="20.25" x14ac:dyDescent="0.3">
      <c r="B11" s="382" t="s">
        <v>76</v>
      </c>
      <c r="C11" s="382"/>
      <c r="D11" s="382"/>
      <c r="E11" s="382"/>
      <c r="F11" s="382"/>
      <c r="G11" s="382"/>
      <c r="H11" s="382"/>
      <c r="I11" s="382"/>
      <c r="J11" s="382"/>
      <c r="K11" s="382"/>
      <c r="L11" s="382"/>
      <c r="M11" s="382"/>
      <c r="N11"/>
      <c r="R11" s="2"/>
    </row>
    <row r="12" spans="1:360" ht="16.5" customHeight="1" x14ac:dyDescent="0.25">
      <c r="J12"/>
      <c r="K12"/>
      <c r="L12" s="162"/>
      <c r="M12" s="118"/>
      <c r="P12"/>
      <c r="Q12"/>
      <c r="R12" s="162"/>
      <c r="S12" s="118"/>
    </row>
    <row r="13" spans="1:360" ht="16.5" customHeight="1" x14ac:dyDescent="0.25">
      <c r="J13"/>
      <c r="K13"/>
      <c r="L13" s="162"/>
      <c r="M13" s="118"/>
      <c r="P13"/>
      <c r="Q13"/>
      <c r="R13" s="162"/>
      <c r="S13" s="118"/>
    </row>
    <row r="14" spans="1:360" ht="16.5" customHeight="1" x14ac:dyDescent="0.25">
      <c r="B14" s="3" t="s">
        <v>1</v>
      </c>
      <c r="D14" s="383" t="s">
        <v>77</v>
      </c>
      <c r="E14" s="383"/>
      <c r="F14" s="383"/>
      <c r="G14" s="383"/>
      <c r="H14" s="383"/>
      <c r="I14" s="383"/>
      <c r="J14" s="383"/>
      <c r="K14" s="383"/>
      <c r="L14" s="383"/>
      <c r="M14" s="383"/>
      <c r="R14" s="2"/>
    </row>
    <row r="15" spans="1:360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3"/>
      <c r="M15" s="119"/>
      <c r="N15" s="5"/>
      <c r="O15" s="5"/>
      <c r="P15" s="5"/>
      <c r="Q15" s="5"/>
      <c r="R15" s="163"/>
      <c r="S15" s="119"/>
      <c r="T15" s="5"/>
    </row>
    <row r="16" spans="1:360" ht="16.5" customHeight="1" x14ac:dyDescent="0.25">
      <c r="B16" s="3" t="s">
        <v>2</v>
      </c>
      <c r="D16" s="6" t="s">
        <v>3</v>
      </c>
      <c r="E16" s="5"/>
      <c r="F16" s="5"/>
      <c r="G16" s="5"/>
      <c r="H16" s="5"/>
      <c r="I16" s="5"/>
      <c r="J16" s="5"/>
      <c r="K16" s="5"/>
      <c r="L16" s="163"/>
      <c r="M16" s="119"/>
      <c r="N16" s="5"/>
      <c r="O16" s="5"/>
      <c r="P16" s="5"/>
      <c r="Q16" s="5"/>
      <c r="R16" s="163"/>
      <c r="S16" s="119"/>
      <c r="T16" s="5"/>
    </row>
    <row r="17" spans="1:360" x14ac:dyDescent="0.25">
      <c r="B17" s="7"/>
      <c r="D17" s="8" t="s">
        <v>4</v>
      </c>
      <c r="E17" s="8"/>
      <c r="F17" s="9">
        <v>2800000</v>
      </c>
      <c r="U17" s="343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</row>
    <row r="18" spans="1:360" x14ac:dyDescent="0.25">
      <c r="B18" s="7"/>
      <c r="D18" s="8" t="s">
        <v>56</v>
      </c>
      <c r="E18" s="8"/>
      <c r="F18" s="9">
        <v>7350</v>
      </c>
      <c r="U18" s="343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</row>
    <row r="19" spans="1:360" x14ac:dyDescent="0.25">
      <c r="B19" s="7"/>
      <c r="D19" s="8"/>
      <c r="E19" s="8"/>
      <c r="U19" s="343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</row>
    <row r="20" spans="1:360" ht="44.25" customHeight="1" x14ac:dyDescent="0.25">
      <c r="B20" s="7"/>
      <c r="D20" s="10"/>
      <c r="E20" s="10"/>
      <c r="F20" s="374" t="s">
        <v>51</v>
      </c>
      <c r="G20" s="375"/>
      <c r="H20" s="29"/>
      <c r="I20" s="372">
        <f>Residential!I20</f>
        <v>2016</v>
      </c>
      <c r="J20" s="373"/>
      <c r="K20" s="29"/>
      <c r="L20" s="374" t="str">
        <f>Residential!L20</f>
        <v xml:space="preserve">Impact
2016  vs. 
2015 </v>
      </c>
      <c r="M20" s="375"/>
      <c r="N20" s="29"/>
      <c r="O20" s="372" t="str">
        <f>Residential!O20</f>
        <v xml:space="preserve">2017 TEST YEAR </v>
      </c>
      <c r="P20" s="373"/>
      <c r="Q20" s="29"/>
      <c r="R20" s="374" t="str">
        <f>Residential!R20</f>
        <v xml:space="preserve">Impact
2017 TEST vs. 
2016 </v>
      </c>
      <c r="S20" s="375"/>
      <c r="T20" s="29"/>
      <c r="U20" s="343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</row>
    <row r="21" spans="1:360" x14ac:dyDescent="0.25">
      <c r="B21" s="7"/>
      <c r="D21" s="376" t="s">
        <v>5</v>
      </c>
      <c r="E21" s="11" t="s">
        <v>7</v>
      </c>
      <c r="F21" s="11" t="s">
        <v>6</v>
      </c>
      <c r="G21" s="12" t="s">
        <v>8</v>
      </c>
      <c r="H21" s="29"/>
      <c r="I21" s="11" t="s">
        <v>6</v>
      </c>
      <c r="J21" s="12" t="s">
        <v>8</v>
      </c>
      <c r="K21" s="29"/>
      <c r="L21" s="165" t="s">
        <v>9</v>
      </c>
      <c r="M21" s="121" t="s">
        <v>10</v>
      </c>
      <c r="N21" s="29"/>
      <c r="O21" s="11" t="s">
        <v>6</v>
      </c>
      <c r="P21" s="12" t="s">
        <v>8</v>
      </c>
      <c r="Q21" s="29"/>
      <c r="R21" s="165" t="s">
        <v>9</v>
      </c>
      <c r="S21" s="121" t="s">
        <v>10</v>
      </c>
      <c r="T21" s="29"/>
      <c r="U21" s="343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</row>
    <row r="22" spans="1:360" x14ac:dyDescent="0.25">
      <c r="B22" s="7"/>
      <c r="D22" s="377"/>
      <c r="E22" s="13"/>
      <c r="F22" s="13" t="s">
        <v>11</v>
      </c>
      <c r="G22" s="14" t="s">
        <v>11</v>
      </c>
      <c r="H22" s="29"/>
      <c r="I22" s="13" t="s">
        <v>11</v>
      </c>
      <c r="J22" s="14" t="s">
        <v>11</v>
      </c>
      <c r="K22" s="29"/>
      <c r="L22" s="166"/>
      <c r="M22" s="122"/>
      <c r="N22" s="29"/>
      <c r="O22" s="13" t="s">
        <v>11</v>
      </c>
      <c r="P22" s="14" t="s">
        <v>11</v>
      </c>
      <c r="Q22" s="29"/>
      <c r="R22" s="166"/>
      <c r="S22" s="122"/>
      <c r="T22" s="29"/>
      <c r="U22" s="343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</row>
    <row r="23" spans="1:360" x14ac:dyDescent="0.25">
      <c r="A23" s="139" t="str">
        <f>[3]Rates!$A$113</f>
        <v>Fix_LU</v>
      </c>
      <c r="B23" s="15" t="s">
        <v>12</v>
      </c>
      <c r="C23" s="15"/>
      <c r="D23" s="99" t="s">
        <v>57</v>
      </c>
      <c r="E23" s="17">
        <v>1</v>
      </c>
      <c r="F23" s="114">
        <f>IF($A23&lt;&gt;"",VLOOKUP($A23,[3]Rates!$A$1:$R$65536,12,FALSE),0)</f>
        <v>5966.29</v>
      </c>
      <c r="G23" s="18">
        <f t="shared" ref="G23:G39" si="0">E23*F23</f>
        <v>5966.29</v>
      </c>
      <c r="H23" s="38"/>
      <c r="I23" s="114">
        <f>IF($A23&lt;&gt;"",VLOOKUP($A23,[3]Rates!$A$1:$R$65536,14,FALSE),0)</f>
        <v>5758.58</v>
      </c>
      <c r="J23" s="18">
        <f>$E23*I23</f>
        <v>5758.58</v>
      </c>
      <c r="K23" s="38"/>
      <c r="L23" s="167">
        <f>J23-G23</f>
        <v>-207.71000000000004</v>
      </c>
      <c r="M23" s="123">
        <f>IF((G23)=0,"",(L23/G23))</f>
        <v>-3.4813929594438089E-2</v>
      </c>
      <c r="N23" s="38"/>
      <c r="O23" s="114">
        <f>IF($A23&lt;&gt;"",VLOOKUP($A23,[3]Rates!$A$1:$R$65536,15,FALSE),0)</f>
        <v>5369.68</v>
      </c>
      <c r="P23" s="18">
        <f>$E23*O23</f>
        <v>5369.68</v>
      </c>
      <c r="Q23" s="38"/>
      <c r="R23" s="167">
        <f>P23-J23</f>
        <v>-388.89999999999964</v>
      </c>
      <c r="S23" s="123">
        <f>IF((J23)=0,"",(R23/J23))</f>
        <v>-6.7534010120550492E-2</v>
      </c>
      <c r="T23" s="38"/>
      <c r="U23" s="343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</row>
    <row r="24" spans="1:360" x14ac:dyDescent="0.25">
      <c r="A24" s="139"/>
      <c r="B24" s="15" t="s">
        <v>13</v>
      </c>
      <c r="C24" s="15"/>
      <c r="D24" s="99" t="s">
        <v>57</v>
      </c>
      <c r="E24" s="17">
        <v>1</v>
      </c>
      <c r="F24" s="114">
        <f>IF($A24&lt;&gt;"",VLOOKUP($A24,[3]Rates!$A$1:$R$65536,12,FALSE),0)</f>
        <v>0</v>
      </c>
      <c r="G24" s="18">
        <f t="shared" si="0"/>
        <v>0</v>
      </c>
      <c r="H24" s="38"/>
      <c r="I24" s="114">
        <f>IF($A24&lt;&gt;"",VLOOKUP($A24,[3]Rates!$A$1:$R$65536,14,FALSE),0)</f>
        <v>0</v>
      </c>
      <c r="J24" s="18">
        <f t="shared" ref="J24:J39" si="1">$E24*I24</f>
        <v>0</v>
      </c>
      <c r="K24" s="38"/>
      <c r="L24" s="167">
        <f t="shared" ref="L24:L62" si="2">J24-G24</f>
        <v>0</v>
      </c>
      <c r="M24" s="123" t="str">
        <f t="shared" ref="M24:M48" si="3">IF((G24)=0,"",(L24/G24))</f>
        <v/>
      </c>
      <c r="N24" s="38"/>
      <c r="O24" s="114">
        <f>IF($A24&lt;&gt;"",VLOOKUP($A24,[3]Rates!$A$1:$R$65536,15,FALSE),0)</f>
        <v>0</v>
      </c>
      <c r="P24" s="18">
        <f t="shared" ref="P24:P39" si="4">$E24*O24</f>
        <v>0</v>
      </c>
      <c r="Q24" s="38"/>
      <c r="R24" s="167">
        <f t="shared" ref="R24:R74" si="5">P24-J24</f>
        <v>0</v>
      </c>
      <c r="S24" s="123" t="str">
        <f t="shared" ref="S24:S62" si="6">IF((J24)=0,"",(R24/J24))</f>
        <v/>
      </c>
      <c r="T24" s="38"/>
      <c r="U24" s="343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</row>
    <row r="25" spans="1:360" s="267" customFormat="1" x14ac:dyDescent="0.25">
      <c r="A25" s="291" t="str">
        <f>[3]Rates!$A$115</f>
        <v>PPE_LU</v>
      </c>
      <c r="B25" s="301" t="s">
        <v>71</v>
      </c>
      <c r="C25" s="293"/>
      <c r="D25" s="294" t="s">
        <v>57</v>
      </c>
      <c r="E25" s="303">
        <v>1</v>
      </c>
      <c r="F25" s="302">
        <f>IF($A25&lt;&gt;"",VLOOKUP($A25,[3]Rates!$A$1:$R$65536,12,FALSE),0)</f>
        <v>104.59</v>
      </c>
      <c r="G25" s="297">
        <f t="shared" si="0"/>
        <v>104.59</v>
      </c>
      <c r="H25" s="298"/>
      <c r="I25" s="302">
        <f>IF($A25&lt;&gt;"",VLOOKUP($A25,[3]Rates!$A$1:$R$65536,14,FALSE),0)</f>
        <v>104.59</v>
      </c>
      <c r="J25" s="297">
        <f t="shared" si="1"/>
        <v>104.59</v>
      </c>
      <c r="K25" s="298"/>
      <c r="L25" s="299">
        <f>J25-G25</f>
        <v>0</v>
      </c>
      <c r="M25" s="300">
        <f t="shared" si="3"/>
        <v>0</v>
      </c>
      <c r="N25" s="298"/>
      <c r="O25" s="302">
        <f>IF($A25&lt;&gt;"",VLOOKUP($A25,[3]Rates!$A$1:$R$65536,15,FALSE),0)</f>
        <v>0</v>
      </c>
      <c r="P25" s="297">
        <f t="shared" si="4"/>
        <v>0</v>
      </c>
      <c r="Q25" s="298"/>
      <c r="R25" s="299">
        <f t="shared" si="5"/>
        <v>-104.59</v>
      </c>
      <c r="S25" s="300">
        <f t="shared" si="6"/>
        <v>-1</v>
      </c>
      <c r="T25" s="298"/>
      <c r="U25" s="342"/>
    </row>
    <row r="26" spans="1:360" s="267" customFormat="1" x14ac:dyDescent="0.25">
      <c r="A26" s="291" t="str">
        <f>[3]Rates!$A$116</f>
        <v>ICMF_LU</v>
      </c>
      <c r="B26" s="301" t="s">
        <v>72</v>
      </c>
      <c r="C26" s="293"/>
      <c r="D26" s="294" t="s">
        <v>57</v>
      </c>
      <c r="E26" s="303">
        <v>1</v>
      </c>
      <c r="F26" s="302">
        <f>IF($A26&lt;&gt;"",VLOOKUP($A26,[3]Rates!$A$1:$R$65536,12,FALSE),0)</f>
        <v>30.93</v>
      </c>
      <c r="G26" s="297">
        <f t="shared" si="0"/>
        <v>30.93</v>
      </c>
      <c r="H26" s="298"/>
      <c r="I26" s="114">
        <f>IF($A26&lt;&gt;"",VLOOKUP($A26,[3]Rates!$A$1:$R$65536,14,FALSE),0)</f>
        <v>0</v>
      </c>
      <c r="J26" s="297">
        <f t="shared" si="1"/>
        <v>0</v>
      </c>
      <c r="K26" s="298"/>
      <c r="L26" s="299">
        <f t="shared" si="2"/>
        <v>-30.93</v>
      </c>
      <c r="M26" s="300">
        <f t="shared" si="3"/>
        <v>-1</v>
      </c>
      <c r="N26" s="298"/>
      <c r="O26" s="302">
        <f>IF($A26&lt;&gt;"",VLOOKUP($A26,[3]Rates!$A$1:$R$65536,15,FALSE),0)</f>
        <v>0</v>
      </c>
      <c r="P26" s="297">
        <f t="shared" si="4"/>
        <v>0</v>
      </c>
      <c r="Q26" s="298"/>
      <c r="R26" s="299">
        <f t="shared" si="5"/>
        <v>0</v>
      </c>
      <c r="S26" s="300" t="str">
        <f t="shared" si="6"/>
        <v/>
      </c>
      <c r="T26" s="298"/>
      <c r="U26" s="342"/>
    </row>
    <row r="27" spans="1:360" x14ac:dyDescent="0.25">
      <c r="A27" s="139" t="s">
        <v>139</v>
      </c>
      <c r="B27" s="22" t="s">
        <v>133</v>
      </c>
      <c r="C27" s="15"/>
      <c r="D27" s="307" t="s">
        <v>57</v>
      </c>
      <c r="E27" s="17">
        <v>1</v>
      </c>
      <c r="F27" s="114">
        <f>IF($A27&lt;&gt;"",VLOOKUP($A27,[3]Rates!$A$1:$R$65536,12,FALSE),0)</f>
        <v>0</v>
      </c>
      <c r="G27" s="18">
        <f t="shared" si="0"/>
        <v>0</v>
      </c>
      <c r="H27" s="38"/>
      <c r="I27" s="114">
        <f>IF($A27&lt;&gt;"",VLOOKUP($A27,[3]Rates!$A$1:$R$65536,14,FALSE),0)</f>
        <v>-715.92</v>
      </c>
      <c r="J27" s="18">
        <f t="shared" si="1"/>
        <v>-715.92</v>
      </c>
      <c r="K27" s="38"/>
      <c r="L27" s="167">
        <f t="shared" si="2"/>
        <v>-715.92</v>
      </c>
      <c r="M27" s="123" t="str">
        <f t="shared" si="3"/>
        <v/>
      </c>
      <c r="N27" s="38"/>
      <c r="O27" s="114">
        <f>IF($A27&lt;&gt;"",VLOOKUP($A27,[3]Rates!$A$1:$R$65536,15,FALSE),0)</f>
        <v>0</v>
      </c>
      <c r="P27" s="18">
        <f t="shared" si="4"/>
        <v>0</v>
      </c>
      <c r="Q27" s="38"/>
      <c r="R27" s="167">
        <f t="shared" si="5"/>
        <v>715.92</v>
      </c>
      <c r="S27" s="123">
        <f t="shared" si="6"/>
        <v>-1</v>
      </c>
      <c r="T27" s="38"/>
      <c r="U27" s="343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</row>
    <row r="28" spans="1:360" x14ac:dyDescent="0.25">
      <c r="A28" s="139"/>
      <c r="B28" s="22"/>
      <c r="C28" s="15"/>
      <c r="D28" s="99"/>
      <c r="E28" s="17">
        <v>1</v>
      </c>
      <c r="F28" s="114">
        <f>IF($A28&lt;&gt;"",VLOOKUP($A28,[3]Rates!$A$1:$R$65536,12,FALSE),0)</f>
        <v>0</v>
      </c>
      <c r="G28" s="18">
        <f t="shared" si="0"/>
        <v>0</v>
      </c>
      <c r="H28" s="38"/>
      <c r="I28" s="114">
        <f>IF($A28&lt;&gt;"",VLOOKUP($A28,[3]Rates!$A$1:$R$65536,14,FALSE),0)</f>
        <v>0</v>
      </c>
      <c r="J28" s="18">
        <f t="shared" si="1"/>
        <v>0</v>
      </c>
      <c r="K28" s="38"/>
      <c r="L28" s="167">
        <f t="shared" si="2"/>
        <v>0</v>
      </c>
      <c r="M28" s="123" t="str">
        <f t="shared" si="3"/>
        <v/>
      </c>
      <c r="N28" s="38"/>
      <c r="O28" s="114">
        <f>IF($A28&lt;&gt;"",VLOOKUP($A28,[3]Rates!$A$1:$R$65536,15,FALSE),0)</f>
        <v>0</v>
      </c>
      <c r="P28" s="18">
        <f t="shared" si="4"/>
        <v>0</v>
      </c>
      <c r="Q28" s="38"/>
      <c r="R28" s="167">
        <f t="shared" si="5"/>
        <v>0</v>
      </c>
      <c r="S28" s="123" t="str">
        <f t="shared" si="6"/>
        <v/>
      </c>
      <c r="T28" s="38"/>
      <c r="U28" s="343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</row>
    <row r="29" spans="1:360" x14ac:dyDescent="0.25">
      <c r="A29" s="139" t="str">
        <f>[3]Rates!$A$118</f>
        <v>Var_LU</v>
      </c>
      <c r="B29" s="15" t="s">
        <v>14</v>
      </c>
      <c r="C29" s="15"/>
      <c r="D29" s="99" t="s">
        <v>59</v>
      </c>
      <c r="E29" s="135">
        <f>$F$18</f>
        <v>7350</v>
      </c>
      <c r="F29" s="16">
        <f>IF($A29&lt;&gt;"",VLOOKUP($A29,[3]Rates!$A$1:$R$65536,12,FALSE),0)</f>
        <v>1.4158999999999999</v>
      </c>
      <c r="G29" s="18">
        <f t="shared" si="0"/>
        <v>10406.865</v>
      </c>
      <c r="H29" s="38"/>
      <c r="I29" s="16">
        <f>IF($A29&lt;&gt;"",VLOOKUP($A29,[3]Rates!$A$1:$R$65536,14,FALSE),0)</f>
        <v>1.9666000000000001</v>
      </c>
      <c r="J29" s="18">
        <f t="shared" si="1"/>
        <v>14454.51</v>
      </c>
      <c r="K29" s="38"/>
      <c r="L29" s="167">
        <f t="shared" si="2"/>
        <v>4047.6450000000004</v>
      </c>
      <c r="M29" s="123">
        <f t="shared" si="3"/>
        <v>0.38893989688537334</v>
      </c>
      <c r="N29" s="38"/>
      <c r="O29" s="16">
        <f>IF($A29&lt;&gt;"",VLOOKUP($A29,[3]Rates!$A$1:$R$65536,15,FALSE),0)</f>
        <v>2.4338000000000002</v>
      </c>
      <c r="P29" s="18">
        <f t="shared" si="4"/>
        <v>17888.43</v>
      </c>
      <c r="Q29" s="38"/>
      <c r="R29" s="167">
        <f t="shared" si="5"/>
        <v>3433.92</v>
      </c>
      <c r="S29" s="123">
        <f t="shared" si="6"/>
        <v>0.23756737516525983</v>
      </c>
      <c r="T29" s="38"/>
      <c r="U29" s="343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</row>
    <row r="30" spans="1:360" x14ac:dyDescent="0.25">
      <c r="A30" s="139"/>
      <c r="B30" s="15" t="s">
        <v>15</v>
      </c>
      <c r="C30" s="15"/>
      <c r="D30" s="99" t="s">
        <v>59</v>
      </c>
      <c r="E30" s="135">
        <f t="shared" ref="E30:E35" si="7">$F$18</f>
        <v>7350</v>
      </c>
      <c r="F30" s="16">
        <f>IF($A30&lt;&gt;"",VLOOKUP($A30,[3]Rates!$A$1:$R$65536,12,FALSE),0)</f>
        <v>0</v>
      </c>
      <c r="G30" s="18">
        <f t="shared" si="0"/>
        <v>0</v>
      </c>
      <c r="H30" s="38"/>
      <c r="I30" s="16">
        <f>IF($A30&lt;&gt;"",VLOOKUP($A30,[3]Rates!$A$1:$R$65536,14,FALSE),0)</f>
        <v>0</v>
      </c>
      <c r="J30" s="18">
        <f t="shared" si="1"/>
        <v>0</v>
      </c>
      <c r="K30" s="38"/>
      <c r="L30" s="167">
        <f t="shared" si="2"/>
        <v>0</v>
      </c>
      <c r="M30" s="123" t="str">
        <f t="shared" si="3"/>
        <v/>
      </c>
      <c r="N30" s="38"/>
      <c r="O30" s="16">
        <f>IF($A30&lt;&gt;"",VLOOKUP($A30,[3]Rates!$A$1:$R$65536,15,FALSE),0)</f>
        <v>0</v>
      </c>
      <c r="P30" s="18">
        <f t="shared" si="4"/>
        <v>0</v>
      </c>
      <c r="Q30" s="38"/>
      <c r="R30" s="167">
        <f t="shared" si="5"/>
        <v>0</v>
      </c>
      <c r="S30" s="123" t="str">
        <f t="shared" si="6"/>
        <v/>
      </c>
      <c r="T30" s="38"/>
      <c r="U30" s="343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</row>
    <row r="31" spans="1:360" x14ac:dyDescent="0.25">
      <c r="A31" s="139" t="s">
        <v>140</v>
      </c>
      <c r="B31" s="22" t="s">
        <v>135</v>
      </c>
      <c r="C31" s="15"/>
      <c r="D31" s="99" t="s">
        <v>59</v>
      </c>
      <c r="E31" s="135">
        <f t="shared" si="7"/>
        <v>7350</v>
      </c>
      <c r="F31" s="16">
        <f>IF($A31&lt;&gt;"",VLOOKUP($A31,[3]Rates!$A$1:$R$65536,12,FALSE),0)</f>
        <v>0</v>
      </c>
      <c r="G31" s="18">
        <f t="shared" si="0"/>
        <v>0</v>
      </c>
      <c r="H31" s="38"/>
      <c r="I31" s="16">
        <f>IF($A31&lt;&gt;"",VLOOKUP($A31,[3]Rates!$A$1:$R$65536,14,FALSE),0)</f>
        <v>1.6171</v>
      </c>
      <c r="J31" s="18">
        <f t="shared" si="1"/>
        <v>11885.684999999999</v>
      </c>
      <c r="K31" s="38"/>
      <c r="L31" s="167">
        <f t="shared" si="2"/>
        <v>11885.684999999999</v>
      </c>
      <c r="M31" s="123" t="str">
        <f t="shared" si="3"/>
        <v/>
      </c>
      <c r="N31" s="38"/>
      <c r="O31" s="16">
        <f>IF($A31&lt;&gt;"",VLOOKUP($A31,[3]Rates!$A$1:$R$65536,15,FALSE),0)</f>
        <v>0</v>
      </c>
      <c r="P31" s="18">
        <f t="shared" si="4"/>
        <v>0</v>
      </c>
      <c r="Q31" s="38"/>
      <c r="R31" s="167">
        <f t="shared" si="5"/>
        <v>-11885.684999999999</v>
      </c>
      <c r="S31" s="123">
        <f t="shared" si="6"/>
        <v>-1</v>
      </c>
      <c r="T31" s="38"/>
      <c r="U31" s="343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</row>
    <row r="32" spans="1:360" s="267" customFormat="1" x14ac:dyDescent="0.25">
      <c r="A32" s="291" t="str">
        <f>[3]Rates!$A$123</f>
        <v>ICMV_LU</v>
      </c>
      <c r="B32" s="292" t="s">
        <v>72</v>
      </c>
      <c r="C32" s="293"/>
      <c r="D32" s="294" t="s">
        <v>59</v>
      </c>
      <c r="E32" s="304">
        <f t="shared" si="7"/>
        <v>7350</v>
      </c>
      <c r="F32" s="296">
        <f>IF($A32&lt;&gt;"",VLOOKUP($A32,[3]Rates!$A$1:$R$65536,12,FALSE),0)</f>
        <v>7.3000000000000001E-3</v>
      </c>
      <c r="G32" s="297">
        <f t="shared" si="0"/>
        <v>53.655000000000001</v>
      </c>
      <c r="H32" s="298"/>
      <c r="I32" s="16">
        <f>IF($A32&lt;&gt;"",VLOOKUP($A32,[3]Rates!$A$1:$R$65536,14,FALSE),0)</f>
        <v>0</v>
      </c>
      <c r="J32" s="297">
        <f t="shared" si="1"/>
        <v>0</v>
      </c>
      <c r="K32" s="298"/>
      <c r="L32" s="299">
        <f t="shared" si="2"/>
        <v>-53.655000000000001</v>
      </c>
      <c r="M32" s="300">
        <f t="shared" si="3"/>
        <v>-1</v>
      </c>
      <c r="N32" s="298"/>
      <c r="O32" s="296">
        <f>IF($A32&lt;&gt;"",VLOOKUP($A32,[3]Rates!$A$1:$R$65536,15,FALSE),0)</f>
        <v>0</v>
      </c>
      <c r="P32" s="297">
        <f t="shared" si="4"/>
        <v>0</v>
      </c>
      <c r="Q32" s="298"/>
      <c r="R32" s="299">
        <f t="shared" si="5"/>
        <v>0</v>
      </c>
      <c r="S32" s="300" t="str">
        <f t="shared" si="6"/>
        <v/>
      </c>
      <c r="T32" s="298"/>
      <c r="U32" s="342"/>
    </row>
    <row r="33" spans="1:360" x14ac:dyDescent="0.25">
      <c r="A33" s="139" t="str">
        <f>[3]Rates!$A129</f>
        <v>2RAL16_LU</v>
      </c>
      <c r="B33" s="23" t="str">
        <f>[3]Rates!$B129</f>
        <v xml:space="preserve">Disposition of Deferral/Variance Accounts - Group 2 Accounts (2016) </v>
      </c>
      <c r="C33" s="15"/>
      <c r="D33" s="99" t="s">
        <v>59</v>
      </c>
      <c r="E33" s="135">
        <f t="shared" si="7"/>
        <v>7350</v>
      </c>
      <c r="F33" s="16">
        <f>IF($A33&lt;&gt;"",VLOOKUP($A33,[3]Rates!$A$1:$R$65536,12,FALSE),0)</f>
        <v>0</v>
      </c>
      <c r="G33" s="18">
        <f t="shared" si="0"/>
        <v>0</v>
      </c>
      <c r="H33" s="38"/>
      <c r="I33" s="16">
        <f>IF($A33&lt;&gt;"",VLOOKUP($A33,[3]Rates!$A$1:$R$65536,14,FALSE),0)</f>
        <v>0.69</v>
      </c>
      <c r="J33" s="18">
        <f t="shared" si="1"/>
        <v>5071.5</v>
      </c>
      <c r="K33" s="38"/>
      <c r="L33" s="167">
        <f t="shared" si="2"/>
        <v>5071.5</v>
      </c>
      <c r="M33" s="123" t="str">
        <f t="shared" si="3"/>
        <v/>
      </c>
      <c r="N33" s="38"/>
      <c r="O33" s="16">
        <f>IF($A33&lt;&gt;"",VLOOKUP($A33,[3]Rates!$A$1:$R$65536,15,FALSE),0)</f>
        <v>0</v>
      </c>
      <c r="P33" s="18">
        <f t="shared" si="4"/>
        <v>0</v>
      </c>
      <c r="Q33" s="38"/>
      <c r="R33" s="167">
        <f t="shared" si="5"/>
        <v>-5071.5</v>
      </c>
      <c r="S33" s="123">
        <f t="shared" si="6"/>
        <v>-1</v>
      </c>
      <c r="T33" s="38"/>
      <c r="U33" s="343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</row>
    <row r="34" spans="1:360" x14ac:dyDescent="0.25">
      <c r="A34" s="139" t="str">
        <f>[3]Rates!$A130</f>
        <v>LRVA16_LU</v>
      </c>
      <c r="B34" s="23" t="str">
        <f>[3]Rates!$B130</f>
        <v>Lost Revenue Adjustment Mechanism Variance Account (LRAMVA) (2016)</v>
      </c>
      <c r="C34" s="15"/>
      <c r="D34" s="99" t="s">
        <v>59</v>
      </c>
      <c r="E34" s="135">
        <f t="shared" si="7"/>
        <v>7350</v>
      </c>
      <c r="F34" s="16">
        <f>IF($A34&lt;&gt;"",VLOOKUP($A34,[3]Rates!$A$1:$R$65536,12,FALSE),0)</f>
        <v>0</v>
      </c>
      <c r="G34" s="18">
        <f t="shared" si="0"/>
        <v>0</v>
      </c>
      <c r="H34" s="38"/>
      <c r="I34" s="16">
        <f>IF($A34&lt;&gt;"",VLOOKUP($A34,[3]Rates!$A$1:$R$65536,14,FALSE),0)</f>
        <v>-0.1424</v>
      </c>
      <c r="J34" s="18">
        <f t="shared" si="1"/>
        <v>-1046.6400000000001</v>
      </c>
      <c r="K34" s="38"/>
      <c r="L34" s="167">
        <f t="shared" si="2"/>
        <v>-1046.6400000000001</v>
      </c>
      <c r="M34" s="123" t="str">
        <f t="shared" si="3"/>
        <v/>
      </c>
      <c r="N34" s="38"/>
      <c r="O34" s="16">
        <f>IF($A34&lt;&gt;"",VLOOKUP($A34,[3]Rates!$A$1:$R$65536,15,FALSE),0)</f>
        <v>0</v>
      </c>
      <c r="P34" s="18">
        <f t="shared" si="4"/>
        <v>0</v>
      </c>
      <c r="Q34" s="38"/>
      <c r="R34" s="167">
        <f t="shared" si="5"/>
        <v>1046.6400000000001</v>
      </c>
      <c r="S34" s="123">
        <f t="shared" si="6"/>
        <v>-1</v>
      </c>
      <c r="T34" s="38"/>
      <c r="U34" s="343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</row>
    <row r="35" spans="1:360" x14ac:dyDescent="0.25">
      <c r="A35" s="139" t="str">
        <f>[3]Rates!$A131</f>
        <v>PPE16_LU</v>
      </c>
      <c r="B35" s="23" t="str">
        <f>[3]Rates!$B131</f>
        <v>Account 1575 (2016)</v>
      </c>
      <c r="C35" s="15"/>
      <c r="D35" s="99" t="s">
        <v>59</v>
      </c>
      <c r="E35" s="135">
        <f t="shared" si="7"/>
        <v>7350</v>
      </c>
      <c r="F35" s="16">
        <f>IF($A35&lt;&gt;"",VLOOKUP($A35,[3]Rates!$A$1:$R$65536,12,FALSE),0)</f>
        <v>0</v>
      </c>
      <c r="G35" s="18">
        <f t="shared" si="0"/>
        <v>0</v>
      </c>
      <c r="H35" s="38"/>
      <c r="I35" s="16">
        <f>IF($A35&lt;&gt;"",VLOOKUP($A35,[3]Rates!$A$1:$R$65536,14,FALSE),0)</f>
        <v>-0.59870000000000001</v>
      </c>
      <c r="J35" s="18">
        <f t="shared" si="1"/>
        <v>-4400.4449999999997</v>
      </c>
      <c r="K35" s="38"/>
      <c r="L35" s="167">
        <f t="shared" si="2"/>
        <v>-4400.4449999999997</v>
      </c>
      <c r="M35" s="123" t="str">
        <f t="shared" si="3"/>
        <v/>
      </c>
      <c r="N35" s="38"/>
      <c r="O35" s="16">
        <f>IF($A35&lt;&gt;"",VLOOKUP($A35,[3]Rates!$A$1:$R$65536,15,FALSE),0)</f>
        <v>0</v>
      </c>
      <c r="P35" s="18">
        <f t="shared" si="4"/>
        <v>0</v>
      </c>
      <c r="Q35" s="38"/>
      <c r="R35" s="167">
        <f t="shared" si="5"/>
        <v>4400.4449999999997</v>
      </c>
      <c r="S35" s="123">
        <f t="shared" si="6"/>
        <v>-1</v>
      </c>
      <c r="T35" s="38"/>
      <c r="U35" s="343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</row>
    <row r="36" spans="1:360" x14ac:dyDescent="0.25">
      <c r="A36" s="139" t="str">
        <f>[3]Rates!$A132</f>
        <v>SG16_LU</v>
      </c>
      <c r="B36" s="23" t="str">
        <f>[3]Rates!$B132</f>
        <v>Smart Grid True-up (2016)</v>
      </c>
      <c r="C36" s="15"/>
      <c r="D36" s="99" t="s">
        <v>57</v>
      </c>
      <c r="E36" s="135">
        <v>1</v>
      </c>
      <c r="F36" s="16">
        <f>IF($A36&lt;&gt;"",VLOOKUP($A36,[3]Rates!$A$1:$R$65536,12,FALSE),0)</f>
        <v>0</v>
      </c>
      <c r="G36" s="18">
        <f t="shared" si="0"/>
        <v>0</v>
      </c>
      <c r="H36" s="38"/>
      <c r="I36" s="114">
        <f>IF($A36&lt;&gt;"",VLOOKUP($A36,[3]Rates!$A$1:$R$65536,14,FALSE),0)</f>
        <v>-798.45</v>
      </c>
      <c r="J36" s="18">
        <f t="shared" si="1"/>
        <v>-798.45</v>
      </c>
      <c r="K36" s="38"/>
      <c r="L36" s="167">
        <f t="shared" si="2"/>
        <v>-798.45</v>
      </c>
      <c r="M36" s="123" t="str">
        <f t="shared" si="3"/>
        <v/>
      </c>
      <c r="N36" s="38"/>
      <c r="O36" s="16">
        <f>IF($A36&lt;&gt;"",VLOOKUP($A36,[3]Rates!$A$1:$R$65536,15,FALSE),0)</f>
        <v>0</v>
      </c>
      <c r="P36" s="18">
        <f t="shared" si="4"/>
        <v>0</v>
      </c>
      <c r="Q36" s="38"/>
      <c r="R36" s="167">
        <f t="shared" si="5"/>
        <v>798.45</v>
      </c>
      <c r="S36" s="123">
        <f t="shared" si="6"/>
        <v>-1</v>
      </c>
      <c r="T36" s="38"/>
      <c r="U36" s="343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</row>
    <row r="37" spans="1:360" x14ac:dyDescent="0.25">
      <c r="A37" s="139"/>
      <c r="B37" s="23"/>
      <c r="C37" s="15"/>
      <c r="D37" s="99"/>
      <c r="E37" s="135"/>
      <c r="F37" s="16">
        <f>IF($A37&lt;&gt;"",VLOOKUP($A37,[3]Rates!$A$1:$R$65536,12,FALSE),0)</f>
        <v>0</v>
      </c>
      <c r="G37" s="18"/>
      <c r="H37" s="38"/>
      <c r="I37" s="16">
        <f>IF($A37&lt;&gt;"",VLOOKUP($A37,[3]Rates!$A$1:$R$65536,14,FALSE),0)</f>
        <v>0</v>
      </c>
      <c r="J37" s="18"/>
      <c r="K37" s="38"/>
      <c r="L37" s="167"/>
      <c r="M37" s="123"/>
      <c r="N37" s="38"/>
      <c r="O37" s="16">
        <f>IF($A37&lt;&gt;"",VLOOKUP($A37,[3]Rates!$A$1:$R$65536,15,FALSE),0)</f>
        <v>0</v>
      </c>
      <c r="P37" s="18"/>
      <c r="Q37" s="38"/>
      <c r="R37" s="167"/>
      <c r="S37" s="123"/>
      <c r="T37" s="38"/>
      <c r="U37" s="343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</row>
    <row r="38" spans="1:360" x14ac:dyDescent="0.25">
      <c r="A38" s="139"/>
      <c r="B38" s="23"/>
      <c r="C38" s="15"/>
      <c r="D38" s="99"/>
      <c r="E38" s="135"/>
      <c r="F38" s="16">
        <f>IF($A38&lt;&gt;"",VLOOKUP($A38,[3]Rates!$A$1:$R$65536,12,FALSE),0)</f>
        <v>0</v>
      </c>
      <c r="G38" s="18">
        <f t="shared" si="0"/>
        <v>0</v>
      </c>
      <c r="H38" s="38"/>
      <c r="I38" s="16">
        <f>IF($A38&lt;&gt;"",VLOOKUP($A38,[3]Rates!$A$1:$R$65536,14,FALSE),0)</f>
        <v>0</v>
      </c>
      <c r="J38" s="18">
        <f t="shared" si="1"/>
        <v>0</v>
      </c>
      <c r="K38" s="38"/>
      <c r="L38" s="167">
        <f t="shared" si="2"/>
        <v>0</v>
      </c>
      <c r="M38" s="123" t="str">
        <f t="shared" si="3"/>
        <v/>
      </c>
      <c r="N38" s="38"/>
      <c r="O38" s="16">
        <f>IF($A38&lt;&gt;"",VLOOKUP($A38,[3]Rates!$A$1:$R$65536,15,FALSE),0)</f>
        <v>0</v>
      </c>
      <c r="P38" s="18">
        <f t="shared" si="4"/>
        <v>0</v>
      </c>
      <c r="Q38" s="38"/>
      <c r="R38" s="167">
        <f t="shared" si="5"/>
        <v>0</v>
      </c>
      <c r="S38" s="123" t="str">
        <f t="shared" si="6"/>
        <v/>
      </c>
      <c r="T38" s="38"/>
      <c r="U38" s="343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</row>
    <row r="39" spans="1:360" x14ac:dyDescent="0.25">
      <c r="A39" s="139"/>
      <c r="B39" s="23"/>
      <c r="C39" s="15"/>
      <c r="D39" s="99"/>
      <c r="E39" s="135"/>
      <c r="F39" s="16">
        <f>IF($A39&lt;&gt;"",VLOOKUP($A39,[3]Rates!$A$1:$R$65536,12,FALSE),0)</f>
        <v>0</v>
      </c>
      <c r="G39" s="18">
        <f t="shared" si="0"/>
        <v>0</v>
      </c>
      <c r="H39" s="38"/>
      <c r="I39" s="16">
        <f>IF($A39&lt;&gt;"",VLOOKUP($A39,[3]Rates!$A$1:$R$65536,14,FALSE),0)</f>
        <v>0</v>
      </c>
      <c r="J39" s="18">
        <f t="shared" si="1"/>
        <v>0</v>
      </c>
      <c r="K39" s="38"/>
      <c r="L39" s="167">
        <f t="shared" si="2"/>
        <v>0</v>
      </c>
      <c r="M39" s="123" t="str">
        <f t="shared" si="3"/>
        <v/>
      </c>
      <c r="N39" s="38"/>
      <c r="O39" s="16">
        <f>IF($A39&lt;&gt;"",VLOOKUP($A39,[3]Rates!$A$1:$R$65536,15,FALSE),0)</f>
        <v>0</v>
      </c>
      <c r="P39" s="18">
        <f t="shared" si="4"/>
        <v>0</v>
      </c>
      <c r="Q39" s="38"/>
      <c r="R39" s="167">
        <f t="shared" si="5"/>
        <v>0</v>
      </c>
      <c r="S39" s="123" t="str">
        <f t="shared" si="6"/>
        <v/>
      </c>
      <c r="T39" s="38"/>
      <c r="U39" s="343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</row>
    <row r="40" spans="1:360" s="29" customFormat="1" x14ac:dyDescent="0.25">
      <c r="A40" s="139"/>
      <c r="B40" s="24" t="s">
        <v>17</v>
      </c>
      <c r="C40" s="25"/>
      <c r="D40" s="100"/>
      <c r="E40" s="27"/>
      <c r="F40" s="26"/>
      <c r="G40" s="28">
        <f>SUM(G23:G39)</f>
        <v>16562.329999999998</v>
      </c>
      <c r="H40" s="38"/>
      <c r="I40" s="26"/>
      <c r="J40" s="28">
        <f>SUM(J23:J39)</f>
        <v>30313.41</v>
      </c>
      <c r="K40" s="38"/>
      <c r="L40" s="168">
        <f t="shared" si="2"/>
        <v>13751.080000000002</v>
      </c>
      <c r="M40" s="124">
        <f>IF((G40)=0,"",(L40/G40))</f>
        <v>0.83026240873113888</v>
      </c>
      <c r="N40" s="38"/>
      <c r="O40" s="26"/>
      <c r="P40" s="28">
        <f>SUM(P23:P39)</f>
        <v>23258.11</v>
      </c>
      <c r="Q40" s="38"/>
      <c r="R40" s="168">
        <f t="shared" si="5"/>
        <v>-7055.2999999999993</v>
      </c>
      <c r="S40" s="124">
        <f t="shared" si="6"/>
        <v>-0.23274517779425011</v>
      </c>
      <c r="T40" s="38"/>
      <c r="U40" s="93"/>
    </row>
    <row r="41" spans="1:360" s="267" customFormat="1" x14ac:dyDescent="0.25">
      <c r="A41" s="291" t="str">
        <f>[3]Rates!$A$122</f>
        <v>RAL14_LU</v>
      </c>
      <c r="B41" s="290"/>
      <c r="C41" s="293"/>
      <c r="D41" s="307" t="s">
        <v>59</v>
      </c>
      <c r="E41" s="311">
        <f>$F$18</f>
        <v>7350</v>
      </c>
      <c r="F41" s="296"/>
      <c r="G41" s="297">
        <f t="shared" ref="G41:G49" si="8">E41*F41</f>
        <v>0</v>
      </c>
      <c r="H41" s="298"/>
      <c r="I41" s="296">
        <f>IF($A41&lt;&gt;"",VLOOKUP($A41,[3]Rates!$A$1:$R$65536,14,FALSE),0)</f>
        <v>0</v>
      </c>
      <c r="J41" s="297">
        <f>$E41*I41</f>
        <v>0</v>
      </c>
      <c r="K41" s="298"/>
      <c r="L41" s="299">
        <f t="shared" si="2"/>
        <v>0</v>
      </c>
      <c r="M41" s="300" t="str">
        <f t="shared" si="3"/>
        <v/>
      </c>
      <c r="N41" s="298"/>
      <c r="O41" s="296">
        <f>IF($A41&lt;&gt;"",VLOOKUP($A41,[3]Rates!$A$1:$R$65536,15,FALSE),0)</f>
        <v>0</v>
      </c>
      <c r="P41" s="297">
        <f>$E41*O41</f>
        <v>0</v>
      </c>
      <c r="Q41" s="298"/>
      <c r="R41" s="299">
        <f t="shared" si="5"/>
        <v>0</v>
      </c>
      <c r="S41" s="300" t="str">
        <f t="shared" si="6"/>
        <v/>
      </c>
      <c r="T41" s="298"/>
      <c r="U41" s="342"/>
    </row>
    <row r="42" spans="1:360" x14ac:dyDescent="0.25">
      <c r="A42" s="139" t="str">
        <f>[3]Rates!$A126</f>
        <v>RAL16_LU</v>
      </c>
      <c r="B42" s="30" t="str">
        <f>[3]Rates!$B126</f>
        <v xml:space="preserve">Disposition of Deferral/Variance Accounts (2016) </v>
      </c>
      <c r="C42" s="15"/>
      <c r="D42" s="99" t="s">
        <v>59</v>
      </c>
      <c r="E42" s="135">
        <f t="shared" ref="E42:E47" si="9">$F$18</f>
        <v>7350</v>
      </c>
      <c r="F42" s="16">
        <f>IF($A42&lt;&gt;"",VLOOKUP($A42,[3]Rates!$A$1:$R$65536,12,FALSE),0)</f>
        <v>0</v>
      </c>
      <c r="G42" s="18">
        <f t="shared" si="8"/>
        <v>0</v>
      </c>
      <c r="H42" s="21"/>
      <c r="I42" s="16">
        <f>IF($A42&lt;&gt;"",VLOOKUP($A42,[3]Rates!$A$1:$R$65536,14,FALSE),0)</f>
        <v>1.2673000000000001</v>
      </c>
      <c r="J42" s="18">
        <f t="shared" ref="J42:J47" si="10">$E42*I42</f>
        <v>9314.6550000000007</v>
      </c>
      <c r="K42" s="21"/>
      <c r="L42" s="167">
        <f t="shared" si="2"/>
        <v>9314.6550000000007</v>
      </c>
      <c r="M42" s="123" t="str">
        <f t="shared" si="3"/>
        <v/>
      </c>
      <c r="N42" s="21"/>
      <c r="O42" s="16">
        <f>IF($A42&lt;&gt;"",VLOOKUP($A42,[3]Rates!$A$1:$R$65536,15,FALSE),0)</f>
        <v>0</v>
      </c>
      <c r="P42" s="18">
        <f t="shared" ref="P42:P49" si="11">$E42*O42</f>
        <v>0</v>
      </c>
      <c r="Q42" s="21"/>
      <c r="R42" s="167">
        <f t="shared" si="5"/>
        <v>-9314.6550000000007</v>
      </c>
      <c r="S42" s="123">
        <f t="shared" si="6"/>
        <v>-1</v>
      </c>
      <c r="T42" s="238"/>
      <c r="U42" s="343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</row>
    <row r="43" spans="1:360" x14ac:dyDescent="0.25">
      <c r="A43" s="139" t="str">
        <f>[3]Rates!$A127</f>
        <v>RALP16_LU</v>
      </c>
      <c r="B43" s="30" t="str">
        <f>[3]Rates!$B127</f>
        <v xml:space="preserve">Disposition of Deferral/Variance Accounts - Power (2016) </v>
      </c>
      <c r="C43" s="15"/>
      <c r="D43" s="99" t="s">
        <v>59</v>
      </c>
      <c r="E43" s="135">
        <f t="shared" si="9"/>
        <v>7350</v>
      </c>
      <c r="F43" s="16">
        <f>IF($A43&lt;&gt;"",VLOOKUP($A43,[3]Rates!$A$1:$R$65536,12,FALSE),0)</f>
        <v>0</v>
      </c>
      <c r="G43" s="18">
        <f t="shared" si="8"/>
        <v>0</v>
      </c>
      <c r="H43" s="21"/>
      <c r="I43" s="16">
        <f>IF($A43&lt;&gt;"",VLOOKUP($A43,[3]Rates!$A$1:$R$65536,14,FALSE),0)</f>
        <v>-1.3272999999999999</v>
      </c>
      <c r="J43" s="18">
        <f>$E43*I43</f>
        <v>-9755.6549999999988</v>
      </c>
      <c r="K43" s="21"/>
      <c r="L43" s="167">
        <f t="shared" si="2"/>
        <v>-9755.6549999999988</v>
      </c>
      <c r="M43" s="123" t="str">
        <f t="shared" si="3"/>
        <v/>
      </c>
      <c r="N43" s="21"/>
      <c r="O43" s="16">
        <f>IF($A43&lt;&gt;"",VLOOKUP($A43,[3]Rates!$A$1:$R$65536,15,FALSE),0)</f>
        <v>0</v>
      </c>
      <c r="P43" s="18">
        <f t="shared" si="11"/>
        <v>0</v>
      </c>
      <c r="Q43" s="21"/>
      <c r="R43" s="167">
        <f t="shared" si="5"/>
        <v>9755.6549999999988</v>
      </c>
      <c r="S43" s="123">
        <f t="shared" si="6"/>
        <v>-1</v>
      </c>
      <c r="T43" s="238"/>
      <c r="U43" s="343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</row>
    <row r="44" spans="1:360" x14ac:dyDescent="0.25">
      <c r="A44" s="139" t="str">
        <f>[3]Rates!$A128</f>
        <v>GA16_LU</v>
      </c>
      <c r="B44" s="30" t="str">
        <f>[3]Rates!$B128</f>
        <v xml:space="preserve">Disposition of Deferral/Variance Accounts - Power - Global Adjustment (2016) </v>
      </c>
      <c r="C44" s="15"/>
      <c r="D44" s="99" t="s">
        <v>59</v>
      </c>
      <c r="E44" s="135">
        <f t="shared" si="9"/>
        <v>7350</v>
      </c>
      <c r="F44" s="16">
        <f>IF($A44&lt;&gt;"",VLOOKUP($A44,[3]Rates!$A$1:$R$65536,12,FALSE),0)</f>
        <v>0</v>
      </c>
      <c r="G44" s="18">
        <f t="shared" si="8"/>
        <v>0</v>
      </c>
      <c r="H44" s="21"/>
      <c r="I44" s="16">
        <f>IF($A44&lt;&gt;"",VLOOKUP($A44,[3]Rates!$A$1:$R$65536,14,FALSE),0)</f>
        <v>0</v>
      </c>
      <c r="J44" s="18">
        <f t="shared" si="10"/>
        <v>0</v>
      </c>
      <c r="K44" s="21"/>
      <c r="L44" s="167">
        <f t="shared" si="2"/>
        <v>0</v>
      </c>
      <c r="M44" s="123" t="str">
        <f t="shared" si="3"/>
        <v/>
      </c>
      <c r="N44" s="21"/>
      <c r="O44" s="16">
        <f>IF($A44&lt;&gt;"",VLOOKUP($A44,[3]Rates!$A$1:$R$65536,15,FALSE),0)</f>
        <v>0</v>
      </c>
      <c r="P44" s="18">
        <f t="shared" si="11"/>
        <v>0</v>
      </c>
      <c r="Q44" s="21"/>
      <c r="R44" s="167">
        <f t="shared" si="5"/>
        <v>0</v>
      </c>
      <c r="S44" s="123" t="str">
        <f t="shared" si="6"/>
        <v/>
      </c>
      <c r="T44" s="238"/>
      <c r="U44" s="343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</row>
    <row r="45" spans="1:360" x14ac:dyDescent="0.25">
      <c r="A45" s="139"/>
      <c r="B45" s="30"/>
      <c r="C45" s="15"/>
      <c r="D45" s="99"/>
      <c r="E45" s="135"/>
      <c r="F45" s="16">
        <f>IF($A45&lt;&gt;"",VLOOKUP($A45,[3]Rates!$A$1:$R$65536,12,FALSE),0)</f>
        <v>0</v>
      </c>
      <c r="G45" s="18"/>
      <c r="H45" s="238"/>
      <c r="I45" s="16">
        <f>IF($A45&lt;&gt;"",VLOOKUP($A45,[3]Rates!$A$1:$R$65536,14,FALSE),0)</f>
        <v>0</v>
      </c>
      <c r="J45" s="18"/>
      <c r="K45" s="238"/>
      <c r="L45" s="167"/>
      <c r="M45" s="123"/>
      <c r="N45" s="238"/>
      <c r="O45" s="16">
        <f>IF($A45&lt;&gt;"",VLOOKUP($A45,[3]Rates!$A$1:$R$65536,15,FALSE),0)</f>
        <v>0</v>
      </c>
      <c r="P45" s="18"/>
      <c r="Q45" s="238"/>
      <c r="R45" s="167"/>
      <c r="S45" s="123"/>
      <c r="T45" s="238"/>
      <c r="U45" s="343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</row>
    <row r="46" spans="1:360" x14ac:dyDescent="0.25">
      <c r="A46" s="139"/>
      <c r="B46" s="30"/>
      <c r="C46" s="15"/>
      <c r="D46" s="99"/>
      <c r="E46" s="135"/>
      <c r="F46" s="16">
        <f>IF($A46&lt;&gt;"",VLOOKUP($A46,[3]Rates!$A$1:$R$65536,12,FALSE),0)</f>
        <v>0</v>
      </c>
      <c r="G46" s="18"/>
      <c r="H46" s="238"/>
      <c r="I46" s="16">
        <f>IF($A46&lt;&gt;"",VLOOKUP($A46,[3]Rates!$A$1:$R$65536,14,FALSE),0)</f>
        <v>0</v>
      </c>
      <c r="J46" s="18"/>
      <c r="K46" s="238"/>
      <c r="L46" s="167"/>
      <c r="M46" s="123"/>
      <c r="N46" s="238"/>
      <c r="O46" s="16">
        <f>IF($A46&lt;&gt;"",VLOOKUP($A46,[3]Rates!$A$1:$R$65536,15,FALSE),0)</f>
        <v>0</v>
      </c>
      <c r="P46" s="18"/>
      <c r="Q46" s="238"/>
      <c r="R46" s="167"/>
      <c r="S46" s="123"/>
      <c r="T46" s="238"/>
      <c r="U46" s="343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</row>
    <row r="47" spans="1:360" x14ac:dyDescent="0.25">
      <c r="A47" s="139" t="str">
        <f>[3]Rates!$A$119</f>
        <v>LV_LU</v>
      </c>
      <c r="B47" s="31" t="s">
        <v>18</v>
      </c>
      <c r="C47" s="15"/>
      <c r="D47" s="99" t="s">
        <v>59</v>
      </c>
      <c r="E47" s="135">
        <f t="shared" si="9"/>
        <v>7350</v>
      </c>
      <c r="F47" s="16">
        <f>IF($A47&lt;&gt;"",VLOOKUP($A47,[3]Rates!$A$1:$R$65536,12,FALSE),0)</f>
        <v>0.14369999999999999</v>
      </c>
      <c r="G47" s="18">
        <f t="shared" si="8"/>
        <v>1056.1949999999999</v>
      </c>
      <c r="H47" s="38"/>
      <c r="I47" s="16">
        <f>IF($A47&lt;&gt;"",VLOOKUP($A47,[3]Rates!$A$1:$R$65536,14,FALSE),0)</f>
        <v>0.14369999999999999</v>
      </c>
      <c r="J47" s="18">
        <f t="shared" si="10"/>
        <v>1056.1949999999999</v>
      </c>
      <c r="K47" s="38"/>
      <c r="L47" s="167">
        <f t="shared" si="2"/>
        <v>0</v>
      </c>
      <c r="M47" s="123">
        <f t="shared" si="3"/>
        <v>0</v>
      </c>
      <c r="N47" s="38"/>
      <c r="O47" s="16">
        <f>IF($A47&lt;&gt;"",VLOOKUP($A47,[3]Rates!$A$1:$R$65536,15,FALSE),0)</f>
        <v>0.16300000000000001</v>
      </c>
      <c r="P47" s="18">
        <f t="shared" si="11"/>
        <v>1198.05</v>
      </c>
      <c r="Q47" s="38"/>
      <c r="R47" s="167">
        <f t="shared" si="5"/>
        <v>141.85500000000002</v>
      </c>
      <c r="S47" s="123">
        <f t="shared" si="6"/>
        <v>0.13430758524704248</v>
      </c>
      <c r="T47" s="38"/>
      <c r="U47" s="343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</row>
    <row r="48" spans="1:360" x14ac:dyDescent="0.25">
      <c r="A48" s="139"/>
      <c r="B48" s="31" t="s">
        <v>19</v>
      </c>
      <c r="C48" s="15"/>
      <c r="D48" s="99"/>
      <c r="E48" s="315">
        <f>$F$17*(1+$F$77)-$F$17</f>
        <v>96600</v>
      </c>
      <c r="F48" s="32"/>
      <c r="G48" s="18">
        <f>E48*F48</f>
        <v>0</v>
      </c>
      <c r="H48" s="239">
        <f>$F$17*(1+$O$77)-$F$17</f>
        <v>103320</v>
      </c>
      <c r="I48" s="32"/>
      <c r="J48" s="18">
        <f>$H48*I48</f>
        <v>0</v>
      </c>
      <c r="K48" s="38"/>
      <c r="L48" s="169">
        <f t="shared" si="2"/>
        <v>0</v>
      </c>
      <c r="M48" s="123" t="str">
        <f t="shared" si="3"/>
        <v/>
      </c>
      <c r="N48" s="38"/>
      <c r="O48" s="32"/>
      <c r="P48" s="18">
        <f>$H48*O48</f>
        <v>0</v>
      </c>
      <c r="Q48" s="38"/>
      <c r="R48" s="169">
        <f t="shared" si="5"/>
        <v>0</v>
      </c>
      <c r="S48" s="123" t="str">
        <f t="shared" si="6"/>
        <v/>
      </c>
      <c r="T48" s="38"/>
      <c r="U48" s="343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</row>
    <row r="49" spans="1:360" x14ac:dyDescent="0.25">
      <c r="A49" s="139"/>
      <c r="B49" s="31"/>
      <c r="C49" s="15"/>
      <c r="D49" s="99"/>
      <c r="E49" s="17"/>
      <c r="F49" s="32"/>
      <c r="G49" s="18">
        <f t="shared" si="8"/>
        <v>0</v>
      </c>
      <c r="H49" s="38"/>
      <c r="I49" s="32"/>
      <c r="J49" s="18"/>
      <c r="K49" s="38"/>
      <c r="L49" s="169">
        <f t="shared" si="2"/>
        <v>0</v>
      </c>
      <c r="M49" s="123"/>
      <c r="N49" s="38"/>
      <c r="O49" s="32"/>
      <c r="P49" s="18">
        <f t="shared" si="11"/>
        <v>0</v>
      </c>
      <c r="Q49" s="38"/>
      <c r="R49" s="169">
        <f t="shared" si="5"/>
        <v>0</v>
      </c>
      <c r="S49" s="123" t="str">
        <f t="shared" si="6"/>
        <v/>
      </c>
      <c r="T49" s="38"/>
      <c r="U49" s="343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</row>
    <row r="50" spans="1:360" x14ac:dyDescent="0.25">
      <c r="A50" s="139"/>
      <c r="B50" s="33" t="s">
        <v>21</v>
      </c>
      <c r="C50" s="34"/>
      <c r="D50" s="35"/>
      <c r="E50" s="36"/>
      <c r="F50" s="35"/>
      <c r="G50" s="37">
        <f>SUM(G41:G49)+G40</f>
        <v>17618.524999999998</v>
      </c>
      <c r="H50" s="38"/>
      <c r="I50" s="35"/>
      <c r="J50" s="37">
        <f>SUM(J41:J49)+J40</f>
        <v>30928.605000000003</v>
      </c>
      <c r="K50" s="38"/>
      <c r="L50" s="240">
        <f t="shared" si="2"/>
        <v>13310.080000000005</v>
      </c>
      <c r="M50" s="125">
        <f>IF((G50)=0,"",(L50/G50))</f>
        <v>0.75545938153165526</v>
      </c>
      <c r="N50" s="38"/>
      <c r="O50" s="35"/>
      <c r="P50" s="37">
        <f>SUM(P41:P49)+P40</f>
        <v>24456.16</v>
      </c>
      <c r="Q50" s="38"/>
      <c r="R50" s="240">
        <f t="shared" si="5"/>
        <v>-6472.4450000000033</v>
      </c>
      <c r="S50" s="125">
        <f t="shared" si="6"/>
        <v>-0.20927051187727358</v>
      </c>
      <c r="T50" s="38"/>
      <c r="U50" s="343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</row>
    <row r="51" spans="1:360" x14ac:dyDescent="0.25">
      <c r="A51" s="139" t="str">
        <f>[3]Rates!$A$136</f>
        <v>TN_LU</v>
      </c>
      <c r="B51" s="19" t="s">
        <v>22</v>
      </c>
      <c r="C51" s="19"/>
      <c r="D51" s="101" t="s">
        <v>59</v>
      </c>
      <c r="E51" s="45">
        <f>F18</f>
        <v>7350</v>
      </c>
      <c r="F51" s="20">
        <f>IF($A51&lt;&gt;"",VLOOKUP($A51,[3]Rates!$A$1:$R$65536,12,FALSE),0)</f>
        <v>3.4638</v>
      </c>
      <c r="G51" s="18">
        <f>E51*F51</f>
        <v>25458.93</v>
      </c>
      <c r="H51" s="39">
        <f>E51</f>
        <v>7350</v>
      </c>
      <c r="I51" s="20">
        <f>IF($A51&lt;&gt;"",VLOOKUP($A51,[3]Rates!$A$1:$R$65536,14,FALSE),0)</f>
        <v>3.4638</v>
      </c>
      <c r="J51" s="18">
        <f>$H51*I51</f>
        <v>25458.93</v>
      </c>
      <c r="K51" s="38"/>
      <c r="L51" s="241">
        <f>J51-G51</f>
        <v>0</v>
      </c>
      <c r="M51" s="123">
        <f t="shared" ref="M51:M62" si="12">IF((G51)=0,"",(L51/G51))</f>
        <v>0</v>
      </c>
      <c r="N51" s="38"/>
      <c r="O51" s="20">
        <f>IF($A51&lt;&gt;"",VLOOKUP($A51,[3]Rates!$A$1:$R$65536,15,FALSE),0)</f>
        <v>3.5360999999999998</v>
      </c>
      <c r="P51" s="18">
        <f>$H51*O51</f>
        <v>25990.334999999999</v>
      </c>
      <c r="Q51" s="38"/>
      <c r="R51" s="241">
        <f t="shared" si="5"/>
        <v>531.40499999999884</v>
      </c>
      <c r="S51" s="123">
        <f t="shared" si="6"/>
        <v>2.0873029620647798E-2</v>
      </c>
      <c r="T51" s="38"/>
      <c r="U51" s="343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</row>
    <row r="52" spans="1:360" x14ac:dyDescent="0.25">
      <c r="A52" s="139" t="str">
        <f>[3]Rates!$A$137</f>
        <v>TC_LU</v>
      </c>
      <c r="B52" s="40" t="s">
        <v>23</v>
      </c>
      <c r="C52" s="19"/>
      <c r="D52" s="101" t="s">
        <v>59</v>
      </c>
      <c r="E52" s="45">
        <f>E51</f>
        <v>7350</v>
      </c>
      <c r="F52" s="20">
        <f>IF($A52&lt;&gt;"",VLOOKUP($A52,[3]Rates!$A$1:$R$65536,12,FALSE),0)</f>
        <v>1.2027000000000001</v>
      </c>
      <c r="G52" s="18">
        <f>E52*F52</f>
        <v>8839.8450000000012</v>
      </c>
      <c r="H52" s="39">
        <f>E52</f>
        <v>7350</v>
      </c>
      <c r="I52" s="20">
        <f>IF($A52&lt;&gt;"",VLOOKUP($A52,[3]Rates!$A$1:$R$65536,14,FALSE),0)</f>
        <v>1.2027000000000001</v>
      </c>
      <c r="J52" s="18">
        <f>$H52*I52</f>
        <v>8839.8450000000012</v>
      </c>
      <c r="K52" s="38"/>
      <c r="L52" s="241">
        <f t="shared" si="2"/>
        <v>0</v>
      </c>
      <c r="M52" s="123">
        <f t="shared" si="12"/>
        <v>0</v>
      </c>
      <c r="N52" s="38"/>
      <c r="O52" s="20">
        <f>IF($A52&lt;&gt;"",VLOOKUP($A52,[3]Rates!$A$1:$R$65536,15,FALSE),0)</f>
        <v>1.3178000000000001</v>
      </c>
      <c r="P52" s="18">
        <f>$H52*O52</f>
        <v>9685.83</v>
      </c>
      <c r="Q52" s="38"/>
      <c r="R52" s="241">
        <f t="shared" si="5"/>
        <v>845.98499999999876</v>
      </c>
      <c r="S52" s="123">
        <f t="shared" si="6"/>
        <v>9.5701338654693449E-2</v>
      </c>
      <c r="T52" s="38"/>
    </row>
    <row r="53" spans="1:360" x14ac:dyDescent="0.25">
      <c r="B53" s="33" t="s">
        <v>24</v>
      </c>
      <c r="C53" s="25"/>
      <c r="D53" s="41"/>
      <c r="E53" s="36"/>
      <c r="F53" s="41"/>
      <c r="G53" s="37">
        <f>SUM(G50:G52)</f>
        <v>51917.3</v>
      </c>
      <c r="H53" s="17"/>
      <c r="I53" s="41"/>
      <c r="J53" s="37">
        <f>SUM(J50:J52)</f>
        <v>65227.380000000005</v>
      </c>
      <c r="K53" s="109"/>
      <c r="L53" s="242">
        <f t="shared" si="2"/>
        <v>13310.080000000002</v>
      </c>
      <c r="M53" s="125">
        <f t="shared" si="12"/>
        <v>0.25637080510735344</v>
      </c>
      <c r="N53" s="109"/>
      <c r="O53" s="41"/>
      <c r="P53" s="37">
        <f>SUM(P50:P52)</f>
        <v>60132.324999999997</v>
      </c>
      <c r="Q53" s="109"/>
      <c r="R53" s="242">
        <f t="shared" si="5"/>
        <v>-5095.0550000000076</v>
      </c>
      <c r="S53" s="125">
        <f t="shared" si="6"/>
        <v>-7.8112213000123679E-2</v>
      </c>
      <c r="T53" s="109"/>
    </row>
    <row r="54" spans="1:360" x14ac:dyDescent="0.25">
      <c r="B54" s="42" t="s">
        <v>25</v>
      </c>
      <c r="C54" s="15"/>
      <c r="D54" s="99" t="s">
        <v>58</v>
      </c>
      <c r="E54" s="137">
        <f>F17+E48</f>
        <v>2896600</v>
      </c>
      <c r="F54" s="43">
        <v>3.5999999999999999E-3</v>
      </c>
      <c r="G54" s="44">
        <f t="shared" ref="G54:G62" si="13">E54*F54</f>
        <v>10427.76</v>
      </c>
      <c r="H54" s="39">
        <f>F$17*(1+O$77)</f>
        <v>2903320</v>
      </c>
      <c r="I54" s="43">
        <v>3.5999999999999999E-3</v>
      </c>
      <c r="J54" s="44">
        <f>$E54*I54</f>
        <v>10427.76</v>
      </c>
      <c r="K54" s="17"/>
      <c r="L54" s="173">
        <f>J54-G54</f>
        <v>0</v>
      </c>
      <c r="M54" s="126">
        <f t="shared" si="12"/>
        <v>0</v>
      </c>
      <c r="N54" s="17"/>
      <c r="O54" s="43">
        <v>3.5999999999999999E-3</v>
      </c>
      <c r="P54" s="44">
        <f>$H54*O54</f>
        <v>10451.951999999999</v>
      </c>
      <c r="Q54" s="17"/>
      <c r="R54" s="173">
        <f>P54-J54</f>
        <v>24.191999999999098</v>
      </c>
      <c r="S54" s="126">
        <f t="shared" si="6"/>
        <v>2.3199613339776803E-3</v>
      </c>
      <c r="T54" s="337"/>
    </row>
    <row r="55" spans="1:360" x14ac:dyDescent="0.25">
      <c r="B55" s="42" t="s">
        <v>26</v>
      </c>
      <c r="C55" s="15"/>
      <c r="D55" s="99" t="s">
        <v>58</v>
      </c>
      <c r="E55" s="137">
        <f>E54</f>
        <v>2896600</v>
      </c>
      <c r="F55" s="43">
        <v>1.2999999999999999E-3</v>
      </c>
      <c r="G55" s="44">
        <f t="shared" si="13"/>
        <v>3765.58</v>
      </c>
      <c r="H55" s="39">
        <f>F$17*(1+O$77)</f>
        <v>2903320</v>
      </c>
      <c r="I55" s="43">
        <v>1.2999999999999999E-3</v>
      </c>
      <c r="J55" s="44">
        <f>$E55*I55</f>
        <v>3765.58</v>
      </c>
      <c r="K55" s="17"/>
      <c r="L55" s="173">
        <f t="shared" si="2"/>
        <v>0</v>
      </c>
      <c r="M55" s="126">
        <f t="shared" si="12"/>
        <v>0</v>
      </c>
      <c r="N55" s="17"/>
      <c r="O55" s="43">
        <v>1.2999999999999999E-3</v>
      </c>
      <c r="P55" s="44">
        <f>$H55*O55</f>
        <v>3774.3159999999998</v>
      </c>
      <c r="Q55" s="17"/>
      <c r="R55" s="173">
        <f t="shared" si="5"/>
        <v>8.7359999999998763</v>
      </c>
      <c r="S55" s="126">
        <f t="shared" si="6"/>
        <v>2.3199613339777341E-3</v>
      </c>
      <c r="T55" s="337"/>
    </row>
    <row r="56" spans="1:360" x14ac:dyDescent="0.25">
      <c r="B56" s="15" t="s">
        <v>27</v>
      </c>
      <c r="C56" s="15"/>
      <c r="D56" s="99" t="s">
        <v>57</v>
      </c>
      <c r="E56" s="137">
        <v>1</v>
      </c>
      <c r="F56" s="134">
        <v>0.25</v>
      </c>
      <c r="G56" s="44">
        <f t="shared" si="13"/>
        <v>0.25</v>
      </c>
      <c r="H56" s="17"/>
      <c r="I56" s="43">
        <v>0.25</v>
      </c>
      <c r="J56" s="44">
        <f t="shared" ref="J56:J62" si="14">$E56*I56</f>
        <v>0.25</v>
      </c>
      <c r="K56" s="17"/>
      <c r="L56" s="173">
        <f t="shared" si="2"/>
        <v>0</v>
      </c>
      <c r="M56" s="126">
        <f t="shared" si="12"/>
        <v>0</v>
      </c>
      <c r="N56" s="17"/>
      <c r="O56" s="43">
        <v>0.25</v>
      </c>
      <c r="P56" s="44">
        <f t="shared" ref="P56:P62" si="15">$E56*O56</f>
        <v>0.25</v>
      </c>
      <c r="Q56" s="17"/>
      <c r="R56" s="173">
        <f t="shared" si="5"/>
        <v>0</v>
      </c>
      <c r="S56" s="126">
        <f t="shared" si="6"/>
        <v>0</v>
      </c>
      <c r="T56" s="337"/>
    </row>
    <row r="57" spans="1:360" x14ac:dyDescent="0.25">
      <c r="B57" s="15" t="s">
        <v>28</v>
      </c>
      <c r="C57" s="15"/>
      <c r="D57" s="99" t="s">
        <v>58</v>
      </c>
      <c r="E57" s="137">
        <f>F17</f>
        <v>2800000</v>
      </c>
      <c r="F57" s="43">
        <v>7.0000000000000001E-3</v>
      </c>
      <c r="G57" s="44">
        <f t="shared" si="13"/>
        <v>19600</v>
      </c>
      <c r="H57" s="17"/>
      <c r="I57" s="43">
        <v>7.0000000000000001E-3</v>
      </c>
      <c r="J57" s="44">
        <f t="shared" si="14"/>
        <v>19600</v>
      </c>
      <c r="K57" s="17"/>
      <c r="L57" s="173">
        <f t="shared" si="2"/>
        <v>0</v>
      </c>
      <c r="M57" s="126">
        <f t="shared" si="12"/>
        <v>0</v>
      </c>
      <c r="N57" s="17"/>
      <c r="O57" s="43">
        <v>7.0000000000000001E-3</v>
      </c>
      <c r="P57" s="44">
        <f t="shared" si="15"/>
        <v>19600</v>
      </c>
      <c r="Q57" s="17"/>
      <c r="R57" s="173">
        <f t="shared" si="5"/>
        <v>0</v>
      </c>
      <c r="S57" s="126">
        <f t="shared" si="6"/>
        <v>0</v>
      </c>
      <c r="T57" s="337"/>
    </row>
    <row r="58" spans="1:360" x14ac:dyDescent="0.25">
      <c r="B58" s="31" t="s">
        <v>29</v>
      </c>
      <c r="C58" s="15"/>
      <c r="D58" s="99" t="s">
        <v>58</v>
      </c>
      <c r="E58" s="137">
        <f>0.64*$F$17+E48*0.64</f>
        <v>1853824</v>
      </c>
      <c r="F58" s="46">
        <f>Residential!F55</f>
        <v>8.6999999999999994E-2</v>
      </c>
      <c r="G58" s="44">
        <f t="shared" si="13"/>
        <v>161282.68799999999</v>
      </c>
      <c r="H58" s="136">
        <f>0.64*$F$17+H48*0.64</f>
        <v>1858124.8</v>
      </c>
      <c r="I58" s="46">
        <f>F58</f>
        <v>8.6999999999999994E-2</v>
      </c>
      <c r="J58" s="44">
        <f>$E58*I58</f>
        <v>161282.68799999999</v>
      </c>
      <c r="K58" s="17"/>
      <c r="L58" s="174">
        <f t="shared" si="2"/>
        <v>0</v>
      </c>
      <c r="M58" s="126">
        <f t="shared" si="12"/>
        <v>0</v>
      </c>
      <c r="N58" s="17"/>
      <c r="O58" s="46">
        <f>I58</f>
        <v>8.6999999999999994E-2</v>
      </c>
      <c r="P58" s="44">
        <f>$H58*O58</f>
        <v>161656.85759999999</v>
      </c>
      <c r="Q58" s="17"/>
      <c r="R58" s="174">
        <f t="shared" si="5"/>
        <v>374.16959999999381</v>
      </c>
      <c r="S58" s="126">
        <f t="shared" si="6"/>
        <v>2.3199613339777289E-3</v>
      </c>
      <c r="T58" s="337"/>
    </row>
    <row r="59" spans="1:360" x14ac:dyDescent="0.25">
      <c r="B59" s="31" t="s">
        <v>30</v>
      </c>
      <c r="C59" s="15"/>
      <c r="D59" s="99" t="s">
        <v>58</v>
      </c>
      <c r="E59" s="137">
        <f>0.18*$F$17+E48*0.18</f>
        <v>521388</v>
      </c>
      <c r="F59" s="46">
        <f>Residential!F56</f>
        <v>0.13200000000000001</v>
      </c>
      <c r="G59" s="44">
        <f t="shared" si="13"/>
        <v>68823.216</v>
      </c>
      <c r="H59" s="136">
        <f>0.18*$F$17+H48*0.18</f>
        <v>522597.6</v>
      </c>
      <c r="I59" s="46">
        <f t="shared" ref="I59:I62" si="16">F59</f>
        <v>0.13200000000000001</v>
      </c>
      <c r="J59" s="44">
        <f>$E59*I59</f>
        <v>68823.216</v>
      </c>
      <c r="K59" s="17"/>
      <c r="L59" s="174">
        <f t="shared" si="2"/>
        <v>0</v>
      </c>
      <c r="M59" s="126">
        <f t="shared" si="12"/>
        <v>0</v>
      </c>
      <c r="N59" s="17"/>
      <c r="O59" s="46">
        <f t="shared" ref="O59:O62" si="17">I59</f>
        <v>0.13200000000000001</v>
      </c>
      <c r="P59" s="44">
        <f t="shared" ref="P59:P60" si="18">$H59*O59</f>
        <v>68982.883199999997</v>
      </c>
      <c r="Q59" s="17"/>
      <c r="R59" s="174">
        <f t="shared" si="5"/>
        <v>159.66719999999623</v>
      </c>
      <c r="S59" s="126">
        <f t="shared" si="6"/>
        <v>2.3199613339777124E-3</v>
      </c>
      <c r="T59" s="337"/>
    </row>
    <row r="60" spans="1:360" x14ac:dyDescent="0.25">
      <c r="B60" s="7" t="s">
        <v>31</v>
      </c>
      <c r="C60" s="15"/>
      <c r="D60" s="99" t="s">
        <v>58</v>
      </c>
      <c r="E60" s="137">
        <f>0.18*$F$17+E48*0.18</f>
        <v>521388</v>
      </c>
      <c r="F60" s="46">
        <f>Residential!F57</f>
        <v>0.18</v>
      </c>
      <c r="G60" s="44">
        <f t="shared" si="13"/>
        <v>93849.84</v>
      </c>
      <c r="H60" s="136">
        <f>0.18*$F$17+H48*0.18</f>
        <v>522597.6</v>
      </c>
      <c r="I60" s="46">
        <f t="shared" si="16"/>
        <v>0.18</v>
      </c>
      <c r="J60" s="44">
        <f>$E60*I60</f>
        <v>93849.84</v>
      </c>
      <c r="K60" s="17"/>
      <c r="L60" s="174">
        <f t="shared" si="2"/>
        <v>0</v>
      </c>
      <c r="M60" s="126">
        <f t="shared" si="12"/>
        <v>0</v>
      </c>
      <c r="N60" s="17"/>
      <c r="O60" s="46">
        <f t="shared" si="17"/>
        <v>0.18</v>
      </c>
      <c r="P60" s="44">
        <f t="shared" si="18"/>
        <v>94067.567999999999</v>
      </c>
      <c r="Q60" s="17"/>
      <c r="R60" s="174">
        <f t="shared" si="5"/>
        <v>217.72800000000279</v>
      </c>
      <c r="S60" s="126">
        <f t="shared" si="6"/>
        <v>2.319961333977797E-3</v>
      </c>
      <c r="T60" s="337"/>
    </row>
    <row r="61" spans="1:360" s="51" customFormat="1" x14ac:dyDescent="0.2">
      <c r="B61" s="48" t="s">
        <v>129</v>
      </c>
      <c r="C61" s="49"/>
      <c r="D61" s="102" t="s">
        <v>58</v>
      </c>
      <c r="E61" s="138">
        <f>F17</f>
        <v>2800000</v>
      </c>
      <c r="F61" s="43">
        <v>1.1000000000000001E-3</v>
      </c>
      <c r="G61" s="44">
        <f t="shared" si="13"/>
        <v>3080</v>
      </c>
      <c r="H61" s="110"/>
      <c r="I61" s="43">
        <v>1.1000000000000001E-3</v>
      </c>
      <c r="J61" s="44">
        <f t="shared" si="14"/>
        <v>3080</v>
      </c>
      <c r="K61" s="17"/>
      <c r="L61" s="173">
        <f t="shared" si="2"/>
        <v>0</v>
      </c>
      <c r="M61" s="126">
        <f t="shared" si="12"/>
        <v>0</v>
      </c>
      <c r="N61" s="110"/>
      <c r="O61" s="46">
        <f t="shared" si="17"/>
        <v>1.1000000000000001E-3</v>
      </c>
      <c r="P61" s="44">
        <f t="shared" si="15"/>
        <v>3080</v>
      </c>
      <c r="Q61" s="110"/>
      <c r="R61" s="174">
        <f t="shared" si="5"/>
        <v>0</v>
      </c>
      <c r="S61" s="126">
        <f t="shared" si="6"/>
        <v>0</v>
      </c>
      <c r="T61" s="338"/>
      <c r="U61" s="341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  <c r="BC61" s="98"/>
      <c r="BD61" s="98"/>
      <c r="BE61" s="98"/>
      <c r="BF61" s="98"/>
      <c r="BG61" s="98"/>
      <c r="BH61" s="98"/>
      <c r="BI61" s="98"/>
      <c r="BJ61" s="98"/>
      <c r="BK61" s="98"/>
      <c r="BL61" s="98"/>
      <c r="BM61" s="98"/>
      <c r="BN61" s="98"/>
      <c r="BO61" s="98"/>
      <c r="BP61" s="98"/>
      <c r="BQ61" s="98"/>
      <c r="BR61" s="98"/>
      <c r="BS61" s="98"/>
      <c r="BT61" s="98"/>
      <c r="BU61" s="98"/>
      <c r="BV61" s="98"/>
      <c r="BW61" s="98"/>
      <c r="BX61" s="98"/>
      <c r="BY61" s="98"/>
      <c r="BZ61" s="98"/>
      <c r="CA61" s="98"/>
      <c r="CB61" s="98"/>
      <c r="CC61" s="98"/>
      <c r="CD61" s="98"/>
      <c r="CE61" s="98"/>
      <c r="CF61" s="98"/>
      <c r="CG61" s="98"/>
      <c r="CH61" s="98"/>
      <c r="CI61" s="98"/>
      <c r="CJ61" s="98"/>
      <c r="CK61" s="98"/>
      <c r="CL61" s="98"/>
      <c r="CM61" s="98"/>
      <c r="CN61" s="98"/>
      <c r="CO61" s="98"/>
      <c r="CP61" s="98"/>
      <c r="CQ61" s="98"/>
      <c r="CR61" s="98"/>
      <c r="CS61" s="98"/>
      <c r="CT61" s="98"/>
      <c r="CU61" s="98"/>
      <c r="CV61" s="98"/>
      <c r="CW61" s="98"/>
      <c r="CX61" s="98"/>
      <c r="CY61" s="98"/>
      <c r="CZ61" s="98"/>
      <c r="DA61" s="98"/>
      <c r="DB61" s="98"/>
      <c r="DC61" s="98"/>
      <c r="DD61" s="98"/>
      <c r="DE61" s="98"/>
      <c r="DF61" s="98"/>
      <c r="DG61" s="98"/>
      <c r="DH61" s="98"/>
      <c r="DI61" s="98"/>
      <c r="DJ61" s="98"/>
      <c r="DK61" s="98"/>
      <c r="DL61" s="98"/>
      <c r="DM61" s="98"/>
      <c r="DN61" s="98"/>
      <c r="DO61" s="98"/>
      <c r="DP61" s="98"/>
      <c r="DQ61" s="98"/>
      <c r="DR61" s="98"/>
      <c r="DS61" s="98"/>
      <c r="DT61" s="98"/>
      <c r="DU61" s="98"/>
      <c r="DV61" s="98"/>
      <c r="DW61" s="98"/>
      <c r="DX61" s="98"/>
      <c r="DY61" s="98"/>
      <c r="DZ61" s="98"/>
      <c r="EA61" s="98"/>
      <c r="EB61" s="98"/>
      <c r="EC61" s="98"/>
      <c r="ED61" s="98"/>
      <c r="EE61" s="98"/>
      <c r="EF61" s="98"/>
      <c r="EG61" s="98"/>
      <c r="EH61" s="98"/>
      <c r="EI61" s="98"/>
      <c r="EJ61" s="98"/>
      <c r="EK61" s="98"/>
      <c r="EL61" s="98"/>
      <c r="EM61" s="98"/>
      <c r="EN61" s="98"/>
      <c r="EO61" s="98"/>
      <c r="EP61" s="98"/>
      <c r="EQ61" s="98"/>
      <c r="ER61" s="98"/>
      <c r="ES61" s="98"/>
      <c r="ET61" s="98"/>
      <c r="EU61" s="98"/>
      <c r="EV61" s="98"/>
      <c r="EW61" s="98"/>
      <c r="EX61" s="98"/>
      <c r="EY61" s="98"/>
      <c r="EZ61" s="98"/>
      <c r="FA61" s="98"/>
      <c r="FB61" s="98"/>
      <c r="FC61" s="98"/>
      <c r="FD61" s="98"/>
      <c r="FE61" s="98"/>
      <c r="FF61" s="98"/>
      <c r="FG61" s="98"/>
      <c r="FH61" s="98"/>
      <c r="FI61" s="98"/>
      <c r="FJ61" s="98"/>
      <c r="FK61" s="98"/>
      <c r="FL61" s="98"/>
      <c r="FM61" s="98"/>
      <c r="FN61" s="98"/>
      <c r="FO61" s="98"/>
      <c r="FP61" s="98"/>
      <c r="FQ61" s="98"/>
      <c r="FR61" s="98"/>
      <c r="FS61" s="98"/>
      <c r="FT61" s="98"/>
      <c r="FU61" s="98"/>
      <c r="FV61" s="98"/>
      <c r="FW61" s="98"/>
      <c r="FX61" s="98"/>
      <c r="FY61" s="98"/>
      <c r="FZ61" s="98"/>
      <c r="GA61" s="98"/>
      <c r="GB61" s="98"/>
      <c r="GC61" s="98"/>
      <c r="GD61" s="98"/>
      <c r="GE61" s="98"/>
      <c r="GF61" s="98"/>
      <c r="GG61" s="98"/>
      <c r="GH61" s="98"/>
      <c r="GI61" s="98"/>
      <c r="GJ61" s="98"/>
      <c r="GK61" s="98"/>
      <c r="GL61" s="98"/>
      <c r="GM61" s="98"/>
      <c r="GN61" s="98"/>
      <c r="GO61" s="98"/>
      <c r="GP61" s="98"/>
      <c r="GQ61" s="98"/>
      <c r="GR61" s="98"/>
      <c r="GS61" s="98"/>
      <c r="GT61" s="98"/>
      <c r="GU61" s="98"/>
      <c r="GV61" s="98"/>
      <c r="GW61" s="98"/>
      <c r="GX61" s="98"/>
      <c r="GY61" s="98"/>
      <c r="GZ61" s="98"/>
      <c r="HA61" s="98"/>
      <c r="HB61" s="98"/>
      <c r="HC61" s="98"/>
      <c r="HD61" s="98"/>
      <c r="HE61" s="98"/>
      <c r="HF61" s="98"/>
      <c r="HG61" s="98"/>
      <c r="HH61" s="98"/>
      <c r="HI61" s="98"/>
      <c r="HJ61" s="98"/>
      <c r="HK61" s="98"/>
      <c r="HL61" s="98"/>
      <c r="HM61" s="98"/>
      <c r="HN61" s="98"/>
      <c r="HO61" s="98"/>
      <c r="HP61" s="98"/>
      <c r="HQ61" s="98"/>
      <c r="HR61" s="98"/>
      <c r="HS61" s="98"/>
      <c r="HT61" s="98"/>
      <c r="HU61" s="98"/>
      <c r="HV61" s="98"/>
      <c r="HW61" s="98"/>
      <c r="HX61" s="98"/>
      <c r="HY61" s="98"/>
      <c r="HZ61" s="98"/>
      <c r="IA61" s="98"/>
      <c r="IB61" s="98"/>
      <c r="IC61" s="98"/>
      <c r="ID61" s="98"/>
      <c r="IE61" s="98"/>
      <c r="IF61" s="98"/>
      <c r="IG61" s="98"/>
      <c r="IH61" s="98"/>
      <c r="II61" s="98"/>
      <c r="IJ61" s="98"/>
      <c r="IK61" s="98"/>
      <c r="IL61" s="98"/>
      <c r="IM61" s="98"/>
      <c r="IN61" s="98"/>
      <c r="IO61" s="98"/>
      <c r="IP61" s="98"/>
      <c r="IQ61" s="98"/>
      <c r="IR61" s="98"/>
      <c r="IS61" s="98"/>
      <c r="IT61" s="98"/>
      <c r="IU61" s="98"/>
      <c r="IV61" s="98"/>
      <c r="IW61" s="98"/>
      <c r="IX61" s="98"/>
      <c r="IY61" s="98"/>
      <c r="IZ61" s="98"/>
      <c r="JA61" s="98"/>
      <c r="JB61" s="98"/>
      <c r="JC61" s="98"/>
      <c r="JD61" s="98"/>
      <c r="JE61" s="98"/>
      <c r="JF61" s="98"/>
      <c r="JG61" s="98"/>
      <c r="JH61" s="98"/>
      <c r="JI61" s="98"/>
      <c r="JJ61" s="98"/>
      <c r="JK61" s="98"/>
      <c r="JL61" s="98"/>
      <c r="JM61" s="98"/>
      <c r="JN61" s="98"/>
      <c r="JO61" s="98"/>
      <c r="JP61" s="98"/>
      <c r="JQ61" s="98"/>
      <c r="JR61" s="98"/>
      <c r="JS61" s="98"/>
      <c r="JT61" s="98"/>
      <c r="JU61" s="98"/>
      <c r="JV61" s="98"/>
      <c r="JW61" s="98"/>
      <c r="JX61" s="98"/>
      <c r="JY61" s="98"/>
      <c r="JZ61" s="98"/>
      <c r="KA61" s="98"/>
      <c r="KB61" s="98"/>
      <c r="KC61" s="98"/>
      <c r="KD61" s="98"/>
      <c r="KE61" s="98"/>
      <c r="KF61" s="98"/>
      <c r="KG61" s="98"/>
      <c r="KH61" s="98"/>
      <c r="KI61" s="98"/>
      <c r="KJ61" s="98"/>
      <c r="KK61" s="98"/>
      <c r="KL61" s="98"/>
      <c r="KM61" s="98"/>
      <c r="KN61" s="98"/>
      <c r="KO61" s="98"/>
      <c r="KP61" s="98"/>
      <c r="KQ61" s="98"/>
      <c r="KR61" s="98"/>
      <c r="KS61" s="98"/>
      <c r="KT61" s="98"/>
      <c r="KU61" s="98"/>
      <c r="KV61" s="98"/>
      <c r="KW61" s="98"/>
      <c r="KX61" s="98"/>
      <c r="KY61" s="98"/>
      <c r="KZ61" s="98"/>
      <c r="LA61" s="98"/>
      <c r="LB61" s="98"/>
      <c r="LC61" s="98"/>
      <c r="LD61" s="98"/>
      <c r="LE61" s="98"/>
      <c r="LF61" s="98"/>
      <c r="LG61" s="98"/>
      <c r="LH61" s="98"/>
      <c r="LI61" s="98"/>
      <c r="LJ61" s="98"/>
      <c r="LK61" s="98"/>
      <c r="LL61" s="98"/>
      <c r="LM61" s="98"/>
      <c r="LN61" s="98"/>
      <c r="LO61" s="98"/>
      <c r="LP61" s="98"/>
      <c r="LQ61" s="98"/>
      <c r="LR61" s="98"/>
      <c r="LS61" s="98"/>
      <c r="LT61" s="98"/>
      <c r="LU61" s="98"/>
      <c r="LV61" s="98"/>
      <c r="LW61" s="98"/>
      <c r="LX61" s="98"/>
      <c r="LY61" s="98"/>
      <c r="LZ61" s="98"/>
      <c r="MA61" s="98"/>
      <c r="MB61" s="98"/>
      <c r="MC61" s="98"/>
      <c r="MD61" s="98"/>
      <c r="ME61" s="98"/>
      <c r="MF61" s="98"/>
      <c r="MG61" s="98"/>
      <c r="MH61" s="98"/>
      <c r="MI61" s="98"/>
      <c r="MJ61" s="98"/>
      <c r="MK61" s="98"/>
      <c r="ML61" s="98"/>
      <c r="MM61" s="98"/>
      <c r="MN61" s="98"/>
      <c r="MO61" s="98"/>
      <c r="MP61" s="98"/>
      <c r="MQ61" s="98"/>
      <c r="MR61" s="98"/>
      <c r="MS61" s="98"/>
      <c r="MT61" s="98"/>
      <c r="MU61" s="98"/>
      <c r="MV61" s="98"/>
    </row>
    <row r="62" spans="1:360" s="51" customFormat="1" ht="15.75" thickBot="1" x14ac:dyDescent="0.25">
      <c r="B62" s="48"/>
      <c r="C62" s="49"/>
      <c r="D62" s="102"/>
      <c r="E62" s="138"/>
      <c r="F62" s="46"/>
      <c r="G62" s="44">
        <f t="shared" si="13"/>
        <v>0</v>
      </c>
      <c r="H62" s="110"/>
      <c r="I62" s="46">
        <f t="shared" si="16"/>
        <v>0</v>
      </c>
      <c r="J62" s="44">
        <f t="shared" si="14"/>
        <v>0</v>
      </c>
      <c r="K62" s="110"/>
      <c r="L62" s="174">
        <f t="shared" si="2"/>
        <v>0</v>
      </c>
      <c r="M62" s="126" t="str">
        <f t="shared" si="12"/>
        <v/>
      </c>
      <c r="N62" s="110"/>
      <c r="O62" s="46">
        <f t="shared" si="17"/>
        <v>0</v>
      </c>
      <c r="P62" s="44">
        <f t="shared" si="15"/>
        <v>0</v>
      </c>
      <c r="Q62" s="110"/>
      <c r="R62" s="174">
        <f t="shared" si="5"/>
        <v>0</v>
      </c>
      <c r="S62" s="126" t="str">
        <f t="shared" si="6"/>
        <v/>
      </c>
      <c r="T62" s="338"/>
      <c r="U62" s="341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  <c r="AM62" s="98"/>
      <c r="AN62" s="98"/>
      <c r="AO62" s="98"/>
      <c r="AP62" s="98"/>
      <c r="AQ62" s="98"/>
      <c r="AR62" s="98"/>
      <c r="AS62" s="98"/>
      <c r="AT62" s="98"/>
      <c r="AU62" s="98"/>
      <c r="AV62" s="98"/>
      <c r="AW62" s="98"/>
      <c r="AX62" s="98"/>
      <c r="AY62" s="98"/>
      <c r="AZ62" s="98"/>
      <c r="BA62" s="98"/>
      <c r="BB62" s="98"/>
      <c r="BC62" s="98"/>
      <c r="BD62" s="98"/>
      <c r="BE62" s="98"/>
      <c r="BF62" s="98"/>
      <c r="BG62" s="98"/>
      <c r="BH62" s="98"/>
      <c r="BI62" s="98"/>
      <c r="BJ62" s="98"/>
      <c r="BK62" s="98"/>
      <c r="BL62" s="98"/>
      <c r="BM62" s="98"/>
      <c r="BN62" s="98"/>
      <c r="BO62" s="98"/>
      <c r="BP62" s="98"/>
      <c r="BQ62" s="98"/>
      <c r="BR62" s="98"/>
      <c r="BS62" s="98"/>
      <c r="BT62" s="98"/>
      <c r="BU62" s="98"/>
      <c r="BV62" s="98"/>
      <c r="BW62" s="98"/>
      <c r="BX62" s="98"/>
      <c r="BY62" s="98"/>
      <c r="BZ62" s="98"/>
      <c r="CA62" s="98"/>
      <c r="CB62" s="98"/>
      <c r="CC62" s="98"/>
      <c r="CD62" s="98"/>
      <c r="CE62" s="98"/>
      <c r="CF62" s="98"/>
      <c r="CG62" s="98"/>
      <c r="CH62" s="98"/>
      <c r="CI62" s="98"/>
      <c r="CJ62" s="98"/>
      <c r="CK62" s="98"/>
      <c r="CL62" s="98"/>
      <c r="CM62" s="98"/>
      <c r="CN62" s="98"/>
      <c r="CO62" s="98"/>
      <c r="CP62" s="98"/>
      <c r="CQ62" s="98"/>
      <c r="CR62" s="98"/>
      <c r="CS62" s="98"/>
      <c r="CT62" s="98"/>
      <c r="CU62" s="98"/>
      <c r="CV62" s="98"/>
      <c r="CW62" s="98"/>
      <c r="CX62" s="98"/>
      <c r="CY62" s="98"/>
      <c r="CZ62" s="98"/>
      <c r="DA62" s="98"/>
      <c r="DB62" s="98"/>
      <c r="DC62" s="98"/>
      <c r="DD62" s="98"/>
      <c r="DE62" s="98"/>
      <c r="DF62" s="98"/>
      <c r="DG62" s="98"/>
      <c r="DH62" s="98"/>
      <c r="DI62" s="98"/>
      <c r="DJ62" s="98"/>
      <c r="DK62" s="98"/>
      <c r="DL62" s="98"/>
      <c r="DM62" s="98"/>
      <c r="DN62" s="98"/>
      <c r="DO62" s="98"/>
      <c r="DP62" s="98"/>
      <c r="DQ62" s="98"/>
      <c r="DR62" s="98"/>
      <c r="DS62" s="98"/>
      <c r="DT62" s="98"/>
      <c r="DU62" s="98"/>
      <c r="DV62" s="98"/>
      <c r="DW62" s="98"/>
      <c r="DX62" s="98"/>
      <c r="DY62" s="98"/>
      <c r="DZ62" s="98"/>
      <c r="EA62" s="98"/>
      <c r="EB62" s="98"/>
      <c r="EC62" s="98"/>
      <c r="ED62" s="98"/>
      <c r="EE62" s="98"/>
      <c r="EF62" s="98"/>
      <c r="EG62" s="98"/>
      <c r="EH62" s="98"/>
      <c r="EI62" s="98"/>
      <c r="EJ62" s="98"/>
      <c r="EK62" s="98"/>
      <c r="EL62" s="98"/>
      <c r="EM62" s="98"/>
      <c r="EN62" s="98"/>
      <c r="EO62" s="98"/>
      <c r="EP62" s="98"/>
      <c r="EQ62" s="98"/>
      <c r="ER62" s="98"/>
      <c r="ES62" s="98"/>
      <c r="ET62" s="98"/>
      <c r="EU62" s="98"/>
      <c r="EV62" s="98"/>
      <c r="EW62" s="98"/>
      <c r="EX62" s="98"/>
      <c r="EY62" s="98"/>
      <c r="EZ62" s="98"/>
      <c r="FA62" s="98"/>
      <c r="FB62" s="98"/>
      <c r="FC62" s="98"/>
      <c r="FD62" s="98"/>
      <c r="FE62" s="98"/>
      <c r="FF62" s="98"/>
      <c r="FG62" s="98"/>
      <c r="FH62" s="98"/>
      <c r="FI62" s="98"/>
      <c r="FJ62" s="98"/>
      <c r="FK62" s="98"/>
      <c r="FL62" s="98"/>
      <c r="FM62" s="98"/>
      <c r="FN62" s="98"/>
      <c r="FO62" s="98"/>
      <c r="FP62" s="98"/>
      <c r="FQ62" s="98"/>
      <c r="FR62" s="98"/>
      <c r="FS62" s="98"/>
      <c r="FT62" s="98"/>
      <c r="FU62" s="98"/>
      <c r="FV62" s="98"/>
      <c r="FW62" s="98"/>
      <c r="FX62" s="98"/>
      <c r="FY62" s="98"/>
      <c r="FZ62" s="98"/>
      <c r="GA62" s="98"/>
      <c r="GB62" s="98"/>
      <c r="GC62" s="98"/>
      <c r="GD62" s="98"/>
      <c r="GE62" s="98"/>
      <c r="GF62" s="98"/>
      <c r="GG62" s="98"/>
      <c r="GH62" s="98"/>
      <c r="GI62" s="98"/>
      <c r="GJ62" s="98"/>
      <c r="GK62" s="98"/>
      <c r="GL62" s="98"/>
      <c r="GM62" s="98"/>
      <c r="GN62" s="98"/>
      <c r="GO62" s="98"/>
      <c r="GP62" s="98"/>
      <c r="GQ62" s="98"/>
      <c r="GR62" s="98"/>
      <c r="GS62" s="98"/>
      <c r="GT62" s="98"/>
      <c r="GU62" s="98"/>
      <c r="GV62" s="98"/>
      <c r="GW62" s="98"/>
      <c r="GX62" s="98"/>
      <c r="GY62" s="98"/>
      <c r="GZ62" s="98"/>
      <c r="HA62" s="98"/>
      <c r="HB62" s="98"/>
      <c r="HC62" s="98"/>
      <c r="HD62" s="98"/>
      <c r="HE62" s="98"/>
      <c r="HF62" s="98"/>
      <c r="HG62" s="98"/>
      <c r="HH62" s="98"/>
      <c r="HI62" s="98"/>
      <c r="HJ62" s="98"/>
      <c r="HK62" s="98"/>
      <c r="HL62" s="98"/>
      <c r="HM62" s="98"/>
      <c r="HN62" s="98"/>
      <c r="HO62" s="98"/>
      <c r="HP62" s="98"/>
      <c r="HQ62" s="98"/>
      <c r="HR62" s="98"/>
      <c r="HS62" s="98"/>
      <c r="HT62" s="98"/>
      <c r="HU62" s="98"/>
      <c r="HV62" s="98"/>
      <c r="HW62" s="98"/>
      <c r="HX62" s="98"/>
      <c r="HY62" s="98"/>
      <c r="HZ62" s="98"/>
      <c r="IA62" s="98"/>
      <c r="IB62" s="98"/>
      <c r="IC62" s="98"/>
      <c r="ID62" s="98"/>
      <c r="IE62" s="98"/>
      <c r="IF62" s="98"/>
      <c r="IG62" s="98"/>
      <c r="IH62" s="98"/>
      <c r="II62" s="98"/>
      <c r="IJ62" s="98"/>
      <c r="IK62" s="98"/>
      <c r="IL62" s="98"/>
      <c r="IM62" s="98"/>
      <c r="IN62" s="98"/>
      <c r="IO62" s="98"/>
      <c r="IP62" s="98"/>
      <c r="IQ62" s="98"/>
      <c r="IR62" s="98"/>
      <c r="IS62" s="98"/>
      <c r="IT62" s="98"/>
      <c r="IU62" s="98"/>
      <c r="IV62" s="98"/>
      <c r="IW62" s="98"/>
      <c r="IX62" s="98"/>
      <c r="IY62" s="98"/>
      <c r="IZ62" s="98"/>
      <c r="JA62" s="98"/>
      <c r="JB62" s="98"/>
      <c r="JC62" s="98"/>
      <c r="JD62" s="98"/>
      <c r="JE62" s="98"/>
      <c r="JF62" s="98"/>
      <c r="JG62" s="98"/>
      <c r="JH62" s="98"/>
      <c r="JI62" s="98"/>
      <c r="JJ62" s="98"/>
      <c r="JK62" s="98"/>
      <c r="JL62" s="98"/>
      <c r="JM62" s="98"/>
      <c r="JN62" s="98"/>
      <c r="JO62" s="98"/>
      <c r="JP62" s="98"/>
      <c r="JQ62" s="98"/>
      <c r="JR62" s="98"/>
      <c r="JS62" s="98"/>
      <c r="JT62" s="98"/>
      <c r="JU62" s="98"/>
      <c r="JV62" s="98"/>
      <c r="JW62" s="98"/>
      <c r="JX62" s="98"/>
      <c r="JY62" s="98"/>
      <c r="JZ62" s="98"/>
      <c r="KA62" s="98"/>
      <c r="KB62" s="98"/>
      <c r="KC62" s="98"/>
      <c r="KD62" s="98"/>
      <c r="KE62" s="98"/>
      <c r="KF62" s="98"/>
      <c r="KG62" s="98"/>
      <c r="KH62" s="98"/>
      <c r="KI62" s="98"/>
      <c r="KJ62" s="98"/>
      <c r="KK62" s="98"/>
      <c r="KL62" s="98"/>
      <c r="KM62" s="98"/>
      <c r="KN62" s="98"/>
      <c r="KO62" s="98"/>
      <c r="KP62" s="98"/>
      <c r="KQ62" s="98"/>
      <c r="KR62" s="98"/>
      <c r="KS62" s="98"/>
      <c r="KT62" s="98"/>
      <c r="KU62" s="98"/>
      <c r="KV62" s="98"/>
      <c r="KW62" s="98"/>
      <c r="KX62" s="98"/>
      <c r="KY62" s="98"/>
      <c r="KZ62" s="98"/>
      <c r="LA62" s="98"/>
      <c r="LB62" s="98"/>
      <c r="LC62" s="98"/>
      <c r="LD62" s="98"/>
      <c r="LE62" s="98"/>
      <c r="LF62" s="98"/>
      <c r="LG62" s="98"/>
      <c r="LH62" s="98"/>
      <c r="LI62" s="98"/>
      <c r="LJ62" s="98"/>
      <c r="LK62" s="98"/>
      <c r="LL62" s="98"/>
      <c r="LM62" s="98"/>
      <c r="LN62" s="98"/>
      <c r="LO62" s="98"/>
      <c r="LP62" s="98"/>
      <c r="LQ62" s="98"/>
      <c r="LR62" s="98"/>
      <c r="LS62" s="98"/>
      <c r="LT62" s="98"/>
      <c r="LU62" s="98"/>
      <c r="LV62" s="98"/>
      <c r="LW62" s="98"/>
      <c r="LX62" s="98"/>
      <c r="LY62" s="98"/>
      <c r="LZ62" s="98"/>
      <c r="MA62" s="98"/>
      <c r="MB62" s="98"/>
      <c r="MC62" s="98"/>
      <c r="MD62" s="98"/>
      <c r="ME62" s="98"/>
      <c r="MF62" s="98"/>
      <c r="MG62" s="98"/>
      <c r="MH62" s="98"/>
      <c r="MI62" s="98"/>
      <c r="MJ62" s="98"/>
      <c r="MK62" s="98"/>
      <c r="ML62" s="98"/>
      <c r="MM62" s="98"/>
      <c r="MN62" s="98"/>
      <c r="MO62" s="98"/>
      <c r="MP62" s="98"/>
      <c r="MQ62" s="98"/>
      <c r="MR62" s="98"/>
      <c r="MS62" s="98"/>
      <c r="MT62" s="98"/>
      <c r="MU62" s="98"/>
      <c r="MV62" s="98"/>
    </row>
    <row r="63" spans="1:360" ht="15.75" thickBot="1" x14ac:dyDescent="0.3">
      <c r="B63" s="52"/>
      <c r="C63" s="53"/>
      <c r="D63" s="103"/>
      <c r="E63" s="54"/>
      <c r="F63" s="85"/>
      <c r="G63" s="86"/>
      <c r="H63" s="17"/>
      <c r="I63" s="85"/>
      <c r="J63" s="86"/>
      <c r="K63" s="17"/>
      <c r="L63" s="175"/>
      <c r="M63" s="127"/>
      <c r="N63" s="17"/>
      <c r="O63" s="85"/>
      <c r="P63" s="86"/>
      <c r="Q63" s="17"/>
      <c r="R63" s="175"/>
      <c r="S63" s="127"/>
      <c r="T63" s="337"/>
    </row>
    <row r="64" spans="1:360" x14ac:dyDescent="0.25">
      <c r="B64" s="55" t="s">
        <v>32</v>
      </c>
      <c r="C64" s="15"/>
      <c r="D64" s="15"/>
      <c r="E64" s="104"/>
      <c r="F64" s="56"/>
      <c r="G64" s="58">
        <f>SUM(G54:G61,G53)</f>
        <v>412746.63400000002</v>
      </c>
      <c r="H64" s="57"/>
      <c r="I64" s="56"/>
      <c r="J64" s="58">
        <f>SUM(J54:J61,J53)</f>
        <v>426056.71400000004</v>
      </c>
      <c r="K64" s="57"/>
      <c r="L64" s="243">
        <f>J64-G64</f>
        <v>13310.080000000016</v>
      </c>
      <c r="M64" s="128">
        <f>IF((G64)=0,"",(L64/G64))</f>
        <v>3.2247579758579004E-2</v>
      </c>
      <c r="N64" s="57"/>
      <c r="O64" s="56"/>
      <c r="P64" s="58">
        <f>SUM(P54:P61,P53)</f>
        <v>421746.15179999993</v>
      </c>
      <c r="Q64" s="57"/>
      <c r="R64" s="243">
        <f>P64-J64</f>
        <v>-4310.5622000001022</v>
      </c>
      <c r="S64" s="128">
        <f>IF((J64)=0,"",(R64/J64))</f>
        <v>-1.0117343673640833E-2</v>
      </c>
      <c r="T64" s="339"/>
    </row>
    <row r="65" spans="1:360" x14ac:dyDescent="0.25">
      <c r="B65" s="59" t="s">
        <v>33</v>
      </c>
      <c r="C65" s="15"/>
      <c r="D65" s="15"/>
      <c r="E65" s="21"/>
      <c r="F65" s="60">
        <v>0.13</v>
      </c>
      <c r="G65" s="62">
        <f>G64*F65</f>
        <v>53657.062420000002</v>
      </c>
      <c r="H65" s="61"/>
      <c r="I65" s="60">
        <v>0.13</v>
      </c>
      <c r="J65" s="62">
        <f>J64*I65</f>
        <v>55387.372820000004</v>
      </c>
      <c r="K65" s="61"/>
      <c r="L65" s="176">
        <f>J65-G65</f>
        <v>1730.3104000000021</v>
      </c>
      <c r="M65" s="129">
        <f>IF((G65)=0,"",(L65/G65))</f>
        <v>3.2247579758579004E-2</v>
      </c>
      <c r="N65" s="61"/>
      <c r="O65" s="60">
        <v>0.13</v>
      </c>
      <c r="P65" s="62">
        <f>P64*O65</f>
        <v>54826.99973399999</v>
      </c>
      <c r="Q65" s="61"/>
      <c r="R65" s="176">
        <f t="shared" si="5"/>
        <v>-560.37308600001415</v>
      </c>
      <c r="S65" s="129">
        <f t="shared" ref="S65:S67" si="19">IF((J65)=0,"",(R65/J65))</f>
        <v>-1.0117343673640849E-2</v>
      </c>
      <c r="T65" s="340"/>
    </row>
    <row r="66" spans="1:360" x14ac:dyDescent="0.25">
      <c r="B66" s="63" t="s">
        <v>34</v>
      </c>
      <c r="C66" s="15"/>
      <c r="D66" s="15"/>
      <c r="E66" s="21"/>
      <c r="F66" s="64"/>
      <c r="G66" s="62">
        <f>G64+G65</f>
        <v>466403.69642000005</v>
      </c>
      <c r="H66" s="61"/>
      <c r="I66" s="64"/>
      <c r="J66" s="62">
        <f>J64+J65</f>
        <v>481444.08682000003</v>
      </c>
      <c r="K66" s="61"/>
      <c r="L66" s="176">
        <f>J66-G66</f>
        <v>15040.390399999975</v>
      </c>
      <c r="M66" s="129">
        <f>IF((G66)=0,"",(L66/G66))</f>
        <v>3.2247579758578906E-2</v>
      </c>
      <c r="N66" s="61"/>
      <c r="O66" s="64"/>
      <c r="P66" s="62">
        <f>P64+P65</f>
        <v>476573.15153399995</v>
      </c>
      <c r="Q66" s="61"/>
      <c r="R66" s="176">
        <f t="shared" si="5"/>
        <v>-4870.9352860000799</v>
      </c>
      <c r="S66" s="129">
        <f t="shared" si="19"/>
        <v>-1.011734367364076E-2</v>
      </c>
      <c r="T66" s="340"/>
    </row>
    <row r="67" spans="1:360" ht="15" customHeight="1" x14ac:dyDescent="0.25">
      <c r="B67" s="378" t="s">
        <v>35</v>
      </c>
      <c r="C67" s="378"/>
      <c r="D67" s="378"/>
      <c r="E67" s="21"/>
      <c r="F67" s="64"/>
      <c r="G67" s="65"/>
      <c r="H67" s="61"/>
      <c r="I67" s="64"/>
      <c r="J67" s="65"/>
      <c r="K67" s="61"/>
      <c r="L67" s="177">
        <f>J67-G67</f>
        <v>0</v>
      </c>
      <c r="M67" s="130" t="str">
        <f>IF((G67)=0,"",(L67/G67))</f>
        <v/>
      </c>
      <c r="N67" s="61"/>
      <c r="O67" s="64"/>
      <c r="P67" s="65"/>
      <c r="Q67" s="61"/>
      <c r="R67" s="177">
        <f t="shared" si="5"/>
        <v>0</v>
      </c>
      <c r="S67" s="130" t="str">
        <f t="shared" si="19"/>
        <v/>
      </c>
      <c r="T67" s="340"/>
    </row>
    <row r="68" spans="1:360" ht="15.75" customHeight="1" thickBot="1" x14ac:dyDescent="0.3">
      <c r="B68" s="379" t="s">
        <v>36</v>
      </c>
      <c r="C68" s="379"/>
      <c r="D68" s="379"/>
      <c r="E68" s="105"/>
      <c r="F68" s="66"/>
      <c r="G68" s="67">
        <f>G66+G67</f>
        <v>466403.69642000005</v>
      </c>
      <c r="H68" s="57"/>
      <c r="I68" s="66"/>
      <c r="J68" s="67">
        <f>J66+J67</f>
        <v>481444.08682000003</v>
      </c>
      <c r="K68" s="57"/>
      <c r="L68" s="244">
        <f>J68-G68</f>
        <v>15040.390399999975</v>
      </c>
      <c r="M68" s="131">
        <f>IF((G68)=0,"",(L68/G68))</f>
        <v>3.2247579758578906E-2</v>
      </c>
      <c r="N68" s="57"/>
      <c r="O68" s="66"/>
      <c r="P68" s="67">
        <f>P66+P67</f>
        <v>476573.15153399995</v>
      </c>
      <c r="Q68" s="57"/>
      <c r="R68" s="244">
        <f t="shared" si="5"/>
        <v>-4870.9352860000799</v>
      </c>
      <c r="S68" s="131">
        <f>IF((J68)=0,"",(R68/J68))</f>
        <v>-1.011734367364076E-2</v>
      </c>
      <c r="T68" s="339"/>
    </row>
    <row r="69" spans="1:360" s="51" customFormat="1" ht="15.75" thickBot="1" x14ac:dyDescent="0.25">
      <c r="B69" s="68"/>
      <c r="C69" s="69"/>
      <c r="D69" s="70"/>
      <c r="E69" s="71"/>
      <c r="F69" s="85"/>
      <c r="G69" s="86"/>
      <c r="H69" s="110"/>
      <c r="I69" s="85"/>
      <c r="J69" s="86"/>
      <c r="K69" s="110"/>
      <c r="L69" s="245"/>
      <c r="M69" s="127"/>
      <c r="N69" s="110"/>
      <c r="O69" s="85"/>
      <c r="P69" s="86"/>
      <c r="Q69" s="110"/>
      <c r="R69" s="245"/>
      <c r="S69" s="127"/>
      <c r="T69" s="338"/>
      <c r="U69" s="341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98"/>
      <c r="DF69" s="98"/>
      <c r="DG69" s="98"/>
      <c r="DH69" s="98"/>
      <c r="DI69" s="98"/>
      <c r="DJ69" s="98"/>
      <c r="DK69" s="98"/>
      <c r="DL69" s="98"/>
      <c r="DM69" s="98"/>
      <c r="DN69" s="98"/>
      <c r="DO69" s="98"/>
      <c r="DP69" s="98"/>
      <c r="DQ69" s="98"/>
      <c r="DR69" s="98"/>
      <c r="DS69" s="98"/>
      <c r="DT69" s="98"/>
      <c r="DU69" s="98"/>
      <c r="DV69" s="98"/>
      <c r="DW69" s="98"/>
      <c r="DX69" s="98"/>
      <c r="DY69" s="98"/>
      <c r="DZ69" s="98"/>
      <c r="EA69" s="98"/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98"/>
      <c r="FB69" s="98"/>
      <c r="FC69" s="98"/>
      <c r="FD69" s="98"/>
      <c r="FE69" s="98"/>
      <c r="FF69" s="98"/>
      <c r="FG69" s="98"/>
      <c r="FH69" s="98"/>
      <c r="FI69" s="98"/>
      <c r="FJ69" s="98"/>
      <c r="FK69" s="98"/>
      <c r="FL69" s="98"/>
      <c r="FM69" s="98"/>
      <c r="FN69" s="98"/>
      <c r="FO69" s="98"/>
      <c r="FP69" s="98"/>
      <c r="FQ69" s="98"/>
      <c r="FR69" s="98"/>
      <c r="FS69" s="98"/>
      <c r="FT69" s="98"/>
      <c r="FU69" s="98"/>
      <c r="FV69" s="98"/>
      <c r="FW69" s="98"/>
      <c r="FX69" s="98"/>
      <c r="FY69" s="98"/>
      <c r="FZ69" s="98"/>
      <c r="GA69" s="98"/>
      <c r="GB69" s="98"/>
      <c r="GC69" s="98"/>
      <c r="GD69" s="98"/>
      <c r="GE69" s="98"/>
      <c r="GF69" s="98"/>
      <c r="GG69" s="98"/>
      <c r="GH69" s="98"/>
      <c r="GI69" s="98"/>
      <c r="GJ69" s="98"/>
      <c r="GK69" s="98"/>
      <c r="GL69" s="98"/>
      <c r="GM69" s="98"/>
      <c r="GN69" s="98"/>
      <c r="GO69" s="98"/>
      <c r="GP69" s="98"/>
      <c r="GQ69" s="98"/>
      <c r="GR69" s="98"/>
      <c r="GS69" s="98"/>
      <c r="GT69" s="98"/>
      <c r="GU69" s="98"/>
      <c r="GV69" s="98"/>
      <c r="GW69" s="98"/>
      <c r="GX69" s="98"/>
      <c r="GY69" s="98"/>
      <c r="GZ69" s="98"/>
      <c r="HA69" s="98"/>
      <c r="HB69" s="98"/>
      <c r="HC69" s="98"/>
      <c r="HD69" s="98"/>
      <c r="HE69" s="98"/>
      <c r="HF69" s="98"/>
      <c r="HG69" s="98"/>
      <c r="HH69" s="98"/>
      <c r="HI69" s="98"/>
      <c r="HJ69" s="98"/>
      <c r="HK69" s="98"/>
      <c r="HL69" s="98"/>
      <c r="HM69" s="98"/>
      <c r="HN69" s="98"/>
      <c r="HO69" s="98"/>
      <c r="HP69" s="98"/>
      <c r="HQ69" s="98"/>
      <c r="HR69" s="98"/>
      <c r="HS69" s="98"/>
      <c r="HT69" s="98"/>
      <c r="HU69" s="98"/>
      <c r="HV69" s="98"/>
      <c r="HW69" s="98"/>
      <c r="HX69" s="98"/>
      <c r="HY69" s="98"/>
      <c r="HZ69" s="98"/>
      <c r="IA69" s="98"/>
      <c r="IB69" s="98"/>
      <c r="IC69" s="98"/>
      <c r="ID69" s="98"/>
      <c r="IE69" s="98"/>
      <c r="IF69" s="98"/>
      <c r="IG69" s="98"/>
      <c r="IH69" s="98"/>
      <c r="II69" s="98"/>
      <c r="IJ69" s="98"/>
      <c r="IK69" s="98"/>
      <c r="IL69" s="98"/>
      <c r="IM69" s="98"/>
      <c r="IN69" s="98"/>
      <c r="IO69" s="98"/>
      <c r="IP69" s="98"/>
      <c r="IQ69" s="98"/>
      <c r="IR69" s="98"/>
      <c r="IS69" s="98"/>
      <c r="IT69" s="98"/>
      <c r="IU69" s="98"/>
      <c r="IV69" s="98"/>
      <c r="IW69" s="98"/>
      <c r="IX69" s="98"/>
      <c r="IY69" s="98"/>
      <c r="IZ69" s="98"/>
      <c r="JA69" s="98"/>
      <c r="JB69" s="98"/>
      <c r="JC69" s="98"/>
      <c r="JD69" s="98"/>
      <c r="JE69" s="98"/>
      <c r="JF69" s="98"/>
      <c r="JG69" s="98"/>
      <c r="JH69" s="98"/>
      <c r="JI69" s="98"/>
      <c r="JJ69" s="98"/>
      <c r="JK69" s="98"/>
      <c r="JL69" s="98"/>
      <c r="JM69" s="98"/>
      <c r="JN69" s="98"/>
      <c r="JO69" s="98"/>
      <c r="JP69" s="98"/>
      <c r="JQ69" s="98"/>
      <c r="JR69" s="98"/>
      <c r="JS69" s="98"/>
      <c r="JT69" s="98"/>
      <c r="JU69" s="98"/>
      <c r="JV69" s="98"/>
      <c r="JW69" s="98"/>
      <c r="JX69" s="98"/>
      <c r="JY69" s="98"/>
      <c r="JZ69" s="98"/>
      <c r="KA69" s="98"/>
      <c r="KB69" s="98"/>
      <c r="KC69" s="98"/>
      <c r="KD69" s="98"/>
      <c r="KE69" s="98"/>
      <c r="KF69" s="98"/>
      <c r="KG69" s="98"/>
      <c r="KH69" s="98"/>
      <c r="KI69" s="98"/>
      <c r="KJ69" s="98"/>
      <c r="KK69" s="98"/>
      <c r="KL69" s="98"/>
      <c r="KM69" s="98"/>
      <c r="KN69" s="98"/>
      <c r="KO69" s="98"/>
      <c r="KP69" s="98"/>
      <c r="KQ69" s="98"/>
      <c r="KR69" s="98"/>
      <c r="KS69" s="98"/>
      <c r="KT69" s="98"/>
      <c r="KU69" s="98"/>
      <c r="KV69" s="98"/>
      <c r="KW69" s="98"/>
      <c r="KX69" s="98"/>
      <c r="KY69" s="98"/>
      <c r="KZ69" s="98"/>
      <c r="LA69" s="98"/>
      <c r="LB69" s="98"/>
      <c r="LC69" s="98"/>
      <c r="LD69" s="98"/>
      <c r="LE69" s="98"/>
      <c r="LF69" s="98"/>
      <c r="LG69" s="98"/>
      <c r="LH69" s="98"/>
      <c r="LI69" s="98"/>
      <c r="LJ69" s="98"/>
      <c r="LK69" s="98"/>
      <c r="LL69" s="98"/>
      <c r="LM69" s="98"/>
      <c r="LN69" s="98"/>
      <c r="LO69" s="98"/>
      <c r="LP69" s="98"/>
      <c r="LQ69" s="98"/>
      <c r="LR69" s="98"/>
      <c r="LS69" s="98"/>
      <c r="LT69" s="98"/>
      <c r="LU69" s="98"/>
      <c r="LV69" s="98"/>
      <c r="LW69" s="98"/>
      <c r="LX69" s="98"/>
      <c r="LY69" s="98"/>
      <c r="LZ69" s="98"/>
      <c r="MA69" s="98"/>
      <c r="MB69" s="98"/>
      <c r="MC69" s="98"/>
      <c r="MD69" s="98"/>
      <c r="ME69" s="98"/>
      <c r="MF69" s="98"/>
      <c r="MG69" s="98"/>
      <c r="MH69" s="98"/>
      <c r="MI69" s="98"/>
      <c r="MJ69" s="98"/>
      <c r="MK69" s="98"/>
      <c r="ML69" s="98"/>
      <c r="MM69" s="98"/>
      <c r="MN69" s="98"/>
      <c r="MO69" s="98"/>
      <c r="MP69" s="98"/>
      <c r="MQ69" s="98"/>
      <c r="MR69" s="98"/>
      <c r="MS69" s="98"/>
      <c r="MT69" s="98"/>
      <c r="MU69" s="98"/>
      <c r="MV69" s="98"/>
    </row>
    <row r="70" spans="1:360" s="51" customFormat="1" ht="12.75" hidden="1" outlineLevel="1" x14ac:dyDescent="0.2">
      <c r="B70" s="72" t="s">
        <v>37</v>
      </c>
      <c r="C70" s="49"/>
      <c r="D70" s="49"/>
      <c r="E70" s="106"/>
      <c r="F70" s="73"/>
      <c r="G70" s="75">
        <f>SUM(G61:G62,G53,G54:G57)</f>
        <v>88790.89</v>
      </c>
      <c r="H70" s="74"/>
      <c r="I70" s="73"/>
      <c r="J70" s="75">
        <f>SUM(J61:J62,J53,J54:J57)</f>
        <v>102100.97</v>
      </c>
      <c r="K70" s="74"/>
      <c r="L70" s="246">
        <f>J70-G70</f>
        <v>13310.080000000002</v>
      </c>
      <c r="M70" s="128">
        <f>IF((G70)=0,"",(L70/G70))</f>
        <v>0.14990366691898235</v>
      </c>
      <c r="N70" s="74"/>
      <c r="O70" s="73"/>
      <c r="P70" s="75">
        <f>SUM(P61:P62,P53,P54:P57)</f>
        <v>97038.843000000008</v>
      </c>
      <c r="Q70" s="74"/>
      <c r="R70" s="246">
        <f t="shared" si="5"/>
        <v>-5062.1269999999931</v>
      </c>
      <c r="S70" s="128">
        <f>IF((J70)=0,"",(R70/J70))</f>
        <v>-4.9579617118231036E-2</v>
      </c>
      <c r="T70" s="344"/>
      <c r="U70" s="341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98"/>
      <c r="DA70" s="98"/>
      <c r="DB70" s="98"/>
      <c r="DC70" s="98"/>
      <c r="DD70" s="98"/>
      <c r="DE70" s="98"/>
      <c r="DF70" s="98"/>
      <c r="DG70" s="98"/>
      <c r="DH70" s="98"/>
      <c r="DI70" s="98"/>
      <c r="DJ70" s="98"/>
      <c r="DK70" s="98"/>
      <c r="DL70" s="98"/>
      <c r="DM70" s="98"/>
      <c r="DN70" s="98"/>
      <c r="DO70" s="98"/>
      <c r="DP70" s="98"/>
      <c r="DQ70" s="98"/>
      <c r="DR70" s="98"/>
      <c r="DS70" s="98"/>
      <c r="DT70" s="98"/>
      <c r="DU70" s="98"/>
      <c r="DV70" s="98"/>
      <c r="DW70" s="98"/>
      <c r="DX70" s="98"/>
      <c r="DY70" s="98"/>
      <c r="DZ70" s="98"/>
      <c r="EA70" s="98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8"/>
      <c r="FF70" s="98"/>
      <c r="FG70" s="98"/>
      <c r="FH70" s="98"/>
      <c r="FI70" s="98"/>
      <c r="FJ70" s="98"/>
      <c r="FK70" s="98"/>
      <c r="FL70" s="98"/>
      <c r="FM70" s="98"/>
      <c r="FN70" s="98"/>
      <c r="FO70" s="98"/>
      <c r="FP70" s="98"/>
      <c r="FQ70" s="98"/>
      <c r="FR70" s="98"/>
      <c r="FS70" s="98"/>
      <c r="FT70" s="98"/>
      <c r="FU70" s="98"/>
      <c r="FV70" s="98"/>
      <c r="FW70" s="98"/>
      <c r="FX70" s="98"/>
      <c r="FY70" s="98"/>
      <c r="FZ70" s="98"/>
      <c r="GA70" s="98"/>
      <c r="GB70" s="98"/>
      <c r="GC70" s="98"/>
      <c r="GD70" s="98"/>
      <c r="GE70" s="98"/>
      <c r="GF70" s="98"/>
      <c r="GG70" s="98"/>
      <c r="GH70" s="98"/>
      <c r="GI70" s="98"/>
      <c r="GJ70" s="98"/>
      <c r="GK70" s="98"/>
      <c r="GL70" s="98"/>
      <c r="GM70" s="98"/>
      <c r="GN70" s="98"/>
      <c r="GO70" s="98"/>
      <c r="GP70" s="98"/>
      <c r="GQ70" s="98"/>
      <c r="GR70" s="98"/>
      <c r="GS70" s="98"/>
      <c r="GT70" s="98"/>
      <c r="GU70" s="98"/>
      <c r="GV70" s="98"/>
      <c r="GW70" s="98"/>
      <c r="GX70" s="98"/>
      <c r="GY70" s="98"/>
      <c r="GZ70" s="98"/>
      <c r="HA70" s="98"/>
      <c r="HB70" s="98"/>
      <c r="HC70" s="98"/>
      <c r="HD70" s="98"/>
      <c r="HE70" s="98"/>
      <c r="HF70" s="98"/>
      <c r="HG70" s="98"/>
      <c r="HH70" s="98"/>
      <c r="HI70" s="98"/>
      <c r="HJ70" s="98"/>
      <c r="HK70" s="98"/>
      <c r="HL70" s="98"/>
      <c r="HM70" s="98"/>
      <c r="HN70" s="98"/>
      <c r="HO70" s="98"/>
      <c r="HP70" s="98"/>
      <c r="HQ70" s="98"/>
      <c r="HR70" s="98"/>
      <c r="HS70" s="98"/>
      <c r="HT70" s="98"/>
      <c r="HU70" s="98"/>
      <c r="HV70" s="98"/>
      <c r="HW70" s="98"/>
      <c r="HX70" s="98"/>
      <c r="HY70" s="98"/>
      <c r="HZ70" s="98"/>
      <c r="IA70" s="98"/>
      <c r="IB70" s="98"/>
      <c r="IC70" s="98"/>
      <c r="ID70" s="98"/>
      <c r="IE70" s="98"/>
      <c r="IF70" s="98"/>
      <c r="IG70" s="98"/>
      <c r="IH70" s="98"/>
      <c r="II70" s="98"/>
      <c r="IJ70" s="98"/>
      <c r="IK70" s="98"/>
      <c r="IL70" s="98"/>
      <c r="IM70" s="98"/>
      <c r="IN70" s="98"/>
      <c r="IO70" s="98"/>
      <c r="IP70" s="98"/>
      <c r="IQ70" s="98"/>
      <c r="IR70" s="98"/>
      <c r="IS70" s="98"/>
      <c r="IT70" s="98"/>
      <c r="IU70" s="98"/>
      <c r="IV70" s="98"/>
      <c r="IW70" s="98"/>
      <c r="IX70" s="98"/>
      <c r="IY70" s="98"/>
      <c r="IZ70" s="98"/>
      <c r="JA70" s="98"/>
      <c r="JB70" s="98"/>
      <c r="JC70" s="98"/>
      <c r="JD70" s="98"/>
      <c r="JE70" s="98"/>
      <c r="JF70" s="98"/>
      <c r="JG70" s="98"/>
      <c r="JH70" s="98"/>
      <c r="JI70" s="98"/>
      <c r="JJ70" s="98"/>
      <c r="JK70" s="98"/>
      <c r="JL70" s="98"/>
      <c r="JM70" s="98"/>
      <c r="JN70" s="98"/>
      <c r="JO70" s="98"/>
      <c r="JP70" s="98"/>
      <c r="JQ70" s="98"/>
      <c r="JR70" s="98"/>
      <c r="JS70" s="98"/>
      <c r="JT70" s="98"/>
      <c r="JU70" s="98"/>
      <c r="JV70" s="98"/>
      <c r="JW70" s="98"/>
      <c r="JX70" s="98"/>
      <c r="JY70" s="98"/>
      <c r="JZ70" s="98"/>
      <c r="KA70" s="98"/>
      <c r="KB70" s="98"/>
      <c r="KC70" s="98"/>
      <c r="KD70" s="98"/>
      <c r="KE70" s="98"/>
      <c r="KF70" s="98"/>
      <c r="KG70" s="98"/>
      <c r="KH70" s="98"/>
      <c r="KI70" s="98"/>
      <c r="KJ70" s="98"/>
      <c r="KK70" s="98"/>
      <c r="KL70" s="98"/>
      <c r="KM70" s="98"/>
      <c r="KN70" s="98"/>
      <c r="KO70" s="98"/>
      <c r="KP70" s="98"/>
      <c r="KQ70" s="98"/>
      <c r="KR70" s="98"/>
      <c r="KS70" s="98"/>
      <c r="KT70" s="98"/>
      <c r="KU70" s="98"/>
      <c r="KV70" s="98"/>
      <c r="KW70" s="98"/>
      <c r="KX70" s="98"/>
      <c r="KY70" s="98"/>
      <c r="KZ70" s="98"/>
      <c r="LA70" s="98"/>
      <c r="LB70" s="98"/>
      <c r="LC70" s="98"/>
      <c r="LD70" s="98"/>
      <c r="LE70" s="98"/>
      <c r="LF70" s="98"/>
      <c r="LG70" s="98"/>
      <c r="LH70" s="98"/>
      <c r="LI70" s="98"/>
      <c r="LJ70" s="98"/>
      <c r="LK70" s="98"/>
      <c r="LL70" s="98"/>
      <c r="LM70" s="98"/>
      <c r="LN70" s="98"/>
      <c r="LO70" s="98"/>
      <c r="LP70" s="98"/>
      <c r="LQ70" s="98"/>
      <c r="LR70" s="98"/>
      <c r="LS70" s="98"/>
      <c r="LT70" s="98"/>
      <c r="LU70" s="98"/>
      <c r="LV70" s="98"/>
      <c r="LW70" s="98"/>
      <c r="LX70" s="98"/>
      <c r="LY70" s="98"/>
      <c r="LZ70" s="98"/>
      <c r="MA70" s="98"/>
      <c r="MB70" s="98"/>
      <c r="MC70" s="98"/>
      <c r="MD70" s="98"/>
      <c r="ME70" s="98"/>
      <c r="MF70" s="98"/>
      <c r="MG70" s="98"/>
      <c r="MH70" s="98"/>
      <c r="MI70" s="98"/>
      <c r="MJ70" s="98"/>
      <c r="MK70" s="98"/>
      <c r="ML70" s="98"/>
      <c r="MM70" s="98"/>
      <c r="MN70" s="98"/>
      <c r="MO70" s="98"/>
      <c r="MP70" s="98"/>
      <c r="MQ70" s="98"/>
      <c r="MR70" s="98"/>
      <c r="MS70" s="98"/>
      <c r="MT70" s="98"/>
      <c r="MU70" s="98"/>
      <c r="MV70" s="98"/>
    </row>
    <row r="71" spans="1:360" s="51" customFormat="1" ht="12.75" hidden="1" outlineLevel="1" x14ac:dyDescent="0.2">
      <c r="B71" s="76" t="s">
        <v>33</v>
      </c>
      <c r="C71" s="49"/>
      <c r="D71" s="49"/>
      <c r="E71" s="106"/>
      <c r="F71" s="77">
        <v>0.13</v>
      </c>
      <c r="G71" s="79">
        <f>G70*F71</f>
        <v>11542.815700000001</v>
      </c>
      <c r="H71" s="78"/>
      <c r="I71" s="77">
        <v>0.13</v>
      </c>
      <c r="J71" s="79">
        <f>J70*I71</f>
        <v>13273.126100000001</v>
      </c>
      <c r="K71" s="78"/>
      <c r="L71" s="180">
        <f>J71-G71</f>
        <v>1730.3104000000003</v>
      </c>
      <c r="M71" s="129">
        <f>IF((G71)=0,"",(L71/G71))</f>
        <v>0.14990366691898235</v>
      </c>
      <c r="N71" s="78"/>
      <c r="O71" s="77">
        <v>0.13</v>
      </c>
      <c r="P71" s="79">
        <f>P70*O71</f>
        <v>12615.049590000002</v>
      </c>
      <c r="Q71" s="78"/>
      <c r="R71" s="180">
        <f t="shared" si="5"/>
        <v>-658.07650999999896</v>
      </c>
      <c r="S71" s="129">
        <f t="shared" ref="S71:S74" si="20">IF((J71)=0,"",(R71/J71))</f>
        <v>-4.9579617118231015E-2</v>
      </c>
      <c r="T71" s="345"/>
      <c r="U71" s="341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98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8"/>
      <c r="FF71" s="98"/>
      <c r="FG71" s="98"/>
      <c r="FH71" s="98"/>
      <c r="FI71" s="98"/>
      <c r="FJ71" s="98"/>
      <c r="FK71" s="98"/>
      <c r="FL71" s="98"/>
      <c r="FM71" s="98"/>
      <c r="FN71" s="98"/>
      <c r="FO71" s="98"/>
      <c r="FP71" s="98"/>
      <c r="FQ71" s="98"/>
      <c r="FR71" s="98"/>
      <c r="FS71" s="98"/>
      <c r="FT71" s="98"/>
      <c r="FU71" s="98"/>
      <c r="FV71" s="98"/>
      <c r="FW71" s="98"/>
      <c r="FX71" s="98"/>
      <c r="FY71" s="98"/>
      <c r="FZ71" s="98"/>
      <c r="GA71" s="98"/>
      <c r="GB71" s="98"/>
      <c r="GC71" s="98"/>
      <c r="GD71" s="98"/>
      <c r="GE71" s="98"/>
      <c r="GF71" s="98"/>
      <c r="GG71" s="98"/>
      <c r="GH71" s="98"/>
      <c r="GI71" s="98"/>
      <c r="GJ71" s="98"/>
      <c r="GK71" s="98"/>
      <c r="GL71" s="98"/>
      <c r="GM71" s="98"/>
      <c r="GN71" s="98"/>
      <c r="GO71" s="98"/>
      <c r="GP71" s="98"/>
      <c r="GQ71" s="98"/>
      <c r="GR71" s="98"/>
      <c r="GS71" s="98"/>
      <c r="GT71" s="98"/>
      <c r="GU71" s="98"/>
      <c r="GV71" s="98"/>
      <c r="GW71" s="98"/>
      <c r="GX71" s="98"/>
      <c r="GY71" s="98"/>
      <c r="GZ71" s="98"/>
      <c r="HA71" s="98"/>
      <c r="HB71" s="98"/>
      <c r="HC71" s="98"/>
      <c r="HD71" s="98"/>
      <c r="HE71" s="98"/>
      <c r="HF71" s="98"/>
      <c r="HG71" s="98"/>
      <c r="HH71" s="98"/>
      <c r="HI71" s="98"/>
      <c r="HJ71" s="98"/>
      <c r="HK71" s="98"/>
      <c r="HL71" s="98"/>
      <c r="HM71" s="98"/>
      <c r="HN71" s="98"/>
      <c r="HO71" s="98"/>
      <c r="HP71" s="98"/>
      <c r="HQ71" s="98"/>
      <c r="HR71" s="98"/>
      <c r="HS71" s="98"/>
      <c r="HT71" s="98"/>
      <c r="HU71" s="98"/>
      <c r="HV71" s="98"/>
      <c r="HW71" s="98"/>
      <c r="HX71" s="98"/>
      <c r="HY71" s="98"/>
      <c r="HZ71" s="98"/>
      <c r="IA71" s="98"/>
      <c r="IB71" s="98"/>
      <c r="IC71" s="98"/>
      <c r="ID71" s="98"/>
      <c r="IE71" s="98"/>
      <c r="IF71" s="98"/>
      <c r="IG71" s="98"/>
      <c r="IH71" s="98"/>
      <c r="II71" s="98"/>
      <c r="IJ71" s="98"/>
      <c r="IK71" s="98"/>
      <c r="IL71" s="98"/>
      <c r="IM71" s="98"/>
      <c r="IN71" s="98"/>
      <c r="IO71" s="98"/>
      <c r="IP71" s="98"/>
      <c r="IQ71" s="98"/>
      <c r="IR71" s="98"/>
      <c r="IS71" s="98"/>
      <c r="IT71" s="98"/>
      <c r="IU71" s="98"/>
      <c r="IV71" s="98"/>
      <c r="IW71" s="98"/>
      <c r="IX71" s="98"/>
      <c r="IY71" s="98"/>
      <c r="IZ71" s="98"/>
      <c r="JA71" s="98"/>
      <c r="JB71" s="98"/>
      <c r="JC71" s="98"/>
      <c r="JD71" s="98"/>
      <c r="JE71" s="98"/>
      <c r="JF71" s="98"/>
      <c r="JG71" s="98"/>
      <c r="JH71" s="98"/>
      <c r="JI71" s="98"/>
      <c r="JJ71" s="98"/>
      <c r="JK71" s="98"/>
      <c r="JL71" s="98"/>
      <c r="JM71" s="98"/>
      <c r="JN71" s="98"/>
      <c r="JO71" s="98"/>
      <c r="JP71" s="98"/>
      <c r="JQ71" s="98"/>
      <c r="JR71" s="98"/>
      <c r="JS71" s="98"/>
      <c r="JT71" s="98"/>
      <c r="JU71" s="98"/>
      <c r="JV71" s="98"/>
      <c r="JW71" s="98"/>
      <c r="JX71" s="98"/>
      <c r="JY71" s="98"/>
      <c r="JZ71" s="98"/>
      <c r="KA71" s="98"/>
      <c r="KB71" s="98"/>
      <c r="KC71" s="98"/>
      <c r="KD71" s="98"/>
      <c r="KE71" s="98"/>
      <c r="KF71" s="98"/>
      <c r="KG71" s="98"/>
      <c r="KH71" s="98"/>
      <c r="KI71" s="98"/>
      <c r="KJ71" s="98"/>
      <c r="KK71" s="98"/>
      <c r="KL71" s="98"/>
      <c r="KM71" s="98"/>
      <c r="KN71" s="98"/>
      <c r="KO71" s="98"/>
      <c r="KP71" s="98"/>
      <c r="KQ71" s="98"/>
      <c r="KR71" s="98"/>
      <c r="KS71" s="98"/>
      <c r="KT71" s="98"/>
      <c r="KU71" s="98"/>
      <c r="KV71" s="98"/>
      <c r="KW71" s="98"/>
      <c r="KX71" s="98"/>
      <c r="KY71" s="98"/>
      <c r="KZ71" s="98"/>
      <c r="LA71" s="98"/>
      <c r="LB71" s="98"/>
      <c r="LC71" s="98"/>
      <c r="LD71" s="98"/>
      <c r="LE71" s="98"/>
      <c r="LF71" s="98"/>
      <c r="LG71" s="98"/>
      <c r="LH71" s="98"/>
      <c r="LI71" s="98"/>
      <c r="LJ71" s="98"/>
      <c r="LK71" s="98"/>
      <c r="LL71" s="98"/>
      <c r="LM71" s="98"/>
      <c r="LN71" s="98"/>
      <c r="LO71" s="98"/>
      <c r="LP71" s="98"/>
      <c r="LQ71" s="98"/>
      <c r="LR71" s="98"/>
      <c r="LS71" s="98"/>
      <c r="LT71" s="98"/>
      <c r="LU71" s="98"/>
      <c r="LV71" s="98"/>
      <c r="LW71" s="98"/>
      <c r="LX71" s="98"/>
      <c r="LY71" s="98"/>
      <c r="LZ71" s="98"/>
      <c r="MA71" s="98"/>
      <c r="MB71" s="98"/>
      <c r="MC71" s="98"/>
      <c r="MD71" s="98"/>
      <c r="ME71" s="98"/>
      <c r="MF71" s="98"/>
      <c r="MG71" s="98"/>
      <c r="MH71" s="98"/>
      <c r="MI71" s="98"/>
      <c r="MJ71" s="98"/>
      <c r="MK71" s="98"/>
      <c r="ML71" s="98"/>
      <c r="MM71" s="98"/>
      <c r="MN71" s="98"/>
      <c r="MO71" s="98"/>
      <c r="MP71" s="98"/>
      <c r="MQ71" s="98"/>
      <c r="MR71" s="98"/>
      <c r="MS71" s="98"/>
      <c r="MT71" s="98"/>
      <c r="MU71" s="98"/>
      <c r="MV71" s="98"/>
    </row>
    <row r="72" spans="1:360" s="51" customFormat="1" ht="12.75" hidden="1" outlineLevel="1" x14ac:dyDescent="0.2">
      <c r="B72" s="80" t="s">
        <v>34</v>
      </c>
      <c r="C72" s="49"/>
      <c r="D72" s="49"/>
      <c r="E72" s="107"/>
      <c r="F72" s="81"/>
      <c r="G72" s="79">
        <f>G70+G71</f>
        <v>100333.70570000001</v>
      </c>
      <c r="H72" s="78"/>
      <c r="I72" s="81"/>
      <c r="J72" s="79">
        <f>J70+J71</f>
        <v>115374.0961</v>
      </c>
      <c r="K72" s="78"/>
      <c r="L72" s="180">
        <f>J72-G72</f>
        <v>15040.390399999989</v>
      </c>
      <c r="M72" s="129">
        <f>IF((G72)=0,"",(L72/G72))</f>
        <v>0.14990366691898221</v>
      </c>
      <c r="N72" s="78"/>
      <c r="O72" s="81"/>
      <c r="P72" s="79">
        <f>P70+P71</f>
        <v>109653.89259</v>
      </c>
      <c r="Q72" s="78"/>
      <c r="R72" s="180">
        <f t="shared" si="5"/>
        <v>-5720.2035099999921</v>
      </c>
      <c r="S72" s="129">
        <f t="shared" si="20"/>
        <v>-4.9579617118231036E-2</v>
      </c>
      <c r="T72" s="345"/>
      <c r="U72" s="341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  <c r="FN72" s="98"/>
      <c r="FO72" s="98"/>
      <c r="FP72" s="98"/>
      <c r="FQ72" s="98"/>
      <c r="FR72" s="98"/>
      <c r="FS72" s="98"/>
      <c r="FT72" s="98"/>
      <c r="FU72" s="98"/>
      <c r="FV72" s="98"/>
      <c r="FW72" s="98"/>
      <c r="FX72" s="98"/>
      <c r="FY72" s="98"/>
      <c r="FZ72" s="98"/>
      <c r="GA72" s="98"/>
      <c r="GB72" s="98"/>
      <c r="GC72" s="98"/>
      <c r="GD72" s="98"/>
      <c r="GE72" s="98"/>
      <c r="GF72" s="98"/>
      <c r="GG72" s="98"/>
      <c r="GH72" s="98"/>
      <c r="GI72" s="98"/>
      <c r="GJ72" s="98"/>
      <c r="GK72" s="98"/>
      <c r="GL72" s="98"/>
      <c r="GM72" s="98"/>
      <c r="GN72" s="98"/>
      <c r="GO72" s="98"/>
      <c r="GP72" s="98"/>
      <c r="GQ72" s="98"/>
      <c r="GR72" s="98"/>
      <c r="GS72" s="98"/>
      <c r="GT72" s="98"/>
      <c r="GU72" s="98"/>
      <c r="GV72" s="98"/>
      <c r="GW72" s="98"/>
      <c r="GX72" s="98"/>
      <c r="GY72" s="98"/>
      <c r="GZ72" s="98"/>
      <c r="HA72" s="98"/>
      <c r="HB72" s="98"/>
      <c r="HC72" s="98"/>
      <c r="HD72" s="98"/>
      <c r="HE72" s="98"/>
      <c r="HF72" s="98"/>
      <c r="HG72" s="98"/>
      <c r="HH72" s="98"/>
      <c r="HI72" s="98"/>
      <c r="HJ72" s="98"/>
      <c r="HK72" s="98"/>
      <c r="HL72" s="98"/>
      <c r="HM72" s="98"/>
      <c r="HN72" s="98"/>
      <c r="HO72" s="98"/>
      <c r="HP72" s="98"/>
      <c r="HQ72" s="98"/>
      <c r="HR72" s="98"/>
      <c r="HS72" s="98"/>
      <c r="HT72" s="98"/>
      <c r="HU72" s="98"/>
      <c r="HV72" s="98"/>
      <c r="HW72" s="98"/>
      <c r="HX72" s="98"/>
      <c r="HY72" s="98"/>
      <c r="HZ72" s="98"/>
      <c r="IA72" s="98"/>
      <c r="IB72" s="98"/>
      <c r="IC72" s="98"/>
      <c r="ID72" s="98"/>
      <c r="IE72" s="98"/>
      <c r="IF72" s="98"/>
      <c r="IG72" s="98"/>
      <c r="IH72" s="98"/>
      <c r="II72" s="98"/>
      <c r="IJ72" s="98"/>
      <c r="IK72" s="98"/>
      <c r="IL72" s="98"/>
      <c r="IM72" s="98"/>
      <c r="IN72" s="98"/>
      <c r="IO72" s="98"/>
      <c r="IP72" s="98"/>
      <c r="IQ72" s="98"/>
      <c r="IR72" s="98"/>
      <c r="IS72" s="98"/>
      <c r="IT72" s="98"/>
      <c r="IU72" s="98"/>
      <c r="IV72" s="98"/>
      <c r="IW72" s="98"/>
      <c r="IX72" s="98"/>
      <c r="IY72" s="98"/>
      <c r="IZ72" s="98"/>
      <c r="JA72" s="98"/>
      <c r="JB72" s="98"/>
      <c r="JC72" s="98"/>
      <c r="JD72" s="98"/>
      <c r="JE72" s="98"/>
      <c r="JF72" s="98"/>
      <c r="JG72" s="98"/>
      <c r="JH72" s="98"/>
      <c r="JI72" s="98"/>
      <c r="JJ72" s="98"/>
      <c r="JK72" s="98"/>
      <c r="JL72" s="98"/>
      <c r="JM72" s="98"/>
      <c r="JN72" s="98"/>
      <c r="JO72" s="98"/>
      <c r="JP72" s="98"/>
      <c r="JQ72" s="98"/>
      <c r="JR72" s="98"/>
      <c r="JS72" s="98"/>
      <c r="JT72" s="98"/>
      <c r="JU72" s="98"/>
      <c r="JV72" s="98"/>
      <c r="JW72" s="98"/>
      <c r="JX72" s="98"/>
      <c r="JY72" s="98"/>
      <c r="JZ72" s="98"/>
      <c r="KA72" s="98"/>
      <c r="KB72" s="98"/>
      <c r="KC72" s="98"/>
      <c r="KD72" s="98"/>
      <c r="KE72" s="98"/>
      <c r="KF72" s="98"/>
      <c r="KG72" s="98"/>
      <c r="KH72" s="98"/>
      <c r="KI72" s="98"/>
      <c r="KJ72" s="98"/>
      <c r="KK72" s="98"/>
      <c r="KL72" s="98"/>
      <c r="KM72" s="98"/>
      <c r="KN72" s="98"/>
      <c r="KO72" s="98"/>
      <c r="KP72" s="98"/>
      <c r="KQ72" s="98"/>
      <c r="KR72" s="98"/>
      <c r="KS72" s="98"/>
      <c r="KT72" s="98"/>
      <c r="KU72" s="98"/>
      <c r="KV72" s="98"/>
      <c r="KW72" s="98"/>
      <c r="KX72" s="98"/>
      <c r="KY72" s="98"/>
      <c r="KZ72" s="98"/>
      <c r="LA72" s="98"/>
      <c r="LB72" s="98"/>
      <c r="LC72" s="98"/>
      <c r="LD72" s="98"/>
      <c r="LE72" s="98"/>
      <c r="LF72" s="98"/>
      <c r="LG72" s="98"/>
      <c r="LH72" s="98"/>
      <c r="LI72" s="98"/>
      <c r="LJ72" s="98"/>
      <c r="LK72" s="98"/>
      <c r="LL72" s="98"/>
      <c r="LM72" s="98"/>
      <c r="LN72" s="98"/>
      <c r="LO72" s="98"/>
      <c r="LP72" s="98"/>
      <c r="LQ72" s="98"/>
      <c r="LR72" s="98"/>
      <c r="LS72" s="98"/>
      <c r="LT72" s="98"/>
      <c r="LU72" s="98"/>
      <c r="LV72" s="98"/>
      <c r="LW72" s="98"/>
      <c r="LX72" s="98"/>
      <c r="LY72" s="98"/>
      <c r="LZ72" s="98"/>
      <c r="MA72" s="98"/>
      <c r="MB72" s="98"/>
      <c r="MC72" s="98"/>
      <c r="MD72" s="98"/>
      <c r="ME72" s="98"/>
      <c r="MF72" s="98"/>
      <c r="MG72" s="98"/>
      <c r="MH72" s="98"/>
      <c r="MI72" s="98"/>
      <c r="MJ72" s="98"/>
      <c r="MK72" s="98"/>
      <c r="ML72" s="98"/>
      <c r="MM72" s="98"/>
      <c r="MN72" s="98"/>
      <c r="MO72" s="98"/>
      <c r="MP72" s="98"/>
      <c r="MQ72" s="98"/>
      <c r="MR72" s="98"/>
      <c r="MS72" s="98"/>
      <c r="MT72" s="98"/>
      <c r="MU72" s="98"/>
      <c r="MV72" s="98"/>
    </row>
    <row r="73" spans="1:360" s="51" customFormat="1" ht="12.75" hidden="1" customHeight="1" outlineLevel="1" x14ac:dyDescent="0.2">
      <c r="B73" s="380" t="s">
        <v>35</v>
      </c>
      <c r="C73" s="380"/>
      <c r="D73" s="380"/>
      <c r="E73" s="107"/>
      <c r="F73" s="81"/>
      <c r="G73" s="82"/>
      <c r="H73" s="78"/>
      <c r="I73" s="81"/>
      <c r="J73" s="82"/>
      <c r="K73" s="78"/>
      <c r="L73" s="181">
        <f>J73-G73</f>
        <v>0</v>
      </c>
      <c r="M73" s="130" t="str">
        <f>IF((G73)=0,"",(L73/G73))</f>
        <v/>
      </c>
      <c r="N73" s="78"/>
      <c r="O73" s="81"/>
      <c r="P73" s="82"/>
      <c r="Q73" s="78"/>
      <c r="R73" s="181">
        <f t="shared" si="5"/>
        <v>0</v>
      </c>
      <c r="S73" s="130" t="str">
        <f t="shared" si="20"/>
        <v/>
      </c>
      <c r="T73" s="345"/>
      <c r="U73" s="341"/>
      <c r="V73" s="98"/>
      <c r="W73" s="98"/>
      <c r="X73" s="98"/>
      <c r="Y73" s="98"/>
      <c r="Z73" s="98"/>
      <c r="AA73" s="98"/>
      <c r="AB73" s="98"/>
      <c r="AC73" s="98"/>
      <c r="AD73" s="98"/>
      <c r="AE73" s="98"/>
      <c r="AF73" s="98"/>
      <c r="AG73" s="98"/>
      <c r="AH73" s="98"/>
      <c r="AI73" s="98"/>
      <c r="AJ73" s="98"/>
      <c r="AK73" s="98"/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98"/>
      <c r="AW73" s="98"/>
      <c r="AX73" s="98"/>
      <c r="AY73" s="98"/>
      <c r="AZ73" s="98"/>
      <c r="BA73" s="98"/>
      <c r="BB73" s="98"/>
      <c r="BC73" s="98"/>
      <c r="BD73" s="98"/>
      <c r="BE73" s="98"/>
      <c r="BF73" s="98"/>
      <c r="BG73" s="98"/>
      <c r="BH73" s="98"/>
      <c r="BI73" s="98"/>
      <c r="BJ73" s="98"/>
      <c r="BK73" s="98"/>
      <c r="BL73" s="98"/>
      <c r="BM73" s="98"/>
      <c r="BN73" s="98"/>
      <c r="BO73" s="98"/>
      <c r="BP73" s="98"/>
      <c r="BQ73" s="98"/>
      <c r="BR73" s="98"/>
      <c r="BS73" s="98"/>
      <c r="BT73" s="98"/>
      <c r="BU73" s="98"/>
      <c r="BV73" s="98"/>
      <c r="BW73" s="98"/>
      <c r="BX73" s="98"/>
      <c r="BY73" s="98"/>
      <c r="BZ73" s="98"/>
      <c r="CA73" s="98"/>
      <c r="CB73" s="98"/>
      <c r="CC73" s="98"/>
      <c r="CD73" s="98"/>
      <c r="CE73" s="98"/>
      <c r="CF73" s="98"/>
      <c r="CG73" s="98"/>
      <c r="CH73" s="98"/>
      <c r="CI73" s="98"/>
      <c r="CJ73" s="98"/>
      <c r="CK73" s="98"/>
      <c r="CL73" s="98"/>
      <c r="CM73" s="98"/>
      <c r="CN73" s="98"/>
      <c r="CO73" s="98"/>
      <c r="CP73" s="98"/>
      <c r="CQ73" s="98"/>
      <c r="CR73" s="98"/>
      <c r="CS73" s="98"/>
      <c r="CT73" s="98"/>
      <c r="CU73" s="98"/>
      <c r="CV73" s="98"/>
      <c r="CW73" s="98"/>
      <c r="CX73" s="98"/>
      <c r="CY73" s="98"/>
      <c r="CZ73" s="98"/>
      <c r="DA73" s="98"/>
      <c r="DB73" s="98"/>
      <c r="DC73" s="98"/>
      <c r="DD73" s="98"/>
      <c r="DE73" s="98"/>
      <c r="DF73" s="98"/>
      <c r="DG73" s="98"/>
      <c r="DH73" s="98"/>
      <c r="DI73" s="98"/>
      <c r="DJ73" s="98"/>
      <c r="DK73" s="98"/>
      <c r="DL73" s="98"/>
      <c r="DM73" s="98"/>
      <c r="DN73" s="98"/>
      <c r="DO73" s="98"/>
      <c r="DP73" s="98"/>
      <c r="DQ73" s="98"/>
      <c r="DR73" s="98"/>
      <c r="DS73" s="98"/>
      <c r="DT73" s="98"/>
      <c r="DU73" s="98"/>
      <c r="DV73" s="98"/>
      <c r="DW73" s="98"/>
      <c r="DX73" s="98"/>
      <c r="DY73" s="98"/>
      <c r="DZ73" s="98"/>
      <c r="EA73" s="98"/>
      <c r="EB73" s="98"/>
      <c r="EC73" s="98"/>
      <c r="ED73" s="98"/>
      <c r="EE73" s="98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8"/>
      <c r="EU73" s="98"/>
      <c r="EV73" s="98"/>
      <c r="EW73" s="98"/>
      <c r="EX73" s="98"/>
      <c r="EY73" s="98"/>
      <c r="EZ73" s="98"/>
      <c r="FA73" s="98"/>
      <c r="FB73" s="98"/>
      <c r="FC73" s="98"/>
      <c r="FD73" s="98"/>
      <c r="FE73" s="98"/>
      <c r="FF73" s="98"/>
      <c r="FG73" s="98"/>
      <c r="FH73" s="98"/>
      <c r="FI73" s="98"/>
      <c r="FJ73" s="98"/>
      <c r="FK73" s="98"/>
      <c r="FL73" s="98"/>
      <c r="FM73" s="98"/>
      <c r="FN73" s="98"/>
      <c r="FO73" s="98"/>
      <c r="FP73" s="98"/>
      <c r="FQ73" s="98"/>
      <c r="FR73" s="98"/>
      <c r="FS73" s="98"/>
      <c r="FT73" s="98"/>
      <c r="FU73" s="98"/>
      <c r="FV73" s="98"/>
      <c r="FW73" s="98"/>
      <c r="FX73" s="98"/>
      <c r="FY73" s="98"/>
      <c r="FZ73" s="98"/>
      <c r="GA73" s="98"/>
      <c r="GB73" s="98"/>
      <c r="GC73" s="98"/>
      <c r="GD73" s="98"/>
      <c r="GE73" s="98"/>
      <c r="GF73" s="98"/>
      <c r="GG73" s="98"/>
      <c r="GH73" s="98"/>
      <c r="GI73" s="98"/>
      <c r="GJ73" s="98"/>
      <c r="GK73" s="98"/>
      <c r="GL73" s="98"/>
      <c r="GM73" s="98"/>
      <c r="GN73" s="98"/>
      <c r="GO73" s="98"/>
      <c r="GP73" s="98"/>
      <c r="GQ73" s="98"/>
      <c r="GR73" s="98"/>
      <c r="GS73" s="98"/>
      <c r="GT73" s="98"/>
      <c r="GU73" s="98"/>
      <c r="GV73" s="98"/>
      <c r="GW73" s="98"/>
      <c r="GX73" s="98"/>
      <c r="GY73" s="98"/>
      <c r="GZ73" s="98"/>
      <c r="HA73" s="98"/>
      <c r="HB73" s="98"/>
      <c r="HC73" s="98"/>
      <c r="HD73" s="98"/>
      <c r="HE73" s="98"/>
      <c r="HF73" s="98"/>
      <c r="HG73" s="98"/>
      <c r="HH73" s="98"/>
      <c r="HI73" s="98"/>
      <c r="HJ73" s="98"/>
      <c r="HK73" s="98"/>
      <c r="HL73" s="98"/>
      <c r="HM73" s="98"/>
      <c r="HN73" s="98"/>
      <c r="HO73" s="98"/>
      <c r="HP73" s="98"/>
      <c r="HQ73" s="98"/>
      <c r="HR73" s="98"/>
      <c r="HS73" s="98"/>
      <c r="HT73" s="98"/>
      <c r="HU73" s="98"/>
      <c r="HV73" s="98"/>
      <c r="HW73" s="98"/>
      <c r="HX73" s="98"/>
      <c r="HY73" s="98"/>
      <c r="HZ73" s="98"/>
      <c r="IA73" s="98"/>
      <c r="IB73" s="98"/>
      <c r="IC73" s="98"/>
      <c r="ID73" s="98"/>
      <c r="IE73" s="98"/>
      <c r="IF73" s="98"/>
      <c r="IG73" s="98"/>
      <c r="IH73" s="98"/>
      <c r="II73" s="98"/>
      <c r="IJ73" s="98"/>
      <c r="IK73" s="98"/>
      <c r="IL73" s="98"/>
      <c r="IM73" s="98"/>
      <c r="IN73" s="98"/>
      <c r="IO73" s="98"/>
      <c r="IP73" s="98"/>
      <c r="IQ73" s="98"/>
      <c r="IR73" s="98"/>
      <c r="IS73" s="98"/>
      <c r="IT73" s="98"/>
      <c r="IU73" s="98"/>
      <c r="IV73" s="98"/>
      <c r="IW73" s="98"/>
      <c r="IX73" s="98"/>
      <c r="IY73" s="98"/>
      <c r="IZ73" s="98"/>
      <c r="JA73" s="98"/>
      <c r="JB73" s="98"/>
      <c r="JC73" s="98"/>
      <c r="JD73" s="98"/>
      <c r="JE73" s="98"/>
      <c r="JF73" s="98"/>
      <c r="JG73" s="98"/>
      <c r="JH73" s="98"/>
      <c r="JI73" s="98"/>
      <c r="JJ73" s="98"/>
      <c r="JK73" s="98"/>
      <c r="JL73" s="98"/>
      <c r="JM73" s="98"/>
      <c r="JN73" s="98"/>
      <c r="JO73" s="98"/>
      <c r="JP73" s="98"/>
      <c r="JQ73" s="98"/>
      <c r="JR73" s="98"/>
      <c r="JS73" s="98"/>
      <c r="JT73" s="98"/>
      <c r="JU73" s="98"/>
      <c r="JV73" s="98"/>
      <c r="JW73" s="98"/>
      <c r="JX73" s="98"/>
      <c r="JY73" s="98"/>
      <c r="JZ73" s="98"/>
      <c r="KA73" s="98"/>
      <c r="KB73" s="98"/>
      <c r="KC73" s="98"/>
      <c r="KD73" s="98"/>
      <c r="KE73" s="98"/>
      <c r="KF73" s="98"/>
      <c r="KG73" s="98"/>
      <c r="KH73" s="98"/>
      <c r="KI73" s="98"/>
      <c r="KJ73" s="98"/>
      <c r="KK73" s="98"/>
      <c r="KL73" s="98"/>
      <c r="KM73" s="98"/>
      <c r="KN73" s="98"/>
      <c r="KO73" s="98"/>
      <c r="KP73" s="98"/>
      <c r="KQ73" s="98"/>
      <c r="KR73" s="98"/>
      <c r="KS73" s="98"/>
      <c r="KT73" s="98"/>
      <c r="KU73" s="98"/>
      <c r="KV73" s="98"/>
      <c r="KW73" s="98"/>
      <c r="KX73" s="98"/>
      <c r="KY73" s="98"/>
      <c r="KZ73" s="98"/>
      <c r="LA73" s="98"/>
      <c r="LB73" s="98"/>
      <c r="LC73" s="98"/>
      <c r="LD73" s="98"/>
      <c r="LE73" s="98"/>
      <c r="LF73" s="98"/>
      <c r="LG73" s="98"/>
      <c r="LH73" s="98"/>
      <c r="LI73" s="98"/>
      <c r="LJ73" s="98"/>
      <c r="LK73" s="98"/>
      <c r="LL73" s="98"/>
      <c r="LM73" s="98"/>
      <c r="LN73" s="98"/>
      <c r="LO73" s="98"/>
      <c r="LP73" s="98"/>
      <c r="LQ73" s="98"/>
      <c r="LR73" s="98"/>
      <c r="LS73" s="98"/>
      <c r="LT73" s="98"/>
      <c r="LU73" s="98"/>
      <c r="LV73" s="98"/>
      <c r="LW73" s="98"/>
      <c r="LX73" s="98"/>
      <c r="LY73" s="98"/>
      <c r="LZ73" s="98"/>
      <c r="MA73" s="98"/>
      <c r="MB73" s="98"/>
      <c r="MC73" s="98"/>
      <c r="MD73" s="98"/>
      <c r="ME73" s="98"/>
      <c r="MF73" s="98"/>
      <c r="MG73" s="98"/>
      <c r="MH73" s="98"/>
      <c r="MI73" s="98"/>
      <c r="MJ73" s="98"/>
      <c r="MK73" s="98"/>
      <c r="ML73" s="98"/>
      <c r="MM73" s="98"/>
      <c r="MN73" s="98"/>
      <c r="MO73" s="98"/>
      <c r="MP73" s="98"/>
      <c r="MQ73" s="98"/>
      <c r="MR73" s="98"/>
      <c r="MS73" s="98"/>
      <c r="MT73" s="98"/>
      <c r="MU73" s="98"/>
      <c r="MV73" s="98"/>
    </row>
    <row r="74" spans="1:360" s="51" customFormat="1" ht="13.5" hidden="1" customHeight="1" outlineLevel="1" thickBot="1" x14ac:dyDescent="0.2">
      <c r="B74" s="371" t="s">
        <v>38</v>
      </c>
      <c r="C74" s="371"/>
      <c r="D74" s="371"/>
      <c r="E74" s="108"/>
      <c r="F74" s="83"/>
      <c r="G74" s="84">
        <f>SUM(G72:G73)</f>
        <v>100333.70570000001</v>
      </c>
      <c r="H74" s="74"/>
      <c r="I74" s="83"/>
      <c r="J74" s="84">
        <f>SUM(J72:J73)</f>
        <v>115374.0961</v>
      </c>
      <c r="K74" s="74"/>
      <c r="L74" s="247">
        <f>J74-G74</f>
        <v>15040.390399999989</v>
      </c>
      <c r="M74" s="132">
        <f>IF((G74)=0,"",(L74/G74))</f>
        <v>0.14990366691898221</v>
      </c>
      <c r="N74" s="74"/>
      <c r="O74" s="83"/>
      <c r="P74" s="84">
        <f>SUM(P72:P73)</f>
        <v>109653.89259</v>
      </c>
      <c r="Q74" s="74"/>
      <c r="R74" s="247">
        <f t="shared" si="5"/>
        <v>-5720.2035099999921</v>
      </c>
      <c r="S74" s="132">
        <f t="shared" si="20"/>
        <v>-4.9579617118231036E-2</v>
      </c>
      <c r="T74" s="344"/>
      <c r="U74" s="341"/>
      <c r="V74" s="98"/>
      <c r="W74" s="98"/>
      <c r="X74" s="98"/>
      <c r="Y74" s="98"/>
      <c r="Z74" s="98"/>
      <c r="AA74" s="98"/>
      <c r="AB74" s="98"/>
      <c r="AC74" s="98"/>
      <c r="AD74" s="98"/>
      <c r="AE74" s="98"/>
      <c r="AF74" s="98"/>
      <c r="AG74" s="98"/>
      <c r="AH74" s="98"/>
      <c r="AI74" s="98"/>
      <c r="AJ74" s="98"/>
      <c r="AK74" s="98"/>
      <c r="AL74" s="98"/>
      <c r="AM74" s="98"/>
      <c r="AN74" s="98"/>
      <c r="AO74" s="98"/>
      <c r="AP74" s="98"/>
      <c r="AQ74" s="98"/>
      <c r="AR74" s="98"/>
      <c r="AS74" s="98"/>
      <c r="AT74" s="98"/>
      <c r="AU74" s="98"/>
      <c r="AV74" s="98"/>
      <c r="AW74" s="98"/>
      <c r="AX74" s="98"/>
      <c r="AY74" s="98"/>
      <c r="AZ74" s="98"/>
      <c r="BA74" s="98"/>
      <c r="BB74" s="98"/>
      <c r="BC74" s="98"/>
      <c r="BD74" s="98"/>
      <c r="BE74" s="98"/>
      <c r="BF74" s="98"/>
      <c r="BG74" s="98"/>
      <c r="BH74" s="98"/>
      <c r="BI74" s="98"/>
      <c r="BJ74" s="98"/>
      <c r="BK74" s="98"/>
      <c r="BL74" s="98"/>
      <c r="BM74" s="98"/>
      <c r="BN74" s="98"/>
      <c r="BO74" s="98"/>
      <c r="BP74" s="98"/>
      <c r="BQ74" s="98"/>
      <c r="BR74" s="98"/>
      <c r="BS74" s="98"/>
      <c r="BT74" s="98"/>
      <c r="BU74" s="98"/>
      <c r="BV74" s="98"/>
      <c r="BW74" s="98"/>
      <c r="BX74" s="98"/>
      <c r="BY74" s="98"/>
      <c r="BZ74" s="98"/>
      <c r="CA74" s="98"/>
      <c r="CB74" s="98"/>
      <c r="CC74" s="98"/>
      <c r="CD74" s="98"/>
      <c r="CE74" s="98"/>
      <c r="CF74" s="98"/>
      <c r="CG74" s="98"/>
      <c r="CH74" s="98"/>
      <c r="CI74" s="98"/>
      <c r="CJ74" s="98"/>
      <c r="CK74" s="98"/>
      <c r="CL74" s="98"/>
      <c r="CM74" s="98"/>
      <c r="CN74" s="98"/>
      <c r="CO74" s="98"/>
      <c r="CP74" s="98"/>
      <c r="CQ74" s="98"/>
      <c r="CR74" s="98"/>
      <c r="CS74" s="98"/>
      <c r="CT74" s="98"/>
      <c r="CU74" s="98"/>
      <c r="CV74" s="98"/>
      <c r="CW74" s="98"/>
      <c r="CX74" s="98"/>
      <c r="CY74" s="98"/>
      <c r="CZ74" s="98"/>
      <c r="DA74" s="98"/>
      <c r="DB74" s="98"/>
      <c r="DC74" s="98"/>
      <c r="DD74" s="98"/>
      <c r="DE74" s="98"/>
      <c r="DF74" s="98"/>
      <c r="DG74" s="98"/>
      <c r="DH74" s="98"/>
      <c r="DI74" s="98"/>
      <c r="DJ74" s="98"/>
      <c r="DK74" s="98"/>
      <c r="DL74" s="98"/>
      <c r="DM74" s="98"/>
      <c r="DN74" s="98"/>
      <c r="DO74" s="98"/>
      <c r="DP74" s="98"/>
      <c r="DQ74" s="98"/>
      <c r="DR74" s="98"/>
      <c r="DS74" s="98"/>
      <c r="DT74" s="98"/>
      <c r="DU74" s="98"/>
      <c r="DV74" s="98"/>
      <c r="DW74" s="98"/>
      <c r="DX74" s="98"/>
      <c r="DY74" s="98"/>
      <c r="DZ74" s="98"/>
      <c r="EA74" s="98"/>
      <c r="EB74" s="98"/>
      <c r="EC74" s="98"/>
      <c r="ED74" s="98"/>
      <c r="EE74" s="98"/>
      <c r="EF74" s="98"/>
      <c r="EG74" s="98"/>
      <c r="EH74" s="98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8"/>
      <c r="EU74" s="98"/>
      <c r="EV74" s="98"/>
      <c r="EW74" s="98"/>
      <c r="EX74" s="98"/>
      <c r="EY74" s="98"/>
      <c r="EZ74" s="98"/>
      <c r="FA74" s="98"/>
      <c r="FB74" s="98"/>
      <c r="FC74" s="98"/>
      <c r="FD74" s="98"/>
      <c r="FE74" s="98"/>
      <c r="FF74" s="98"/>
      <c r="FG74" s="98"/>
      <c r="FH74" s="98"/>
      <c r="FI74" s="98"/>
      <c r="FJ74" s="98"/>
      <c r="FK74" s="98"/>
      <c r="FL74" s="98"/>
      <c r="FM74" s="98"/>
      <c r="FN74" s="98"/>
      <c r="FO74" s="98"/>
      <c r="FP74" s="98"/>
      <c r="FQ74" s="98"/>
      <c r="FR74" s="98"/>
      <c r="FS74" s="98"/>
      <c r="FT74" s="98"/>
      <c r="FU74" s="98"/>
      <c r="FV74" s="98"/>
      <c r="FW74" s="98"/>
      <c r="FX74" s="98"/>
      <c r="FY74" s="98"/>
      <c r="FZ74" s="98"/>
      <c r="GA74" s="98"/>
      <c r="GB74" s="98"/>
      <c r="GC74" s="98"/>
      <c r="GD74" s="98"/>
      <c r="GE74" s="98"/>
      <c r="GF74" s="98"/>
      <c r="GG74" s="98"/>
      <c r="GH74" s="98"/>
      <c r="GI74" s="98"/>
      <c r="GJ74" s="98"/>
      <c r="GK74" s="98"/>
      <c r="GL74" s="98"/>
      <c r="GM74" s="98"/>
      <c r="GN74" s="98"/>
      <c r="GO74" s="98"/>
      <c r="GP74" s="98"/>
      <c r="GQ74" s="98"/>
      <c r="GR74" s="98"/>
      <c r="GS74" s="98"/>
      <c r="GT74" s="98"/>
      <c r="GU74" s="98"/>
      <c r="GV74" s="98"/>
      <c r="GW74" s="98"/>
      <c r="GX74" s="98"/>
      <c r="GY74" s="98"/>
      <c r="GZ74" s="98"/>
      <c r="HA74" s="98"/>
      <c r="HB74" s="98"/>
      <c r="HC74" s="98"/>
      <c r="HD74" s="98"/>
      <c r="HE74" s="98"/>
      <c r="HF74" s="98"/>
      <c r="HG74" s="98"/>
      <c r="HH74" s="98"/>
      <c r="HI74" s="98"/>
      <c r="HJ74" s="98"/>
      <c r="HK74" s="98"/>
      <c r="HL74" s="98"/>
      <c r="HM74" s="98"/>
      <c r="HN74" s="98"/>
      <c r="HO74" s="98"/>
      <c r="HP74" s="98"/>
      <c r="HQ74" s="98"/>
      <c r="HR74" s="98"/>
      <c r="HS74" s="98"/>
      <c r="HT74" s="98"/>
      <c r="HU74" s="98"/>
      <c r="HV74" s="98"/>
      <c r="HW74" s="98"/>
      <c r="HX74" s="98"/>
      <c r="HY74" s="98"/>
      <c r="HZ74" s="98"/>
      <c r="IA74" s="98"/>
      <c r="IB74" s="98"/>
      <c r="IC74" s="98"/>
      <c r="ID74" s="98"/>
      <c r="IE74" s="98"/>
      <c r="IF74" s="98"/>
      <c r="IG74" s="98"/>
      <c r="IH74" s="98"/>
      <c r="II74" s="98"/>
      <c r="IJ74" s="98"/>
      <c r="IK74" s="98"/>
      <c r="IL74" s="98"/>
      <c r="IM74" s="98"/>
      <c r="IN74" s="98"/>
      <c r="IO74" s="98"/>
      <c r="IP74" s="98"/>
      <c r="IQ74" s="98"/>
      <c r="IR74" s="98"/>
      <c r="IS74" s="98"/>
      <c r="IT74" s="98"/>
      <c r="IU74" s="98"/>
      <c r="IV74" s="98"/>
      <c r="IW74" s="98"/>
      <c r="IX74" s="98"/>
      <c r="IY74" s="98"/>
      <c r="IZ74" s="98"/>
      <c r="JA74" s="98"/>
      <c r="JB74" s="98"/>
      <c r="JC74" s="98"/>
      <c r="JD74" s="98"/>
      <c r="JE74" s="98"/>
      <c r="JF74" s="98"/>
      <c r="JG74" s="98"/>
      <c r="JH74" s="98"/>
      <c r="JI74" s="98"/>
      <c r="JJ74" s="98"/>
      <c r="JK74" s="98"/>
      <c r="JL74" s="98"/>
      <c r="JM74" s="98"/>
      <c r="JN74" s="98"/>
      <c r="JO74" s="98"/>
      <c r="JP74" s="98"/>
      <c r="JQ74" s="98"/>
      <c r="JR74" s="98"/>
      <c r="JS74" s="98"/>
      <c r="JT74" s="98"/>
      <c r="JU74" s="98"/>
      <c r="JV74" s="98"/>
      <c r="JW74" s="98"/>
      <c r="JX74" s="98"/>
      <c r="JY74" s="98"/>
      <c r="JZ74" s="98"/>
      <c r="KA74" s="98"/>
      <c r="KB74" s="98"/>
      <c r="KC74" s="98"/>
      <c r="KD74" s="98"/>
      <c r="KE74" s="98"/>
      <c r="KF74" s="98"/>
      <c r="KG74" s="98"/>
      <c r="KH74" s="98"/>
      <c r="KI74" s="98"/>
      <c r="KJ74" s="98"/>
      <c r="KK74" s="98"/>
      <c r="KL74" s="98"/>
      <c r="KM74" s="98"/>
      <c r="KN74" s="98"/>
      <c r="KO74" s="98"/>
      <c r="KP74" s="98"/>
      <c r="KQ74" s="98"/>
      <c r="KR74" s="98"/>
      <c r="KS74" s="98"/>
      <c r="KT74" s="98"/>
      <c r="KU74" s="98"/>
      <c r="KV74" s="98"/>
      <c r="KW74" s="98"/>
      <c r="KX74" s="98"/>
      <c r="KY74" s="98"/>
      <c r="KZ74" s="98"/>
      <c r="LA74" s="98"/>
      <c r="LB74" s="98"/>
      <c r="LC74" s="98"/>
      <c r="LD74" s="98"/>
      <c r="LE74" s="98"/>
      <c r="LF74" s="98"/>
      <c r="LG74" s="98"/>
      <c r="LH74" s="98"/>
      <c r="LI74" s="98"/>
      <c r="LJ74" s="98"/>
      <c r="LK74" s="98"/>
      <c r="LL74" s="98"/>
      <c r="LM74" s="98"/>
      <c r="LN74" s="98"/>
      <c r="LO74" s="98"/>
      <c r="LP74" s="98"/>
      <c r="LQ74" s="98"/>
      <c r="LR74" s="98"/>
      <c r="LS74" s="98"/>
      <c r="LT74" s="98"/>
      <c r="LU74" s="98"/>
      <c r="LV74" s="98"/>
      <c r="LW74" s="98"/>
      <c r="LX74" s="98"/>
      <c r="LY74" s="98"/>
      <c r="LZ74" s="98"/>
      <c r="MA74" s="98"/>
      <c r="MB74" s="98"/>
      <c r="MC74" s="98"/>
      <c r="MD74" s="98"/>
      <c r="ME74" s="98"/>
      <c r="MF74" s="98"/>
      <c r="MG74" s="98"/>
      <c r="MH74" s="98"/>
      <c r="MI74" s="98"/>
      <c r="MJ74" s="98"/>
      <c r="MK74" s="98"/>
      <c r="ML74" s="98"/>
      <c r="MM74" s="98"/>
      <c r="MN74" s="98"/>
      <c r="MO74" s="98"/>
      <c r="MP74" s="98"/>
      <c r="MQ74" s="98"/>
      <c r="MR74" s="98"/>
      <c r="MS74" s="98"/>
      <c r="MT74" s="98"/>
      <c r="MU74" s="98"/>
      <c r="MV74" s="98"/>
    </row>
    <row r="75" spans="1:360" s="51" customFormat="1" ht="15.75" hidden="1" outlineLevel="1" thickBot="1" x14ac:dyDescent="0.25">
      <c r="B75" s="68"/>
      <c r="C75" s="69"/>
      <c r="D75" s="70"/>
      <c r="E75" s="71"/>
      <c r="F75" s="85"/>
      <c r="G75" s="91"/>
      <c r="H75" s="110"/>
      <c r="I75" s="85"/>
      <c r="J75" s="91"/>
      <c r="K75" s="110"/>
      <c r="L75" s="175"/>
      <c r="M75" s="133"/>
      <c r="N75" s="110"/>
      <c r="O75" s="85"/>
      <c r="P75" s="91"/>
      <c r="Q75" s="110"/>
      <c r="R75" s="175"/>
      <c r="S75" s="133"/>
      <c r="T75" s="338"/>
      <c r="U75" s="341"/>
      <c r="V75" s="98"/>
      <c r="W75" s="98"/>
      <c r="X75" s="98"/>
      <c r="Y75" s="98"/>
      <c r="Z75" s="98"/>
      <c r="AA75" s="98"/>
      <c r="AB75" s="98"/>
      <c r="AC75" s="98"/>
      <c r="AD75" s="98"/>
      <c r="AE75" s="98"/>
      <c r="AF75" s="98"/>
      <c r="AG75" s="98"/>
      <c r="AH75" s="98"/>
      <c r="AI75" s="98"/>
      <c r="AJ75" s="98"/>
      <c r="AK75" s="98"/>
      <c r="AL75" s="98"/>
      <c r="AM75" s="98"/>
      <c r="AN75" s="98"/>
      <c r="AO75" s="98"/>
      <c r="AP75" s="98"/>
      <c r="AQ75" s="98"/>
      <c r="AR75" s="98"/>
      <c r="AS75" s="98"/>
      <c r="AT75" s="98"/>
      <c r="AU75" s="98"/>
      <c r="AV75" s="98"/>
      <c r="AW75" s="98"/>
      <c r="AX75" s="98"/>
      <c r="AY75" s="98"/>
      <c r="AZ75" s="98"/>
      <c r="BA75" s="98"/>
      <c r="BB75" s="98"/>
      <c r="BC75" s="98"/>
      <c r="BD75" s="98"/>
      <c r="BE75" s="98"/>
      <c r="BF75" s="98"/>
      <c r="BG75" s="98"/>
      <c r="BH75" s="98"/>
      <c r="BI75" s="98"/>
      <c r="BJ75" s="98"/>
      <c r="BK75" s="98"/>
      <c r="BL75" s="98"/>
      <c r="BM75" s="98"/>
      <c r="BN75" s="98"/>
      <c r="BO75" s="98"/>
      <c r="BP75" s="98"/>
      <c r="BQ75" s="98"/>
      <c r="BR75" s="98"/>
      <c r="BS75" s="98"/>
      <c r="BT75" s="98"/>
      <c r="BU75" s="98"/>
      <c r="BV75" s="98"/>
      <c r="BW75" s="98"/>
      <c r="BX75" s="98"/>
      <c r="BY75" s="98"/>
      <c r="BZ75" s="98"/>
      <c r="CA75" s="98"/>
      <c r="CB75" s="98"/>
      <c r="CC75" s="98"/>
      <c r="CD75" s="98"/>
      <c r="CE75" s="98"/>
      <c r="CF75" s="98"/>
      <c r="CG75" s="98"/>
      <c r="CH75" s="98"/>
      <c r="CI75" s="98"/>
      <c r="CJ75" s="98"/>
      <c r="CK75" s="98"/>
      <c r="CL75" s="98"/>
      <c r="CM75" s="98"/>
      <c r="CN75" s="98"/>
      <c r="CO75" s="98"/>
      <c r="CP75" s="98"/>
      <c r="CQ75" s="98"/>
      <c r="CR75" s="98"/>
      <c r="CS75" s="98"/>
      <c r="CT75" s="98"/>
      <c r="CU75" s="98"/>
      <c r="CV75" s="98"/>
      <c r="CW75" s="98"/>
      <c r="CX75" s="98"/>
      <c r="CY75" s="98"/>
      <c r="CZ75" s="98"/>
      <c r="DA75" s="98"/>
      <c r="DB75" s="98"/>
      <c r="DC75" s="98"/>
      <c r="DD75" s="98"/>
      <c r="DE75" s="98"/>
      <c r="DF75" s="98"/>
      <c r="DG75" s="98"/>
      <c r="DH75" s="98"/>
      <c r="DI75" s="98"/>
      <c r="DJ75" s="98"/>
      <c r="DK75" s="98"/>
      <c r="DL75" s="98"/>
      <c r="DM75" s="98"/>
      <c r="DN75" s="98"/>
      <c r="DO75" s="98"/>
      <c r="DP75" s="98"/>
      <c r="DQ75" s="98"/>
      <c r="DR75" s="98"/>
      <c r="DS75" s="98"/>
      <c r="DT75" s="98"/>
      <c r="DU75" s="98"/>
      <c r="DV75" s="98"/>
      <c r="DW75" s="98"/>
      <c r="DX75" s="98"/>
      <c r="DY75" s="98"/>
      <c r="DZ75" s="98"/>
      <c r="EA75" s="98"/>
      <c r="EB75" s="98"/>
      <c r="EC75" s="98"/>
      <c r="ED75" s="98"/>
      <c r="EE75" s="98"/>
      <c r="EF75" s="98"/>
      <c r="EG75" s="98"/>
      <c r="EH75" s="98"/>
      <c r="EI75" s="98"/>
      <c r="EJ75" s="98"/>
      <c r="EK75" s="98"/>
      <c r="EL75" s="98"/>
      <c r="EM75" s="98"/>
      <c r="EN75" s="98"/>
      <c r="EO75" s="98"/>
      <c r="EP75" s="98"/>
      <c r="EQ75" s="98"/>
      <c r="ER75" s="98"/>
      <c r="ES75" s="98"/>
      <c r="ET75" s="98"/>
      <c r="EU75" s="98"/>
      <c r="EV75" s="98"/>
      <c r="EW75" s="98"/>
      <c r="EX75" s="98"/>
      <c r="EY75" s="98"/>
      <c r="EZ75" s="98"/>
      <c r="FA75" s="98"/>
      <c r="FB75" s="98"/>
      <c r="FC75" s="98"/>
      <c r="FD75" s="98"/>
      <c r="FE75" s="98"/>
      <c r="FF75" s="98"/>
      <c r="FG75" s="98"/>
      <c r="FH75" s="98"/>
      <c r="FI75" s="98"/>
      <c r="FJ75" s="98"/>
      <c r="FK75" s="98"/>
      <c r="FL75" s="98"/>
      <c r="FM75" s="98"/>
      <c r="FN75" s="98"/>
      <c r="FO75" s="98"/>
      <c r="FP75" s="98"/>
      <c r="FQ75" s="98"/>
      <c r="FR75" s="98"/>
      <c r="FS75" s="98"/>
      <c r="FT75" s="98"/>
      <c r="FU75" s="98"/>
      <c r="FV75" s="98"/>
      <c r="FW75" s="98"/>
      <c r="FX75" s="98"/>
      <c r="FY75" s="98"/>
      <c r="FZ75" s="98"/>
      <c r="GA75" s="98"/>
      <c r="GB75" s="98"/>
      <c r="GC75" s="98"/>
      <c r="GD75" s="98"/>
      <c r="GE75" s="98"/>
      <c r="GF75" s="98"/>
      <c r="GG75" s="98"/>
      <c r="GH75" s="98"/>
      <c r="GI75" s="98"/>
      <c r="GJ75" s="98"/>
      <c r="GK75" s="98"/>
      <c r="GL75" s="98"/>
      <c r="GM75" s="98"/>
      <c r="GN75" s="98"/>
      <c r="GO75" s="98"/>
      <c r="GP75" s="98"/>
      <c r="GQ75" s="98"/>
      <c r="GR75" s="98"/>
      <c r="GS75" s="98"/>
      <c r="GT75" s="98"/>
      <c r="GU75" s="98"/>
      <c r="GV75" s="98"/>
      <c r="GW75" s="98"/>
      <c r="GX75" s="98"/>
      <c r="GY75" s="98"/>
      <c r="GZ75" s="98"/>
      <c r="HA75" s="98"/>
      <c r="HB75" s="98"/>
      <c r="HC75" s="98"/>
      <c r="HD75" s="98"/>
      <c r="HE75" s="98"/>
      <c r="HF75" s="98"/>
      <c r="HG75" s="98"/>
      <c r="HH75" s="98"/>
      <c r="HI75" s="98"/>
      <c r="HJ75" s="98"/>
      <c r="HK75" s="98"/>
      <c r="HL75" s="98"/>
      <c r="HM75" s="98"/>
      <c r="HN75" s="98"/>
      <c r="HO75" s="98"/>
      <c r="HP75" s="98"/>
      <c r="HQ75" s="98"/>
      <c r="HR75" s="98"/>
      <c r="HS75" s="98"/>
      <c r="HT75" s="98"/>
      <c r="HU75" s="98"/>
      <c r="HV75" s="98"/>
      <c r="HW75" s="98"/>
      <c r="HX75" s="98"/>
      <c r="HY75" s="98"/>
      <c r="HZ75" s="98"/>
      <c r="IA75" s="98"/>
      <c r="IB75" s="98"/>
      <c r="IC75" s="98"/>
      <c r="ID75" s="98"/>
      <c r="IE75" s="98"/>
      <c r="IF75" s="98"/>
      <c r="IG75" s="98"/>
      <c r="IH75" s="98"/>
      <c r="II75" s="98"/>
      <c r="IJ75" s="98"/>
      <c r="IK75" s="98"/>
      <c r="IL75" s="98"/>
      <c r="IM75" s="98"/>
      <c r="IN75" s="98"/>
      <c r="IO75" s="98"/>
      <c r="IP75" s="98"/>
      <c r="IQ75" s="98"/>
      <c r="IR75" s="98"/>
      <c r="IS75" s="98"/>
      <c r="IT75" s="98"/>
      <c r="IU75" s="98"/>
      <c r="IV75" s="98"/>
      <c r="IW75" s="98"/>
      <c r="IX75" s="98"/>
      <c r="IY75" s="98"/>
      <c r="IZ75" s="98"/>
      <c r="JA75" s="98"/>
      <c r="JB75" s="98"/>
      <c r="JC75" s="98"/>
      <c r="JD75" s="98"/>
      <c r="JE75" s="98"/>
      <c r="JF75" s="98"/>
      <c r="JG75" s="98"/>
      <c r="JH75" s="98"/>
      <c r="JI75" s="98"/>
      <c r="JJ75" s="98"/>
      <c r="JK75" s="98"/>
      <c r="JL75" s="98"/>
      <c r="JM75" s="98"/>
      <c r="JN75" s="98"/>
      <c r="JO75" s="98"/>
      <c r="JP75" s="98"/>
      <c r="JQ75" s="98"/>
      <c r="JR75" s="98"/>
      <c r="JS75" s="98"/>
      <c r="JT75" s="98"/>
      <c r="JU75" s="98"/>
      <c r="JV75" s="98"/>
      <c r="JW75" s="98"/>
      <c r="JX75" s="98"/>
      <c r="JY75" s="98"/>
      <c r="JZ75" s="98"/>
      <c r="KA75" s="98"/>
      <c r="KB75" s="98"/>
      <c r="KC75" s="98"/>
      <c r="KD75" s="98"/>
      <c r="KE75" s="98"/>
      <c r="KF75" s="98"/>
      <c r="KG75" s="98"/>
      <c r="KH75" s="98"/>
      <c r="KI75" s="98"/>
      <c r="KJ75" s="98"/>
      <c r="KK75" s="98"/>
      <c r="KL75" s="98"/>
      <c r="KM75" s="98"/>
      <c r="KN75" s="98"/>
      <c r="KO75" s="98"/>
      <c r="KP75" s="98"/>
      <c r="KQ75" s="98"/>
      <c r="KR75" s="98"/>
      <c r="KS75" s="98"/>
      <c r="KT75" s="98"/>
      <c r="KU75" s="98"/>
      <c r="KV75" s="98"/>
      <c r="KW75" s="98"/>
      <c r="KX75" s="98"/>
      <c r="KY75" s="98"/>
      <c r="KZ75" s="98"/>
      <c r="LA75" s="98"/>
      <c r="LB75" s="98"/>
      <c r="LC75" s="98"/>
      <c r="LD75" s="98"/>
      <c r="LE75" s="98"/>
      <c r="LF75" s="98"/>
      <c r="LG75" s="98"/>
      <c r="LH75" s="98"/>
      <c r="LI75" s="98"/>
      <c r="LJ75" s="98"/>
      <c r="LK75" s="98"/>
      <c r="LL75" s="98"/>
      <c r="LM75" s="98"/>
      <c r="LN75" s="98"/>
      <c r="LO75" s="98"/>
      <c r="LP75" s="98"/>
      <c r="LQ75" s="98"/>
      <c r="LR75" s="98"/>
      <c r="LS75" s="98"/>
      <c r="LT75" s="98"/>
      <c r="LU75" s="98"/>
      <c r="LV75" s="98"/>
      <c r="LW75" s="98"/>
      <c r="LX75" s="98"/>
      <c r="LY75" s="98"/>
      <c r="LZ75" s="98"/>
      <c r="MA75" s="98"/>
      <c r="MB75" s="98"/>
      <c r="MC75" s="98"/>
      <c r="MD75" s="98"/>
      <c r="ME75" s="98"/>
      <c r="MF75" s="98"/>
      <c r="MG75" s="98"/>
      <c r="MH75" s="98"/>
      <c r="MI75" s="98"/>
      <c r="MJ75" s="98"/>
      <c r="MK75" s="98"/>
      <c r="ML75" s="98"/>
      <c r="MM75" s="98"/>
      <c r="MN75" s="98"/>
      <c r="MO75" s="98"/>
      <c r="MP75" s="98"/>
      <c r="MQ75" s="98"/>
      <c r="MR75" s="98"/>
      <c r="MS75" s="98"/>
      <c r="MT75" s="98"/>
      <c r="MU75" s="98"/>
      <c r="MV75" s="98"/>
    </row>
    <row r="76" spans="1:360" collapsed="1" x14ac:dyDescent="0.25">
      <c r="J76" s="47"/>
      <c r="P76" s="47"/>
    </row>
    <row r="77" spans="1:360" x14ac:dyDescent="0.25">
      <c r="B77" s="8" t="s">
        <v>39</v>
      </c>
      <c r="F77" s="87">
        <v>3.4500000000000003E-2</v>
      </c>
      <c r="I77" s="87">
        <v>3.4500000000000003E-2</v>
      </c>
      <c r="O77" s="87">
        <v>3.6900000000000002E-2</v>
      </c>
    </row>
    <row r="79" spans="1:360" x14ac:dyDescent="0.25">
      <c r="A79" s="88" t="s">
        <v>40</v>
      </c>
    </row>
    <row r="81" spans="1:360" x14ac:dyDescent="0.25">
      <c r="A81" s="2" t="s">
        <v>41</v>
      </c>
    </row>
    <row r="82" spans="1:360" x14ac:dyDescent="0.25">
      <c r="A82" s="2" t="s">
        <v>42</v>
      </c>
    </row>
    <row r="84" spans="1:360" x14ac:dyDescent="0.25">
      <c r="A84" s="7" t="s">
        <v>43</v>
      </c>
      <c r="M84" s="2"/>
      <c r="S84" s="2"/>
      <c r="U84" s="343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</row>
    <row r="85" spans="1:360" x14ac:dyDescent="0.25">
      <c r="A85" s="7" t="s">
        <v>44</v>
      </c>
      <c r="M85" s="2"/>
      <c r="S85" s="2"/>
      <c r="U85" s="343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</row>
    <row r="87" spans="1:360" x14ac:dyDescent="0.25">
      <c r="A87" s="2" t="s">
        <v>45</v>
      </c>
      <c r="M87" s="2"/>
      <c r="S87" s="2"/>
      <c r="U87" s="343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</row>
    <row r="88" spans="1:360" x14ac:dyDescent="0.25">
      <c r="A88" s="2" t="s">
        <v>46</v>
      </c>
      <c r="M88" s="2"/>
      <c r="S88" s="2"/>
      <c r="U88" s="343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</row>
    <row r="89" spans="1:360" x14ac:dyDescent="0.25">
      <c r="A89" s="2" t="s">
        <v>47</v>
      </c>
      <c r="M89" s="2"/>
      <c r="S89" s="2"/>
      <c r="U89" s="343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</row>
    <row r="90" spans="1:360" x14ac:dyDescent="0.25">
      <c r="A90" s="2" t="s">
        <v>48</v>
      </c>
      <c r="M90" s="2"/>
      <c r="S90" s="2"/>
      <c r="U90" s="343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</row>
    <row r="91" spans="1:360" x14ac:dyDescent="0.25">
      <c r="A91" s="2" t="s">
        <v>49</v>
      </c>
      <c r="M91" s="2"/>
      <c r="S91" s="2"/>
      <c r="U91" s="343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</row>
    <row r="93" spans="1:360" x14ac:dyDescent="0.25">
      <c r="A93" s="89"/>
      <c r="B93" s="2" t="s">
        <v>50</v>
      </c>
      <c r="M93" s="2"/>
      <c r="S93" s="2"/>
      <c r="U93" s="343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</row>
  </sheetData>
  <mergeCells count="14">
    <mergeCell ref="A3:I3"/>
    <mergeCell ref="B10:M10"/>
    <mergeCell ref="B11:M11"/>
    <mergeCell ref="D14:M14"/>
    <mergeCell ref="F20:G20"/>
    <mergeCell ref="I20:J20"/>
    <mergeCell ref="L20:M20"/>
    <mergeCell ref="O20:P20"/>
    <mergeCell ref="R20:S20"/>
    <mergeCell ref="B74:D74"/>
    <mergeCell ref="D21:D22"/>
    <mergeCell ref="B67:D67"/>
    <mergeCell ref="B68:D68"/>
    <mergeCell ref="B73:D73"/>
  </mergeCells>
  <dataValidations count="2">
    <dataValidation type="list" allowBlank="1" showInputMessage="1" showErrorMessage="1" prompt="Select Charge Unit - monthly, per kWh, per kW" sqref="D51:D52 D41:D49 D69 D54:D63 D75 D23:D39">
      <formula1>"Monthly, per kWh, per kW"</formula1>
    </dataValidation>
    <dataValidation type="list" allowBlank="1" showInputMessage="1" showErrorMessage="1" sqref="D16">
      <formula1>"TOU, non-TOU"</formula1>
    </dataValidation>
  </dataValidations>
  <pageMargins left="0.7" right="0.7" top="0.75" bottom="0.75" header="0.3" footer="0.3"/>
  <pageSetup scale="45" orientation="landscape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V92"/>
  <sheetViews>
    <sheetView view="pageBreakPreview" topLeftCell="B15" zoomScale="70" zoomScaleNormal="70" zoomScaleSheetLayoutView="70" workbookViewId="0">
      <selection activeCell="M28" sqref="M28"/>
    </sheetView>
  </sheetViews>
  <sheetFormatPr defaultRowHeight="15" outlineLevelRow="1" outlineLevelCol="1" x14ac:dyDescent="0.25"/>
  <cols>
    <col min="1" max="1" width="11.7109375" style="2" hidden="1" customWidth="1" outlineLevel="1"/>
    <col min="2" max="2" width="65.42578125" style="2" customWidth="1" collapsed="1"/>
    <col min="3" max="3" width="1.28515625" style="2" customWidth="1"/>
    <col min="4" max="4" width="11.28515625" style="2" customWidth="1"/>
    <col min="5" max="5" width="11" style="2" customWidth="1"/>
    <col min="6" max="6" width="12.28515625" style="2" customWidth="1"/>
    <col min="7" max="7" width="12.42578125" style="2" customWidth="1"/>
    <col min="8" max="8" width="2.5703125" style="2" customWidth="1"/>
    <col min="9" max="10" width="13.5703125" style="2" customWidth="1"/>
    <col min="11" max="11" width="1" style="2" customWidth="1"/>
    <col min="12" max="12" width="12.7109375" style="164" bestFit="1" customWidth="1"/>
    <col min="13" max="13" width="10.85546875" style="120" bestFit="1" customWidth="1"/>
    <col min="14" max="14" width="1.28515625" style="2" customWidth="1"/>
    <col min="15" max="15" width="12.140625" style="2" customWidth="1"/>
    <col min="16" max="16" width="12" style="2" customWidth="1"/>
    <col min="17" max="17" width="1" style="2" customWidth="1"/>
    <col min="18" max="18" width="12.7109375" style="164" bestFit="1" customWidth="1"/>
    <col min="19" max="19" width="10.85546875" style="120" bestFit="1" customWidth="1"/>
    <col min="20" max="20" width="1.28515625" style="2" customWidth="1"/>
    <col min="21" max="21" width="9.140625" style="93"/>
    <col min="22" max="360" width="9.140625" style="29"/>
    <col min="361" max="16384" width="9.140625" style="2"/>
  </cols>
  <sheetData>
    <row r="1" spans="1:360" s="1" customFormat="1" ht="16.5" customHeight="1" x14ac:dyDescent="0.25">
      <c r="A1" s="92"/>
      <c r="B1" s="92"/>
      <c r="C1" s="92"/>
      <c r="D1" s="92"/>
      <c r="E1" s="92"/>
      <c r="F1" s="92"/>
      <c r="G1" s="92"/>
      <c r="H1" s="92"/>
      <c r="I1" s="92"/>
      <c r="J1" s="93"/>
      <c r="K1" s="93"/>
      <c r="L1" s="161"/>
      <c r="M1" s="115"/>
      <c r="N1" s="92"/>
      <c r="O1" s="112" t="s">
        <v>52</v>
      </c>
      <c r="P1" s="112">
        <v>1</v>
      </c>
      <c r="Q1" s="113"/>
      <c r="R1" s="200">
        <v>2</v>
      </c>
      <c r="S1" s="115"/>
      <c r="T1" s="92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/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  <c r="HL1" s="93"/>
      <c r="HM1" s="93"/>
      <c r="HN1" s="93"/>
      <c r="HO1" s="93"/>
      <c r="HP1" s="93"/>
      <c r="HQ1" s="93"/>
      <c r="HR1" s="93"/>
      <c r="HS1" s="93"/>
      <c r="HT1" s="93"/>
      <c r="HU1" s="93"/>
      <c r="HV1" s="93"/>
      <c r="HW1" s="93"/>
      <c r="HX1" s="93"/>
      <c r="HY1" s="93"/>
      <c r="HZ1" s="93"/>
      <c r="IA1" s="93"/>
      <c r="IB1" s="93"/>
      <c r="IC1" s="93"/>
      <c r="ID1" s="93"/>
      <c r="IE1" s="93"/>
      <c r="IF1" s="93"/>
      <c r="IG1" s="93"/>
      <c r="IH1" s="93"/>
      <c r="II1" s="93"/>
      <c r="IJ1" s="93"/>
      <c r="IK1" s="93"/>
      <c r="IL1" s="93"/>
      <c r="IM1" s="93"/>
      <c r="IN1" s="93"/>
      <c r="IO1" s="93"/>
      <c r="IP1" s="93"/>
      <c r="IQ1" s="93"/>
      <c r="IR1" s="93"/>
      <c r="IS1" s="93"/>
      <c r="IT1" s="93"/>
      <c r="IU1" s="93"/>
      <c r="IV1" s="93"/>
      <c r="IW1" s="93"/>
      <c r="IX1" s="93"/>
      <c r="IY1" s="93"/>
      <c r="IZ1" s="93"/>
      <c r="JA1" s="93"/>
      <c r="JB1" s="93"/>
      <c r="JC1" s="93"/>
      <c r="JD1" s="93"/>
      <c r="JE1" s="93"/>
      <c r="JF1" s="93"/>
      <c r="JG1" s="93"/>
      <c r="JH1" s="93"/>
      <c r="JI1" s="93"/>
      <c r="JJ1" s="93"/>
      <c r="JK1" s="93"/>
      <c r="JL1" s="93"/>
      <c r="JM1" s="93"/>
      <c r="JN1" s="93"/>
      <c r="JO1" s="93"/>
      <c r="JP1" s="93"/>
      <c r="JQ1" s="93"/>
      <c r="JR1" s="93"/>
      <c r="JS1" s="93"/>
      <c r="JT1" s="93"/>
      <c r="JU1" s="93"/>
      <c r="JV1" s="93"/>
      <c r="JW1" s="93"/>
      <c r="JX1" s="93"/>
      <c r="JY1" s="93"/>
      <c r="JZ1" s="93"/>
      <c r="KA1" s="93"/>
      <c r="KB1" s="93"/>
      <c r="KC1" s="93"/>
      <c r="KD1" s="93"/>
      <c r="KE1" s="93"/>
      <c r="KF1" s="93"/>
      <c r="KG1" s="93"/>
      <c r="KH1" s="93"/>
      <c r="KI1" s="93"/>
      <c r="KJ1" s="93"/>
      <c r="KK1" s="93"/>
      <c r="KL1" s="93"/>
      <c r="KM1" s="93"/>
      <c r="KN1" s="93"/>
      <c r="KO1" s="93"/>
      <c r="KP1" s="93"/>
      <c r="KQ1" s="93"/>
      <c r="KR1" s="93"/>
      <c r="KS1" s="93"/>
      <c r="KT1" s="93"/>
      <c r="KU1" s="93"/>
      <c r="KV1" s="93"/>
      <c r="KW1" s="93"/>
      <c r="KX1" s="93"/>
      <c r="KY1" s="93"/>
      <c r="KZ1" s="93"/>
      <c r="LA1" s="93"/>
      <c r="LB1" s="93"/>
      <c r="LC1" s="93"/>
      <c r="LD1" s="93"/>
      <c r="LE1" s="93"/>
      <c r="LF1" s="93"/>
      <c r="LG1" s="93"/>
      <c r="LH1" s="93"/>
      <c r="LI1" s="93"/>
      <c r="LJ1" s="93"/>
      <c r="LK1" s="93"/>
      <c r="LL1" s="93"/>
      <c r="LM1" s="93"/>
      <c r="LN1" s="93"/>
      <c r="LO1" s="93"/>
      <c r="LP1" s="93"/>
      <c r="LQ1" s="93"/>
      <c r="LR1" s="93"/>
      <c r="LS1" s="93"/>
      <c r="LT1" s="93"/>
      <c r="LU1" s="93"/>
      <c r="LV1" s="93"/>
      <c r="LW1" s="93"/>
      <c r="LX1" s="93"/>
      <c r="LY1" s="93"/>
      <c r="LZ1" s="93"/>
      <c r="MA1" s="93"/>
      <c r="MB1" s="93"/>
      <c r="MC1" s="93"/>
      <c r="MD1" s="93"/>
      <c r="ME1" s="93"/>
      <c r="MF1" s="93"/>
      <c r="MG1" s="93"/>
      <c r="MH1" s="93"/>
      <c r="MI1" s="93"/>
      <c r="MJ1" s="93"/>
      <c r="MK1" s="93"/>
      <c r="ML1" s="93"/>
      <c r="MM1" s="93"/>
      <c r="MN1" s="93"/>
      <c r="MO1" s="93"/>
      <c r="MP1" s="93"/>
      <c r="MQ1" s="93"/>
      <c r="MR1" s="93"/>
      <c r="MS1" s="93"/>
      <c r="MT1" s="93"/>
      <c r="MU1" s="93"/>
      <c r="MV1" s="93"/>
    </row>
    <row r="2" spans="1:360" s="1" customFormat="1" ht="18" customHeight="1" x14ac:dyDescent="0.25">
      <c r="A2" s="94"/>
      <c r="B2" s="94"/>
      <c r="C2" s="94"/>
      <c r="D2" s="94"/>
      <c r="E2" s="94"/>
      <c r="F2" s="94"/>
      <c r="G2" s="94"/>
      <c r="H2" s="94"/>
      <c r="I2" s="94"/>
      <c r="J2" s="93"/>
      <c r="K2" s="93"/>
      <c r="L2" s="161"/>
      <c r="M2" s="116"/>
      <c r="N2" s="94"/>
      <c r="O2" s="112" t="s">
        <v>53</v>
      </c>
      <c r="P2" s="112">
        <v>2</v>
      </c>
      <c r="Q2" s="113"/>
      <c r="R2" s="161"/>
      <c r="S2" s="116"/>
      <c r="T2" s="94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  <c r="HN2" s="93"/>
      <c r="HO2" s="93"/>
      <c r="HP2" s="93"/>
      <c r="HQ2" s="93"/>
      <c r="HR2" s="93"/>
      <c r="HS2" s="93"/>
      <c r="HT2" s="93"/>
      <c r="HU2" s="93"/>
      <c r="HV2" s="93"/>
      <c r="HW2" s="93"/>
      <c r="HX2" s="93"/>
      <c r="HY2" s="93"/>
      <c r="HZ2" s="93"/>
      <c r="IA2" s="93"/>
      <c r="IB2" s="93"/>
      <c r="IC2" s="93"/>
      <c r="ID2" s="93"/>
      <c r="IE2" s="93"/>
      <c r="IF2" s="93"/>
      <c r="IG2" s="93"/>
      <c r="IH2" s="93"/>
      <c r="II2" s="93"/>
      <c r="IJ2" s="93"/>
      <c r="IK2" s="93"/>
      <c r="IL2" s="93"/>
      <c r="IM2" s="93"/>
      <c r="IN2" s="93"/>
      <c r="IO2" s="93"/>
      <c r="IP2" s="93"/>
      <c r="IQ2" s="93"/>
      <c r="IR2" s="93"/>
      <c r="IS2" s="93"/>
      <c r="IT2" s="93"/>
      <c r="IU2" s="93"/>
      <c r="IV2" s="93"/>
      <c r="IW2" s="93"/>
      <c r="IX2" s="93"/>
      <c r="IY2" s="93"/>
      <c r="IZ2" s="93"/>
      <c r="JA2" s="93"/>
      <c r="JB2" s="93"/>
      <c r="JC2" s="93"/>
      <c r="JD2" s="93"/>
      <c r="JE2" s="93"/>
      <c r="JF2" s="93"/>
      <c r="JG2" s="93"/>
      <c r="JH2" s="93"/>
      <c r="JI2" s="93"/>
      <c r="JJ2" s="93"/>
      <c r="JK2" s="93"/>
      <c r="JL2" s="93"/>
      <c r="JM2" s="93"/>
      <c r="JN2" s="93"/>
      <c r="JO2" s="93"/>
      <c r="JP2" s="93"/>
      <c r="JQ2" s="93"/>
      <c r="JR2" s="93"/>
      <c r="JS2" s="93"/>
      <c r="JT2" s="93"/>
      <c r="JU2" s="93"/>
      <c r="JV2" s="93"/>
      <c r="JW2" s="93"/>
      <c r="JX2" s="93"/>
      <c r="JY2" s="93"/>
      <c r="JZ2" s="93"/>
      <c r="KA2" s="93"/>
      <c r="KB2" s="93"/>
      <c r="KC2" s="93"/>
      <c r="KD2" s="93"/>
      <c r="KE2" s="93"/>
      <c r="KF2" s="93"/>
      <c r="KG2" s="93"/>
      <c r="KH2" s="93"/>
      <c r="KI2" s="93"/>
      <c r="KJ2" s="93"/>
      <c r="KK2" s="93"/>
      <c r="KL2" s="93"/>
      <c r="KM2" s="93"/>
      <c r="KN2" s="93"/>
      <c r="KO2" s="93"/>
      <c r="KP2" s="93"/>
      <c r="KQ2" s="93"/>
      <c r="KR2" s="93"/>
      <c r="KS2" s="93"/>
      <c r="KT2" s="93"/>
      <c r="KU2" s="93"/>
      <c r="KV2" s="93"/>
      <c r="KW2" s="93"/>
      <c r="KX2" s="93"/>
      <c r="KY2" s="93"/>
      <c r="KZ2" s="93"/>
      <c r="LA2" s="93"/>
      <c r="LB2" s="93"/>
      <c r="LC2" s="93"/>
      <c r="LD2" s="93"/>
      <c r="LE2" s="93"/>
      <c r="LF2" s="93"/>
      <c r="LG2" s="93"/>
      <c r="LH2" s="93"/>
      <c r="LI2" s="93"/>
      <c r="LJ2" s="93"/>
      <c r="LK2" s="93"/>
      <c r="LL2" s="93"/>
      <c r="LM2" s="93"/>
      <c r="LN2" s="93"/>
      <c r="LO2" s="93"/>
      <c r="LP2" s="93"/>
      <c r="LQ2" s="93"/>
      <c r="LR2" s="93"/>
      <c r="LS2" s="93"/>
      <c r="LT2" s="93"/>
      <c r="LU2" s="93"/>
      <c r="LV2" s="93"/>
      <c r="LW2" s="93"/>
      <c r="LX2" s="93"/>
      <c r="LY2" s="93"/>
      <c r="LZ2" s="93"/>
      <c r="MA2" s="93"/>
      <c r="MB2" s="93"/>
      <c r="MC2" s="93"/>
      <c r="MD2" s="93"/>
      <c r="ME2" s="93"/>
      <c r="MF2" s="93"/>
      <c r="MG2" s="93"/>
      <c r="MH2" s="93"/>
      <c r="MI2" s="93"/>
      <c r="MJ2" s="93"/>
      <c r="MK2" s="93"/>
      <c r="ML2" s="93"/>
      <c r="MM2" s="93"/>
      <c r="MN2" s="93"/>
      <c r="MO2" s="93"/>
      <c r="MP2" s="93"/>
      <c r="MQ2" s="93"/>
      <c r="MR2" s="93"/>
      <c r="MS2" s="93"/>
      <c r="MT2" s="93"/>
      <c r="MU2" s="93"/>
      <c r="MV2" s="93"/>
    </row>
    <row r="3" spans="1:360" s="1" customFormat="1" ht="16.5" customHeight="1" x14ac:dyDescent="0.25">
      <c r="A3" s="381"/>
      <c r="B3" s="381"/>
      <c r="C3" s="381"/>
      <c r="D3" s="381"/>
      <c r="E3" s="381"/>
      <c r="F3" s="381"/>
      <c r="G3" s="381"/>
      <c r="H3" s="381"/>
      <c r="I3" s="381"/>
      <c r="J3" s="93"/>
      <c r="K3" s="93"/>
      <c r="L3" s="161"/>
      <c r="M3" s="116"/>
      <c r="N3" s="95"/>
      <c r="O3" s="93"/>
      <c r="P3" s="93"/>
      <c r="Q3" s="93"/>
      <c r="R3" s="161"/>
      <c r="S3" s="116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  <c r="IA3" s="93"/>
      <c r="IB3" s="93"/>
      <c r="IC3" s="93"/>
      <c r="ID3" s="93"/>
      <c r="IE3" s="93"/>
      <c r="IF3" s="93"/>
      <c r="IG3" s="93"/>
      <c r="IH3" s="93"/>
      <c r="II3" s="93"/>
      <c r="IJ3" s="93"/>
      <c r="IK3" s="93"/>
      <c r="IL3" s="93"/>
      <c r="IM3" s="93"/>
      <c r="IN3" s="93"/>
      <c r="IO3" s="93"/>
      <c r="IP3" s="93"/>
      <c r="IQ3" s="93"/>
      <c r="IR3" s="93"/>
      <c r="IS3" s="93"/>
      <c r="IT3" s="93"/>
      <c r="IU3" s="93"/>
      <c r="IV3" s="93"/>
      <c r="IW3" s="93"/>
      <c r="IX3" s="93"/>
      <c r="IY3" s="93"/>
      <c r="IZ3" s="93"/>
      <c r="JA3" s="93"/>
      <c r="JB3" s="93"/>
      <c r="JC3" s="93"/>
      <c r="JD3" s="93"/>
      <c r="JE3" s="93"/>
      <c r="JF3" s="93"/>
      <c r="JG3" s="93"/>
      <c r="JH3" s="93"/>
      <c r="JI3" s="93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3"/>
      <c r="KD3" s="93"/>
      <c r="KE3" s="93"/>
      <c r="KF3" s="93"/>
      <c r="KG3" s="93"/>
      <c r="KH3" s="93"/>
      <c r="KI3" s="93"/>
      <c r="KJ3" s="93"/>
      <c r="KK3" s="93"/>
      <c r="KL3" s="93"/>
      <c r="KM3" s="93"/>
      <c r="KN3" s="93"/>
      <c r="KO3" s="93"/>
      <c r="KP3" s="93"/>
      <c r="KQ3" s="93"/>
      <c r="KR3" s="93"/>
      <c r="KS3" s="93"/>
      <c r="KT3" s="93"/>
      <c r="KU3" s="93"/>
      <c r="KV3" s="93"/>
      <c r="KW3" s="93"/>
      <c r="KX3" s="93"/>
      <c r="KY3" s="93"/>
      <c r="KZ3" s="93"/>
      <c r="LA3" s="93"/>
      <c r="LB3" s="93"/>
      <c r="LC3" s="93"/>
      <c r="LD3" s="93"/>
      <c r="LE3" s="93"/>
      <c r="LF3" s="93"/>
      <c r="LG3" s="93"/>
      <c r="LH3" s="93"/>
      <c r="LI3" s="93"/>
      <c r="LJ3" s="93"/>
      <c r="LK3" s="93"/>
      <c r="LL3" s="93"/>
      <c r="LM3" s="93"/>
      <c r="LN3" s="93"/>
      <c r="LO3" s="93"/>
      <c r="LP3" s="93"/>
      <c r="LQ3" s="93"/>
      <c r="LR3" s="93"/>
      <c r="LS3" s="93"/>
      <c r="LT3" s="93"/>
      <c r="LU3" s="93"/>
      <c r="LV3" s="93"/>
      <c r="LW3" s="93"/>
      <c r="LX3" s="93"/>
      <c r="LY3" s="93"/>
      <c r="LZ3" s="93"/>
      <c r="MA3" s="93"/>
      <c r="MB3" s="93"/>
      <c r="MC3" s="93"/>
      <c r="MD3" s="93"/>
      <c r="ME3" s="93"/>
      <c r="MF3" s="93"/>
      <c r="MG3" s="93"/>
      <c r="MH3" s="93"/>
      <c r="MI3" s="93"/>
      <c r="MJ3" s="93"/>
      <c r="MK3" s="93"/>
      <c r="ML3" s="93"/>
      <c r="MM3" s="93"/>
      <c r="MN3" s="93"/>
      <c r="MO3" s="93"/>
      <c r="MP3" s="93"/>
      <c r="MQ3" s="93"/>
      <c r="MR3" s="93"/>
      <c r="MS3" s="93"/>
      <c r="MT3" s="93"/>
      <c r="MU3" s="93"/>
      <c r="MV3" s="93"/>
    </row>
    <row r="4" spans="1:360" s="1" customFormat="1" ht="16.5" customHeight="1" x14ac:dyDescent="0.25">
      <c r="A4" s="94"/>
      <c r="B4" s="94"/>
      <c r="C4" s="94"/>
      <c r="D4" s="94"/>
      <c r="E4" s="94"/>
      <c r="F4" s="94"/>
      <c r="G4" s="94"/>
      <c r="H4" s="94"/>
      <c r="I4" s="96"/>
      <c r="J4" s="93"/>
      <c r="K4" s="93"/>
      <c r="L4" s="161"/>
      <c r="M4" s="116"/>
      <c r="N4" s="94"/>
      <c r="O4" s="96"/>
      <c r="P4" s="93"/>
      <c r="Q4" s="93"/>
      <c r="R4" s="161"/>
      <c r="S4" s="116"/>
      <c r="T4" s="94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  <c r="MV4" s="93"/>
    </row>
    <row r="5" spans="1:360" s="1" customFormat="1" ht="16.5" customHeight="1" x14ac:dyDescent="0.25">
      <c r="A5" s="93"/>
      <c r="B5" s="93"/>
      <c r="C5" s="97"/>
      <c r="D5" s="97"/>
      <c r="E5" s="97"/>
      <c r="F5" s="93"/>
      <c r="G5" s="93"/>
      <c r="H5" s="93"/>
      <c r="I5" s="93"/>
      <c r="J5" s="93"/>
      <c r="K5" s="93"/>
      <c r="L5" s="161"/>
      <c r="M5" s="115"/>
      <c r="N5" s="93"/>
      <c r="O5" s="93"/>
      <c r="P5" s="93"/>
      <c r="Q5" s="93"/>
      <c r="R5" s="161"/>
      <c r="S5" s="115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</row>
    <row r="6" spans="1:360" s="1" customFormat="1" ht="16.5" customHeight="1" x14ac:dyDescent="0.2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161"/>
      <c r="M6" s="115"/>
      <c r="N6" s="93"/>
      <c r="O6" s="93"/>
      <c r="P6" s="93"/>
      <c r="Q6" s="93"/>
      <c r="R6" s="161"/>
      <c r="S6" s="115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3"/>
      <c r="IA6" s="93"/>
      <c r="IB6" s="93"/>
      <c r="IC6" s="93"/>
      <c r="ID6" s="93"/>
      <c r="IE6" s="93"/>
      <c r="IF6" s="93"/>
      <c r="IG6" s="93"/>
      <c r="IH6" s="93"/>
      <c r="II6" s="93"/>
      <c r="IJ6" s="93"/>
      <c r="IK6" s="93"/>
      <c r="IL6" s="93"/>
      <c r="IM6" s="93"/>
      <c r="IN6" s="93"/>
      <c r="IO6" s="93"/>
      <c r="IP6" s="93"/>
      <c r="IQ6" s="93"/>
      <c r="IR6" s="93"/>
      <c r="IS6" s="93"/>
      <c r="IT6" s="93"/>
      <c r="IU6" s="93"/>
      <c r="IV6" s="93"/>
      <c r="IW6" s="93"/>
      <c r="IX6" s="93"/>
      <c r="IY6" s="93"/>
      <c r="IZ6" s="93"/>
      <c r="JA6" s="93"/>
      <c r="JB6" s="93"/>
      <c r="JC6" s="93"/>
      <c r="JD6" s="93"/>
      <c r="JE6" s="93"/>
      <c r="JF6" s="93"/>
      <c r="JG6" s="93"/>
      <c r="JH6" s="93"/>
      <c r="JI6" s="93"/>
      <c r="JJ6" s="93"/>
      <c r="JK6" s="93"/>
      <c r="JL6" s="93"/>
      <c r="JM6" s="93"/>
      <c r="JN6" s="93"/>
      <c r="JO6" s="93"/>
      <c r="JP6" s="93"/>
      <c r="JQ6" s="93"/>
      <c r="JR6" s="93"/>
      <c r="JS6" s="93"/>
      <c r="JT6" s="93"/>
      <c r="JU6" s="93"/>
      <c r="JV6" s="93"/>
      <c r="JW6" s="93"/>
      <c r="JX6" s="93"/>
      <c r="JY6" s="93"/>
      <c r="JZ6" s="93"/>
      <c r="KA6" s="93"/>
      <c r="KB6" s="93"/>
      <c r="KC6" s="93"/>
      <c r="KD6" s="93"/>
      <c r="KE6" s="93"/>
      <c r="KF6" s="93"/>
      <c r="KG6" s="93"/>
      <c r="KH6" s="93"/>
      <c r="KI6" s="93"/>
      <c r="KJ6" s="93"/>
      <c r="KK6" s="93"/>
      <c r="KL6" s="93"/>
      <c r="KM6" s="93"/>
      <c r="KN6" s="93"/>
      <c r="KO6" s="93"/>
      <c r="KP6" s="93"/>
      <c r="KQ6" s="93"/>
      <c r="KR6" s="93"/>
      <c r="KS6" s="93"/>
      <c r="KT6" s="93"/>
      <c r="KU6" s="93"/>
      <c r="KV6" s="93"/>
      <c r="KW6" s="93"/>
      <c r="KX6" s="93"/>
      <c r="KY6" s="93"/>
      <c r="KZ6" s="93"/>
      <c r="LA6" s="93"/>
      <c r="LB6" s="93"/>
      <c r="LC6" s="93"/>
      <c r="LD6" s="93"/>
      <c r="LE6" s="93"/>
      <c r="LF6" s="93"/>
      <c r="LG6" s="93"/>
      <c r="LH6" s="93"/>
      <c r="LI6" s="93"/>
      <c r="LJ6" s="93"/>
      <c r="LK6" s="93"/>
      <c r="LL6" s="93"/>
      <c r="LM6" s="93"/>
      <c r="LN6" s="93"/>
      <c r="LO6" s="93"/>
      <c r="LP6" s="93"/>
      <c r="LQ6" s="93"/>
      <c r="LR6" s="93"/>
      <c r="LS6" s="93"/>
      <c r="LT6" s="93"/>
      <c r="LU6" s="93"/>
      <c r="LV6" s="93"/>
      <c r="LW6" s="93"/>
      <c r="LX6" s="93"/>
      <c r="LY6" s="93"/>
      <c r="LZ6" s="93"/>
      <c r="MA6" s="93"/>
      <c r="MB6" s="93"/>
      <c r="MC6" s="93"/>
      <c r="MD6" s="93"/>
      <c r="ME6" s="93"/>
      <c r="MF6" s="93"/>
      <c r="MG6" s="93"/>
      <c r="MH6" s="93"/>
      <c r="MI6" s="93"/>
      <c r="MJ6" s="93"/>
      <c r="MK6" s="93"/>
      <c r="ML6" s="93"/>
      <c r="MM6" s="93"/>
      <c r="MN6" s="93"/>
      <c r="MO6" s="93"/>
      <c r="MP6" s="93"/>
      <c r="MQ6" s="93"/>
      <c r="MR6" s="93"/>
      <c r="MS6" s="93"/>
      <c r="MT6" s="93"/>
      <c r="MU6" s="93"/>
      <c r="MV6" s="93"/>
    </row>
    <row r="7" spans="1:360" s="1" customFormat="1" ht="16.5" customHeight="1" x14ac:dyDescent="0.25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161"/>
      <c r="M7" s="115"/>
      <c r="N7" s="93"/>
      <c r="O7" s="93"/>
      <c r="P7" s="93"/>
      <c r="Q7" s="93"/>
      <c r="R7" s="161"/>
      <c r="S7" s="115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93"/>
      <c r="IA7" s="93"/>
      <c r="IB7" s="93"/>
      <c r="IC7" s="93"/>
      <c r="ID7" s="93"/>
      <c r="IE7" s="93"/>
      <c r="IF7" s="93"/>
      <c r="IG7" s="93"/>
      <c r="IH7" s="93"/>
      <c r="II7" s="93"/>
      <c r="IJ7" s="93"/>
      <c r="IK7" s="93"/>
      <c r="IL7" s="93"/>
      <c r="IM7" s="93"/>
      <c r="IN7" s="93"/>
      <c r="IO7" s="93"/>
      <c r="IP7" s="93"/>
      <c r="IQ7" s="93"/>
      <c r="IR7" s="93"/>
      <c r="IS7" s="93"/>
      <c r="IT7" s="93"/>
      <c r="IU7" s="93"/>
      <c r="IV7" s="93"/>
      <c r="IW7" s="93"/>
      <c r="IX7" s="93"/>
      <c r="IY7" s="93"/>
      <c r="IZ7" s="93"/>
      <c r="JA7" s="93"/>
      <c r="JB7" s="93"/>
      <c r="JC7" s="93"/>
      <c r="JD7" s="93"/>
      <c r="JE7" s="93"/>
      <c r="JF7" s="93"/>
      <c r="JG7" s="93"/>
      <c r="JH7" s="93"/>
      <c r="JI7" s="93"/>
      <c r="JJ7" s="93"/>
      <c r="JK7" s="93"/>
      <c r="JL7" s="93"/>
      <c r="JM7" s="93"/>
      <c r="JN7" s="93"/>
      <c r="JO7" s="93"/>
      <c r="JP7" s="93"/>
      <c r="JQ7" s="93"/>
      <c r="JR7" s="93"/>
      <c r="JS7" s="93"/>
      <c r="JT7" s="93"/>
      <c r="JU7" s="93"/>
      <c r="JV7" s="93"/>
      <c r="JW7" s="93"/>
      <c r="JX7" s="93"/>
      <c r="JY7" s="93"/>
      <c r="JZ7" s="93"/>
      <c r="KA7" s="93"/>
      <c r="KB7" s="93"/>
      <c r="KC7" s="93"/>
      <c r="KD7" s="93"/>
      <c r="KE7" s="93"/>
      <c r="KF7" s="93"/>
      <c r="KG7" s="93"/>
      <c r="KH7" s="93"/>
      <c r="KI7" s="93"/>
      <c r="KJ7" s="93"/>
      <c r="KK7" s="93"/>
      <c r="KL7" s="93"/>
      <c r="KM7" s="93"/>
      <c r="KN7" s="93"/>
      <c r="KO7" s="93"/>
      <c r="KP7" s="93"/>
      <c r="KQ7" s="93"/>
      <c r="KR7" s="93"/>
      <c r="KS7" s="93"/>
      <c r="KT7" s="93"/>
      <c r="KU7" s="93"/>
      <c r="KV7" s="93"/>
      <c r="KW7" s="93"/>
      <c r="KX7" s="93"/>
      <c r="KY7" s="93"/>
      <c r="KZ7" s="93"/>
      <c r="LA7" s="93"/>
      <c r="LB7" s="93"/>
      <c r="LC7" s="93"/>
      <c r="LD7" s="93"/>
      <c r="LE7" s="93"/>
      <c r="LF7" s="93"/>
      <c r="LG7" s="93"/>
      <c r="LH7" s="93"/>
      <c r="LI7" s="93"/>
      <c r="LJ7" s="93"/>
      <c r="LK7" s="93"/>
      <c r="LL7" s="93"/>
      <c r="LM7" s="93"/>
      <c r="LN7" s="93"/>
      <c r="LO7" s="93"/>
      <c r="LP7" s="93"/>
      <c r="LQ7" s="93"/>
      <c r="LR7" s="93"/>
      <c r="LS7" s="93"/>
      <c r="LT7" s="93"/>
      <c r="LU7" s="93"/>
      <c r="LV7" s="93"/>
      <c r="LW7" s="93"/>
      <c r="LX7" s="93"/>
      <c r="LY7" s="93"/>
      <c r="LZ7" s="93"/>
      <c r="MA7" s="93"/>
      <c r="MB7" s="93"/>
      <c r="MC7" s="93"/>
      <c r="MD7" s="93"/>
      <c r="ME7" s="93"/>
      <c r="MF7" s="93"/>
      <c r="MG7" s="93"/>
      <c r="MH7" s="93"/>
      <c r="MI7" s="93"/>
      <c r="MJ7" s="93"/>
      <c r="MK7" s="93"/>
      <c r="ML7" s="93"/>
      <c r="MM7" s="93"/>
      <c r="MN7" s="93"/>
      <c r="MO7" s="93"/>
      <c r="MP7" s="93"/>
      <c r="MQ7" s="93"/>
      <c r="MR7" s="93"/>
      <c r="MS7" s="93"/>
      <c r="MT7" s="93"/>
      <c r="MU7" s="93"/>
      <c r="MV7" s="93"/>
    </row>
    <row r="8" spans="1:360" s="1" customFormat="1" ht="16.5" customHeight="1" x14ac:dyDescent="0.25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111"/>
      <c r="M8" s="117"/>
      <c r="N8" s="93"/>
      <c r="O8" s="93"/>
      <c r="P8" s="93"/>
      <c r="Q8" s="93"/>
      <c r="R8" s="111"/>
      <c r="S8" s="117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3"/>
      <c r="IA8" s="93"/>
      <c r="IB8" s="93"/>
      <c r="IC8" s="93"/>
      <c r="ID8" s="93"/>
      <c r="IE8" s="93"/>
      <c r="IF8" s="93"/>
      <c r="IG8" s="93"/>
      <c r="IH8" s="93"/>
      <c r="II8" s="93"/>
      <c r="IJ8" s="93"/>
      <c r="IK8" s="93"/>
      <c r="IL8" s="93"/>
      <c r="IM8" s="93"/>
      <c r="IN8" s="93"/>
      <c r="IO8" s="93"/>
      <c r="IP8" s="93"/>
      <c r="IQ8" s="93"/>
      <c r="IR8" s="93"/>
      <c r="IS8" s="93"/>
      <c r="IT8" s="93"/>
      <c r="IU8" s="93"/>
      <c r="IV8" s="93"/>
      <c r="IW8" s="93"/>
      <c r="IX8" s="93"/>
      <c r="IY8" s="93"/>
      <c r="IZ8" s="93"/>
      <c r="JA8" s="93"/>
      <c r="JB8" s="93"/>
      <c r="JC8" s="93"/>
      <c r="JD8" s="93"/>
      <c r="JE8" s="93"/>
      <c r="JF8" s="93"/>
      <c r="JG8" s="93"/>
      <c r="JH8" s="93"/>
      <c r="JI8" s="93"/>
      <c r="JJ8" s="93"/>
      <c r="JK8" s="93"/>
      <c r="JL8" s="93"/>
      <c r="JM8" s="93"/>
      <c r="JN8" s="93"/>
      <c r="JO8" s="93"/>
      <c r="JP8" s="93"/>
      <c r="JQ8" s="93"/>
      <c r="JR8" s="93"/>
      <c r="JS8" s="93"/>
      <c r="JT8" s="93"/>
      <c r="JU8" s="93"/>
      <c r="JV8" s="93"/>
      <c r="JW8" s="93"/>
      <c r="JX8" s="93"/>
      <c r="JY8" s="93"/>
      <c r="JZ8" s="93"/>
      <c r="KA8" s="93"/>
      <c r="KB8" s="93"/>
      <c r="KC8" s="93"/>
      <c r="KD8" s="93"/>
      <c r="KE8" s="93"/>
      <c r="KF8" s="93"/>
      <c r="KG8" s="93"/>
      <c r="KH8" s="93"/>
      <c r="KI8" s="93"/>
      <c r="KJ8" s="93"/>
      <c r="KK8" s="93"/>
      <c r="KL8" s="93"/>
      <c r="KM8" s="93"/>
      <c r="KN8" s="93"/>
      <c r="KO8" s="93"/>
      <c r="KP8" s="93"/>
      <c r="KQ8" s="93"/>
      <c r="KR8" s="93"/>
      <c r="KS8" s="93"/>
      <c r="KT8" s="93"/>
      <c r="KU8" s="93"/>
      <c r="KV8" s="93"/>
      <c r="KW8" s="93"/>
      <c r="KX8" s="93"/>
      <c r="KY8" s="93"/>
      <c r="KZ8" s="93"/>
      <c r="LA8" s="93"/>
      <c r="LB8" s="93"/>
      <c r="LC8" s="93"/>
      <c r="LD8" s="93"/>
      <c r="LE8" s="93"/>
      <c r="LF8" s="93"/>
      <c r="LG8" s="93"/>
      <c r="LH8" s="93"/>
      <c r="LI8" s="93"/>
      <c r="LJ8" s="93"/>
      <c r="LK8" s="93"/>
      <c r="LL8" s="93"/>
      <c r="LM8" s="93"/>
      <c r="LN8" s="93"/>
      <c r="LO8" s="93"/>
      <c r="LP8" s="93"/>
      <c r="LQ8" s="93"/>
      <c r="LR8" s="93"/>
      <c r="LS8" s="93"/>
      <c r="LT8" s="93"/>
      <c r="LU8" s="93"/>
      <c r="LV8" s="93"/>
      <c r="LW8" s="93"/>
      <c r="LX8" s="93"/>
      <c r="LY8" s="93"/>
      <c r="LZ8" s="93"/>
      <c r="MA8" s="93"/>
      <c r="MB8" s="93"/>
      <c r="MC8" s="93"/>
      <c r="MD8" s="93"/>
      <c r="ME8" s="93"/>
      <c r="MF8" s="93"/>
      <c r="MG8" s="93"/>
      <c r="MH8" s="93"/>
      <c r="MI8" s="93"/>
      <c r="MJ8" s="93"/>
      <c r="MK8" s="93"/>
      <c r="ML8" s="93"/>
      <c r="MM8" s="93"/>
      <c r="MN8" s="93"/>
      <c r="MO8" s="93"/>
      <c r="MP8" s="93"/>
      <c r="MQ8" s="93"/>
      <c r="MR8" s="93"/>
      <c r="MS8" s="93"/>
      <c r="MT8" s="93"/>
      <c r="MU8" s="93"/>
      <c r="MV8" s="93"/>
    </row>
    <row r="9" spans="1:360" ht="16.5" customHeight="1" x14ac:dyDescent="0.25">
      <c r="J9"/>
      <c r="K9"/>
      <c r="L9" s="162"/>
      <c r="M9" s="118"/>
      <c r="P9"/>
      <c r="Q9"/>
      <c r="R9" s="162"/>
      <c r="S9" s="118"/>
    </row>
    <row r="10" spans="1:360" ht="20.25" x14ac:dyDescent="0.3">
      <c r="B10" s="382" t="s">
        <v>0</v>
      </c>
      <c r="C10" s="382"/>
      <c r="D10" s="382"/>
      <c r="E10" s="382"/>
      <c r="F10" s="382"/>
      <c r="G10" s="382"/>
      <c r="H10" s="382"/>
      <c r="I10" s="382"/>
      <c r="J10" s="382"/>
      <c r="K10" s="382"/>
      <c r="L10" s="382"/>
      <c r="M10" s="382"/>
      <c r="N10"/>
      <c r="R10" s="2"/>
    </row>
    <row r="11" spans="1:360" ht="20.25" x14ac:dyDescent="0.3">
      <c r="B11" s="382" t="s">
        <v>78</v>
      </c>
      <c r="C11" s="382"/>
      <c r="D11" s="382"/>
      <c r="E11" s="382"/>
      <c r="F11" s="382"/>
      <c r="G11" s="382"/>
      <c r="H11" s="382"/>
      <c r="I11" s="382"/>
      <c r="J11" s="382"/>
      <c r="K11" s="382"/>
      <c r="L11" s="382"/>
      <c r="M11" s="382"/>
      <c r="N11"/>
      <c r="R11" s="2"/>
    </row>
    <row r="12" spans="1:360" ht="16.5" customHeight="1" x14ac:dyDescent="0.25">
      <c r="J12"/>
      <c r="K12"/>
      <c r="L12" s="162"/>
      <c r="M12" s="118"/>
      <c r="P12"/>
      <c r="Q12"/>
      <c r="R12" s="162"/>
      <c r="S12" s="118"/>
    </row>
    <row r="13" spans="1:360" ht="16.5" customHeight="1" x14ac:dyDescent="0.25">
      <c r="J13"/>
      <c r="K13"/>
      <c r="L13" s="162"/>
      <c r="M13" s="118"/>
      <c r="P13"/>
      <c r="Q13"/>
      <c r="R13" s="162"/>
      <c r="S13" s="118"/>
    </row>
    <row r="14" spans="1:360" ht="16.5" customHeight="1" x14ac:dyDescent="0.25">
      <c r="B14" s="3" t="s">
        <v>1</v>
      </c>
      <c r="D14" s="383" t="s">
        <v>60</v>
      </c>
      <c r="E14" s="383"/>
      <c r="F14" s="383"/>
      <c r="G14" s="383"/>
      <c r="H14" s="383"/>
      <c r="I14" s="383"/>
      <c r="J14" s="383"/>
      <c r="K14" s="383"/>
      <c r="L14" s="383"/>
      <c r="M14" s="383"/>
      <c r="R14" s="2"/>
    </row>
    <row r="15" spans="1:360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3"/>
      <c r="M15" s="119"/>
      <c r="N15" s="5"/>
      <c r="O15" s="5"/>
      <c r="P15" s="5"/>
      <c r="Q15" s="5"/>
      <c r="R15" s="163"/>
      <c r="S15" s="119"/>
      <c r="T15" s="5"/>
    </row>
    <row r="16" spans="1:360" ht="16.5" customHeight="1" x14ac:dyDescent="0.25">
      <c r="B16" s="3" t="s">
        <v>2</v>
      </c>
      <c r="D16" s="6" t="s">
        <v>3</v>
      </c>
      <c r="E16" s="5"/>
      <c r="F16" s="5"/>
      <c r="G16" s="5"/>
      <c r="H16" s="5"/>
      <c r="I16" s="5"/>
      <c r="J16" s="5"/>
      <c r="K16" s="5"/>
      <c r="L16" s="163"/>
      <c r="M16" s="119"/>
      <c r="N16" s="5"/>
      <c r="O16" s="5"/>
      <c r="P16" s="5"/>
      <c r="Q16" s="5"/>
      <c r="R16" s="163"/>
      <c r="S16" s="119"/>
      <c r="T16" s="5"/>
    </row>
    <row r="17" spans="1:360" ht="15.75" x14ac:dyDescent="0.25">
      <c r="B17" s="4"/>
      <c r="D17" s="5"/>
      <c r="E17" s="5"/>
      <c r="F17" s="5"/>
      <c r="G17" s="5"/>
      <c r="H17" s="5"/>
      <c r="K17" s="5"/>
      <c r="L17" s="163"/>
      <c r="M17" s="119"/>
      <c r="N17" s="5"/>
      <c r="O17" s="5"/>
      <c r="P17" s="5"/>
      <c r="Q17" s="5"/>
      <c r="R17" s="163"/>
      <c r="S17" s="119"/>
      <c r="T17" s="5"/>
      <c r="U17" s="343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</row>
    <row r="18" spans="1:360" x14ac:dyDescent="0.25">
      <c r="B18" s="7"/>
      <c r="D18" s="8" t="s">
        <v>4</v>
      </c>
      <c r="E18" s="8"/>
      <c r="F18" s="9">
        <v>150</v>
      </c>
      <c r="U18" s="343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</row>
    <row r="19" spans="1:360" x14ac:dyDescent="0.25">
      <c r="B19" s="7"/>
      <c r="U19" s="343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</row>
    <row r="20" spans="1:360" ht="39.75" customHeight="1" x14ac:dyDescent="0.25">
      <c r="B20" s="7"/>
      <c r="D20" s="10"/>
      <c r="E20" s="10"/>
      <c r="F20" s="374" t="s">
        <v>51</v>
      </c>
      <c r="G20" s="375"/>
      <c r="H20" s="29"/>
      <c r="I20" s="372">
        <f>Residential!I20</f>
        <v>2016</v>
      </c>
      <c r="J20" s="373"/>
      <c r="K20" s="29"/>
      <c r="L20" s="374" t="str">
        <f>Residential!L20</f>
        <v xml:space="preserve">Impact
2016  vs. 
2015 </v>
      </c>
      <c r="M20" s="375"/>
      <c r="N20" s="29"/>
      <c r="O20" s="372" t="str">
        <f>Residential!O20</f>
        <v xml:space="preserve">2017 TEST YEAR </v>
      </c>
      <c r="P20" s="373"/>
      <c r="Q20" s="29"/>
      <c r="R20" s="374" t="str">
        <f>Residential!R20</f>
        <v xml:space="preserve">Impact
2017 TEST vs. 
2016 </v>
      </c>
      <c r="S20" s="375"/>
      <c r="T20" s="29"/>
      <c r="U20" s="343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</row>
    <row r="21" spans="1:360" x14ac:dyDescent="0.25">
      <c r="B21" s="7"/>
      <c r="D21" s="376" t="s">
        <v>5</v>
      </c>
      <c r="E21" s="11" t="s">
        <v>7</v>
      </c>
      <c r="F21" s="11" t="s">
        <v>6</v>
      </c>
      <c r="G21" s="12" t="s">
        <v>8</v>
      </c>
      <c r="H21" s="29"/>
      <c r="I21" s="11" t="s">
        <v>6</v>
      </c>
      <c r="J21" s="12" t="s">
        <v>8</v>
      </c>
      <c r="K21" s="29"/>
      <c r="L21" s="165" t="s">
        <v>9</v>
      </c>
      <c r="M21" s="121" t="s">
        <v>10</v>
      </c>
      <c r="N21" s="29"/>
      <c r="O21" s="11" t="s">
        <v>6</v>
      </c>
      <c r="P21" s="12" t="s">
        <v>8</v>
      </c>
      <c r="Q21" s="29"/>
      <c r="R21" s="165" t="s">
        <v>9</v>
      </c>
      <c r="S21" s="121" t="s">
        <v>10</v>
      </c>
      <c r="T21" s="29"/>
      <c r="U21" s="343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</row>
    <row r="22" spans="1:360" x14ac:dyDescent="0.25">
      <c r="B22" s="7"/>
      <c r="D22" s="377"/>
      <c r="E22" s="13"/>
      <c r="F22" s="13" t="s">
        <v>11</v>
      </c>
      <c r="G22" s="14" t="s">
        <v>11</v>
      </c>
      <c r="H22" s="29"/>
      <c r="I22" s="13" t="s">
        <v>11</v>
      </c>
      <c r="J22" s="14" t="s">
        <v>11</v>
      </c>
      <c r="K22" s="29"/>
      <c r="L22" s="166"/>
      <c r="M22" s="122"/>
      <c r="N22" s="29"/>
      <c r="O22" s="13" t="s">
        <v>11</v>
      </c>
      <c r="P22" s="14" t="s">
        <v>11</v>
      </c>
      <c r="Q22" s="29"/>
      <c r="R22" s="166"/>
      <c r="S22" s="122"/>
      <c r="T22" s="29"/>
      <c r="U22" s="343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</row>
    <row r="23" spans="1:360" x14ac:dyDescent="0.25">
      <c r="A23" s="139" t="str">
        <f>[3]Rates!$A$141</f>
        <v>Fix_USL</v>
      </c>
      <c r="B23" s="15" t="s">
        <v>12</v>
      </c>
      <c r="C23" s="15"/>
      <c r="D23" s="99" t="s">
        <v>57</v>
      </c>
      <c r="E23" s="17">
        <v>1</v>
      </c>
      <c r="F23" s="114">
        <f>IF($A23&lt;&gt;"",VLOOKUP($A23,[3]Rates!$A$1:$R$65536,12,FALSE),0)</f>
        <v>7.01</v>
      </c>
      <c r="G23" s="18">
        <f t="shared" ref="G23:G38" si="0">E23*F23</f>
        <v>7.01</v>
      </c>
      <c r="H23" s="38"/>
      <c r="I23" s="114">
        <f>IF($A23&lt;&gt;"",VLOOKUP($A23,[3]Rates!$A$1:$R$65536,14,FALSE),0)</f>
        <v>7.73</v>
      </c>
      <c r="J23" s="18">
        <f>$E23*I23</f>
        <v>7.73</v>
      </c>
      <c r="K23" s="38"/>
      <c r="L23" s="167">
        <f>J23-G23</f>
        <v>0.72000000000000064</v>
      </c>
      <c r="M23" s="123">
        <f>IF((G23)=0,"",(L23/G23))</f>
        <v>0.10271041369472192</v>
      </c>
      <c r="N23" s="38"/>
      <c r="O23" s="114">
        <f>IF($A23&lt;&gt;"",VLOOKUP($A23,[3]Rates!$A$1:$R$65536,15,FALSE),0)</f>
        <v>8.83</v>
      </c>
      <c r="P23" s="18">
        <f>$E23*O23</f>
        <v>8.83</v>
      </c>
      <c r="Q23" s="38"/>
      <c r="R23" s="167">
        <f>P23-J23</f>
        <v>1.0999999999999996</v>
      </c>
      <c r="S23" s="123">
        <f>IF((J23)=0,"",(R23/J23))</f>
        <v>0.14230271668822764</v>
      </c>
      <c r="T23" s="38"/>
      <c r="U23" s="343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</row>
    <row r="24" spans="1:360" x14ac:dyDescent="0.25">
      <c r="A24" s="139"/>
      <c r="B24" s="15" t="s">
        <v>13</v>
      </c>
      <c r="C24" s="15"/>
      <c r="D24" s="99" t="s">
        <v>57</v>
      </c>
      <c r="E24" s="17">
        <v>1</v>
      </c>
      <c r="F24" s="114">
        <f>IF($A24&lt;&gt;"",VLOOKUP($A24,[3]Rates!$A$1:$R$65536,12,FALSE),0)</f>
        <v>0</v>
      </c>
      <c r="G24" s="18">
        <f t="shared" si="0"/>
        <v>0</v>
      </c>
      <c r="H24" s="38"/>
      <c r="I24" s="114">
        <f>IF($A24&lt;&gt;"",VLOOKUP($A24,[3]Rates!$A$1:$R$65536,14,FALSE),0)</f>
        <v>0</v>
      </c>
      <c r="J24" s="18">
        <f t="shared" ref="J24:J38" si="1">$E24*I24</f>
        <v>0</v>
      </c>
      <c r="K24" s="38"/>
      <c r="L24" s="167">
        <f t="shared" ref="L24:L61" si="2">J24-G24</f>
        <v>0</v>
      </c>
      <c r="M24" s="123" t="str">
        <f t="shared" ref="M24:M47" si="3">IF((G24)=0,"",(L24/G24))</f>
        <v/>
      </c>
      <c r="N24" s="38"/>
      <c r="O24" s="114">
        <f>IF($A24&lt;&gt;"",VLOOKUP($A24,[3]Rates!$A$1:$R$65536,15,FALSE),0)</f>
        <v>0</v>
      </c>
      <c r="P24" s="18">
        <f t="shared" ref="P24:P38" si="4">$E24*O24</f>
        <v>0</v>
      </c>
      <c r="Q24" s="38"/>
      <c r="R24" s="167">
        <f t="shared" ref="R24:R73" si="5">P24-J24</f>
        <v>0</v>
      </c>
      <c r="S24" s="123" t="str">
        <f t="shared" ref="S24:S61" si="6">IF((J24)=0,"",(R24/J24))</f>
        <v/>
      </c>
      <c r="T24" s="38"/>
      <c r="U24" s="343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</row>
    <row r="25" spans="1:360" s="267" customFormat="1" x14ac:dyDescent="0.25">
      <c r="A25" s="291" t="str">
        <f>[3]Rates!$A$143</f>
        <v>PPE_USL</v>
      </c>
      <c r="B25" s="301" t="s">
        <v>71</v>
      </c>
      <c r="C25" s="293"/>
      <c r="D25" s="294" t="s">
        <v>57</v>
      </c>
      <c r="E25" s="303">
        <v>1</v>
      </c>
      <c r="F25" s="302">
        <f>IF($A25&lt;&gt;"",VLOOKUP($A25,[3]Rates!$A$1:$R$65536,12,FALSE),0)</f>
        <v>0.11</v>
      </c>
      <c r="G25" s="297">
        <f t="shared" si="0"/>
        <v>0.11</v>
      </c>
      <c r="H25" s="298"/>
      <c r="I25" s="302">
        <f>IF($A25&lt;&gt;"",VLOOKUP($A25,[3]Rates!$A$1:$R$65536,14,FALSE),0)</f>
        <v>0.11</v>
      </c>
      <c r="J25" s="297">
        <f t="shared" si="1"/>
        <v>0.11</v>
      </c>
      <c r="K25" s="298"/>
      <c r="L25" s="299">
        <f>J25-G25</f>
        <v>0</v>
      </c>
      <c r="M25" s="300">
        <f t="shared" si="3"/>
        <v>0</v>
      </c>
      <c r="N25" s="298"/>
      <c r="O25" s="302">
        <f>IF($A25&lt;&gt;"",VLOOKUP($A25,[3]Rates!$A$1:$R$65536,15,FALSE),0)</f>
        <v>0</v>
      </c>
      <c r="P25" s="297">
        <f t="shared" si="4"/>
        <v>0</v>
      </c>
      <c r="Q25" s="298"/>
      <c r="R25" s="299">
        <f t="shared" si="5"/>
        <v>-0.11</v>
      </c>
      <c r="S25" s="300">
        <f t="shared" si="6"/>
        <v>-1</v>
      </c>
      <c r="T25" s="298"/>
      <c r="U25" s="342"/>
    </row>
    <row r="26" spans="1:360" s="267" customFormat="1" x14ac:dyDescent="0.25">
      <c r="A26" s="291" t="str">
        <f>[3]Rates!$A$144</f>
        <v>ICMF_USL</v>
      </c>
      <c r="B26" s="301" t="s">
        <v>72</v>
      </c>
      <c r="C26" s="293"/>
      <c r="D26" s="294" t="s">
        <v>57</v>
      </c>
      <c r="E26" s="303">
        <v>1</v>
      </c>
      <c r="F26" s="302">
        <f>IF($A26&lt;&gt;"",VLOOKUP($A26,[3]Rates!$A$1:$R$65536,12,FALSE),0)</f>
        <v>0.04</v>
      </c>
      <c r="G26" s="297">
        <f t="shared" si="0"/>
        <v>0.04</v>
      </c>
      <c r="H26" s="298"/>
      <c r="I26" s="114">
        <f>IF($A26&lt;&gt;"",VLOOKUP($A26,[3]Rates!$A$1:$R$65536,14,FALSE),0)</f>
        <v>0</v>
      </c>
      <c r="J26" s="297">
        <f t="shared" si="1"/>
        <v>0</v>
      </c>
      <c r="K26" s="298"/>
      <c r="L26" s="299">
        <f t="shared" si="2"/>
        <v>-0.04</v>
      </c>
      <c r="M26" s="300">
        <f t="shared" si="3"/>
        <v>-1</v>
      </c>
      <c r="N26" s="298"/>
      <c r="O26" s="302">
        <f>IF($A26&lt;&gt;"",VLOOKUP($A26,[3]Rates!$A$1:$R$65536,15,FALSE),0)</f>
        <v>0</v>
      </c>
      <c r="P26" s="297">
        <f t="shared" si="4"/>
        <v>0</v>
      </c>
      <c r="Q26" s="298"/>
      <c r="R26" s="299">
        <f t="shared" si="5"/>
        <v>0</v>
      </c>
      <c r="S26" s="300" t="str">
        <f t="shared" si="6"/>
        <v/>
      </c>
      <c r="T26" s="298"/>
      <c r="U26" s="342"/>
    </row>
    <row r="27" spans="1:360" x14ac:dyDescent="0.25">
      <c r="A27" s="139" t="s">
        <v>141</v>
      </c>
      <c r="B27" s="22" t="s">
        <v>133</v>
      </c>
      <c r="C27" s="15"/>
      <c r="D27" s="307" t="s">
        <v>57</v>
      </c>
      <c r="E27" s="17">
        <v>1</v>
      </c>
      <c r="F27" s="114">
        <f>IF($A27&lt;&gt;"",VLOOKUP($A27,[3]Rates!$A$1:$R$65536,12,FALSE),0)</f>
        <v>0</v>
      </c>
      <c r="G27" s="18">
        <f t="shared" si="0"/>
        <v>0</v>
      </c>
      <c r="H27" s="38"/>
      <c r="I27" s="114">
        <f>IF($A27&lt;&gt;"",VLOOKUP($A27,[3]Rates!$A$1:$R$65536,14,FALSE),0)</f>
        <v>2.02</v>
      </c>
      <c r="J27" s="18">
        <f t="shared" si="1"/>
        <v>2.02</v>
      </c>
      <c r="K27" s="38"/>
      <c r="L27" s="167">
        <f t="shared" si="2"/>
        <v>2.02</v>
      </c>
      <c r="M27" s="123" t="str">
        <f t="shared" si="3"/>
        <v/>
      </c>
      <c r="N27" s="38"/>
      <c r="O27" s="114">
        <f>IF($A27&lt;&gt;"",VLOOKUP($A27,[3]Rates!$A$1:$R$65536,15,FALSE),0)</f>
        <v>0</v>
      </c>
      <c r="P27" s="18">
        <f t="shared" si="4"/>
        <v>0</v>
      </c>
      <c r="Q27" s="38"/>
      <c r="R27" s="167">
        <f t="shared" si="5"/>
        <v>-2.02</v>
      </c>
      <c r="S27" s="123">
        <f t="shared" si="6"/>
        <v>-1</v>
      </c>
      <c r="T27" s="38"/>
      <c r="U27" s="343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</row>
    <row r="28" spans="1:360" x14ac:dyDescent="0.25">
      <c r="A28" s="139"/>
      <c r="B28" s="22"/>
      <c r="C28" s="15"/>
      <c r="D28" s="99"/>
      <c r="E28" s="17">
        <v>1</v>
      </c>
      <c r="F28" s="114">
        <f>IF($A28&lt;&gt;"",VLOOKUP($A28,[3]Rates!$A$1:$R$65536,12,FALSE),0)</f>
        <v>0</v>
      </c>
      <c r="G28" s="18">
        <f t="shared" si="0"/>
        <v>0</v>
      </c>
      <c r="H28" s="38"/>
      <c r="I28" s="114">
        <f>IF($A28&lt;&gt;"",VLOOKUP($A28,[3]Rates!$A$1:$R$65536,14,FALSE),0)</f>
        <v>0</v>
      </c>
      <c r="J28" s="18">
        <f t="shared" si="1"/>
        <v>0</v>
      </c>
      <c r="K28" s="38"/>
      <c r="L28" s="167">
        <f t="shared" si="2"/>
        <v>0</v>
      </c>
      <c r="M28" s="123" t="str">
        <f t="shared" si="3"/>
        <v/>
      </c>
      <c r="N28" s="38"/>
      <c r="O28" s="114">
        <f>IF($A28&lt;&gt;"",VLOOKUP($A28,[3]Rates!$A$1:$R$65536,15,FALSE),0)</f>
        <v>0</v>
      </c>
      <c r="P28" s="18">
        <f t="shared" si="4"/>
        <v>0</v>
      </c>
      <c r="Q28" s="38"/>
      <c r="R28" s="167">
        <f t="shared" si="5"/>
        <v>0</v>
      </c>
      <c r="S28" s="123" t="str">
        <f t="shared" si="6"/>
        <v/>
      </c>
      <c r="T28" s="38"/>
      <c r="U28" s="343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</row>
    <row r="29" spans="1:360" x14ac:dyDescent="0.25">
      <c r="A29" s="139" t="str">
        <f>[3]Rates!$A$146</f>
        <v>Var_USL</v>
      </c>
      <c r="B29" s="15" t="s">
        <v>14</v>
      </c>
      <c r="C29" s="15"/>
      <c r="D29" s="99" t="s">
        <v>58</v>
      </c>
      <c r="E29" s="17">
        <f>$F$18</f>
        <v>150</v>
      </c>
      <c r="F29" s="16">
        <f>IF($A29&lt;&gt;"",VLOOKUP($A29,[3]Rates!$A$1:$R$65536,12,FALSE),0)</f>
        <v>1.5900000000000001E-2</v>
      </c>
      <c r="G29" s="18">
        <f t="shared" si="0"/>
        <v>2.3850000000000002</v>
      </c>
      <c r="H29" s="38"/>
      <c r="I29" s="16">
        <f>IF($A29&lt;&gt;"",VLOOKUP($A29,[3]Rates!$A$1:$R$65536,14,FALSE),0)</f>
        <v>1.7500000000000002E-2</v>
      </c>
      <c r="J29" s="18">
        <f t="shared" si="1"/>
        <v>2.6250000000000004</v>
      </c>
      <c r="K29" s="38"/>
      <c r="L29" s="167">
        <f t="shared" si="2"/>
        <v>0.24000000000000021</v>
      </c>
      <c r="M29" s="123">
        <f t="shared" si="3"/>
        <v>0.10062893081761014</v>
      </c>
      <c r="N29" s="38"/>
      <c r="O29" s="16">
        <f>IF($A29&lt;&gt;"",VLOOKUP($A29,[3]Rates!$A$1:$R$65536,15,FALSE),0)</f>
        <v>0.02</v>
      </c>
      <c r="P29" s="18">
        <f t="shared" si="4"/>
        <v>3</v>
      </c>
      <c r="Q29" s="38"/>
      <c r="R29" s="167">
        <f t="shared" si="5"/>
        <v>0.37499999999999956</v>
      </c>
      <c r="S29" s="123">
        <f t="shared" si="6"/>
        <v>0.14285714285714265</v>
      </c>
      <c r="T29" s="38"/>
      <c r="U29" s="343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</row>
    <row r="30" spans="1:360" x14ac:dyDescent="0.25">
      <c r="A30" s="139"/>
      <c r="B30" s="15" t="s">
        <v>15</v>
      </c>
      <c r="C30" s="15"/>
      <c r="D30" s="99" t="s">
        <v>58</v>
      </c>
      <c r="E30" s="17">
        <f t="shared" ref="E30" si="7">$F$18</f>
        <v>150</v>
      </c>
      <c r="F30" s="16">
        <f>IF($A30&lt;&gt;"",VLOOKUP($A30,[3]Rates!$A$1:$R$65536,12,FALSE),0)</f>
        <v>0</v>
      </c>
      <c r="G30" s="18">
        <f t="shared" si="0"/>
        <v>0</v>
      </c>
      <c r="H30" s="38"/>
      <c r="I30" s="16">
        <f>IF($A30&lt;&gt;"",VLOOKUP($A30,[3]Rates!$A$1:$R$65536,14,FALSE),0)</f>
        <v>0</v>
      </c>
      <c r="J30" s="18">
        <f t="shared" si="1"/>
        <v>0</v>
      </c>
      <c r="K30" s="38"/>
      <c r="L30" s="167">
        <f t="shared" si="2"/>
        <v>0</v>
      </c>
      <c r="M30" s="123" t="str">
        <f t="shared" si="3"/>
        <v/>
      </c>
      <c r="N30" s="38"/>
      <c r="O30" s="16">
        <f>IF($A30&lt;&gt;"",VLOOKUP($A30,[3]Rates!$A$1:$R$65536,15,FALSE),0)</f>
        <v>0</v>
      </c>
      <c r="P30" s="18">
        <f t="shared" si="4"/>
        <v>0</v>
      </c>
      <c r="Q30" s="38"/>
      <c r="R30" s="167">
        <f t="shared" si="5"/>
        <v>0</v>
      </c>
      <c r="S30" s="123" t="str">
        <f t="shared" si="6"/>
        <v/>
      </c>
      <c r="T30" s="38"/>
      <c r="U30" s="343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</row>
    <row r="31" spans="1:360" x14ac:dyDescent="0.25">
      <c r="A31" s="139" t="s">
        <v>142</v>
      </c>
      <c r="B31" s="22" t="s">
        <v>135</v>
      </c>
      <c r="C31" s="15"/>
      <c r="D31" s="99" t="s">
        <v>58</v>
      </c>
      <c r="E31" s="17">
        <f>$F$18</f>
        <v>150</v>
      </c>
      <c r="F31" s="16">
        <f>IF($A31&lt;&gt;"",VLOOKUP($A31,[3]Rates!$A$1:$R$65536,12,FALSE),0)</f>
        <v>0</v>
      </c>
      <c r="G31" s="18">
        <f t="shared" si="0"/>
        <v>0</v>
      </c>
      <c r="H31" s="38"/>
      <c r="I31" s="16">
        <f>IF($A31&lt;&gt;"",VLOOKUP($A31,[3]Rates!$A$1:$R$65536,14,FALSE),0)</f>
        <v>4.4000000000000003E-3</v>
      </c>
      <c r="J31" s="18">
        <f t="shared" si="1"/>
        <v>0.66</v>
      </c>
      <c r="K31" s="38"/>
      <c r="L31" s="167">
        <f t="shared" si="2"/>
        <v>0.66</v>
      </c>
      <c r="M31" s="123" t="str">
        <f t="shared" si="3"/>
        <v/>
      </c>
      <c r="N31" s="38"/>
      <c r="O31" s="16">
        <f>IF($A31&lt;&gt;"",VLOOKUP($A31,[3]Rates!$A$1:$R$65536,15,FALSE),0)</f>
        <v>0</v>
      </c>
      <c r="P31" s="18">
        <f t="shared" si="4"/>
        <v>0</v>
      </c>
      <c r="Q31" s="38"/>
      <c r="R31" s="167">
        <f t="shared" si="5"/>
        <v>-0.66</v>
      </c>
      <c r="S31" s="123">
        <f t="shared" si="6"/>
        <v>-1</v>
      </c>
      <c r="T31" s="38"/>
      <c r="U31" s="343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</row>
    <row r="32" spans="1:360" s="267" customFormat="1" x14ac:dyDescent="0.25">
      <c r="A32" s="291" t="str">
        <f>[3]Rates!$A$152</f>
        <v>ICMV_USL</v>
      </c>
      <c r="B32" s="292" t="s">
        <v>72</v>
      </c>
      <c r="C32" s="293"/>
      <c r="D32" s="294" t="s">
        <v>58</v>
      </c>
      <c r="E32" s="303">
        <f t="shared" ref="E32:E35" si="8">$F$18</f>
        <v>150</v>
      </c>
      <c r="F32" s="296">
        <f>IF($A32&lt;&gt;"",VLOOKUP($A32,[3]Rates!$A$1:$R$65536,12,FALSE),0)</f>
        <v>1E-4</v>
      </c>
      <c r="G32" s="297">
        <f t="shared" si="0"/>
        <v>1.5000000000000001E-2</v>
      </c>
      <c r="H32" s="298"/>
      <c r="I32" s="16">
        <f>IF($A32&lt;&gt;"",VLOOKUP($A32,[3]Rates!$A$1:$R$65536,14,FALSE),0)</f>
        <v>0</v>
      </c>
      <c r="J32" s="297">
        <f t="shared" si="1"/>
        <v>0</v>
      </c>
      <c r="K32" s="298"/>
      <c r="L32" s="299">
        <f t="shared" si="2"/>
        <v>-1.5000000000000001E-2</v>
      </c>
      <c r="M32" s="300">
        <f t="shared" si="3"/>
        <v>-1</v>
      </c>
      <c r="N32" s="298"/>
      <c r="O32" s="296">
        <f>IF($A32&lt;&gt;"",VLOOKUP($A32,[3]Rates!$A$1:$R$65536,15,FALSE),0)</f>
        <v>0</v>
      </c>
      <c r="P32" s="297">
        <f t="shared" si="4"/>
        <v>0</v>
      </c>
      <c r="Q32" s="298"/>
      <c r="R32" s="299">
        <f t="shared" si="5"/>
        <v>0</v>
      </c>
      <c r="S32" s="300" t="str">
        <f t="shared" si="6"/>
        <v/>
      </c>
      <c r="T32" s="298"/>
      <c r="U32" s="342"/>
    </row>
    <row r="33" spans="1:360" x14ac:dyDescent="0.25">
      <c r="A33" s="139" t="str">
        <f>[3]Rates!$A157</f>
        <v>2RAL16_USL</v>
      </c>
      <c r="B33" s="23" t="str">
        <f>[3]Rates!$B157</f>
        <v xml:space="preserve">Disposition of Deferral/Variance Accounts - Group 2 Accounts (2016) </v>
      </c>
      <c r="C33" s="15"/>
      <c r="D33" s="99" t="s">
        <v>58</v>
      </c>
      <c r="E33" s="17">
        <f t="shared" si="8"/>
        <v>150</v>
      </c>
      <c r="F33" s="16">
        <f>IF($A33&lt;&gt;"",VLOOKUP($A33,[3]Rates!$A$1:$R$65536,12,FALSE),0)</f>
        <v>0</v>
      </c>
      <c r="G33" s="18">
        <f t="shared" si="0"/>
        <v>0</v>
      </c>
      <c r="H33" s="38"/>
      <c r="I33" s="16">
        <f>IF($A33&lt;&gt;"",VLOOKUP($A33,[3]Rates!$A$1:$R$65536,14,FALSE),0)</f>
        <v>0</v>
      </c>
      <c r="J33" s="18">
        <f t="shared" si="1"/>
        <v>0</v>
      </c>
      <c r="K33" s="38"/>
      <c r="L33" s="167">
        <f t="shared" si="2"/>
        <v>0</v>
      </c>
      <c r="M33" s="123" t="str">
        <f t="shared" si="3"/>
        <v/>
      </c>
      <c r="N33" s="38"/>
      <c r="O33" s="16">
        <f>IF($A33&lt;&gt;"",VLOOKUP($A33,[3]Rates!$A$1:$R$65536,15,FALSE),0)</f>
        <v>2.0000000000000001E-4</v>
      </c>
      <c r="P33" s="18">
        <f t="shared" si="4"/>
        <v>3.0000000000000002E-2</v>
      </c>
      <c r="Q33" s="38"/>
      <c r="R33" s="167">
        <f t="shared" si="5"/>
        <v>3.0000000000000002E-2</v>
      </c>
      <c r="S33" s="123" t="str">
        <f t="shared" si="6"/>
        <v/>
      </c>
      <c r="T33" s="38"/>
      <c r="U33" s="343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</row>
    <row r="34" spans="1:360" x14ac:dyDescent="0.25">
      <c r="A34" s="139" t="str">
        <f>[3]Rates!$A158</f>
        <v>LRVA16_USL</v>
      </c>
      <c r="B34" s="23" t="str">
        <f>[3]Rates!$B158</f>
        <v>Lost Revenue Adjustment Mechanism Variance Account (LRAMVA) (2016)</v>
      </c>
      <c r="C34" s="15"/>
      <c r="D34" s="99" t="s">
        <v>58</v>
      </c>
      <c r="E34" s="17">
        <f t="shared" si="8"/>
        <v>150</v>
      </c>
      <c r="F34" s="16">
        <f>IF($A34&lt;&gt;"",VLOOKUP($A34,[3]Rates!$A$1:$R$65536,12,FALSE),0)</f>
        <v>0</v>
      </c>
      <c r="G34" s="18">
        <f t="shared" si="0"/>
        <v>0</v>
      </c>
      <c r="H34" s="38"/>
      <c r="I34" s="16">
        <f>IF($A34&lt;&gt;"",VLOOKUP($A34,[3]Rates!$A$1:$R$65536,14,FALSE),0)</f>
        <v>-1E-3</v>
      </c>
      <c r="J34" s="18">
        <f t="shared" si="1"/>
        <v>-0.15</v>
      </c>
      <c r="K34" s="38"/>
      <c r="L34" s="167">
        <f t="shared" si="2"/>
        <v>-0.15</v>
      </c>
      <c r="M34" s="123" t="str">
        <f t="shared" si="3"/>
        <v/>
      </c>
      <c r="N34" s="38"/>
      <c r="O34" s="16">
        <f>IF($A34&lt;&gt;"",VLOOKUP($A34,[3]Rates!$A$1:$R$65536,15,FALSE),0)</f>
        <v>0</v>
      </c>
      <c r="P34" s="18">
        <f t="shared" si="4"/>
        <v>0</v>
      </c>
      <c r="Q34" s="38"/>
      <c r="R34" s="167">
        <f t="shared" si="5"/>
        <v>0.15</v>
      </c>
      <c r="S34" s="123">
        <f t="shared" si="6"/>
        <v>-1</v>
      </c>
      <c r="T34" s="38"/>
      <c r="U34" s="343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</row>
    <row r="35" spans="1:360" x14ac:dyDescent="0.25">
      <c r="A35" s="139" t="str">
        <f>[3]Rates!$A159</f>
        <v>PPE16_USL</v>
      </c>
      <c r="B35" s="23" t="str">
        <f>[3]Rates!$B159</f>
        <v>Account 1575 (2016)</v>
      </c>
      <c r="C35" s="15"/>
      <c r="D35" s="99" t="s">
        <v>58</v>
      </c>
      <c r="E35" s="17">
        <f t="shared" si="8"/>
        <v>150</v>
      </c>
      <c r="F35" s="16">
        <f>IF($A35&lt;&gt;"",VLOOKUP($A35,[3]Rates!$A$1:$R$65536,12,FALSE),0)</f>
        <v>0</v>
      </c>
      <c r="G35" s="18">
        <f t="shared" si="0"/>
        <v>0</v>
      </c>
      <c r="H35" s="38"/>
      <c r="I35" s="16">
        <f>IF($A35&lt;&gt;"",VLOOKUP($A35,[3]Rates!$A$1:$R$65536,14,FALSE),0)</f>
        <v>-1.1999999999999999E-3</v>
      </c>
      <c r="J35" s="18">
        <f t="shared" si="1"/>
        <v>-0.18</v>
      </c>
      <c r="K35" s="38"/>
      <c r="L35" s="167">
        <f t="shared" si="2"/>
        <v>-0.18</v>
      </c>
      <c r="M35" s="123" t="str">
        <f t="shared" si="3"/>
        <v/>
      </c>
      <c r="N35" s="38"/>
      <c r="O35" s="16">
        <f>IF($A35&lt;&gt;"",VLOOKUP($A35,[3]Rates!$A$1:$R$65536,15,FALSE),0)</f>
        <v>0</v>
      </c>
      <c r="P35" s="18">
        <f t="shared" si="4"/>
        <v>0</v>
      </c>
      <c r="Q35" s="38"/>
      <c r="R35" s="167">
        <f t="shared" si="5"/>
        <v>0.18</v>
      </c>
      <c r="S35" s="123">
        <f t="shared" si="6"/>
        <v>-1</v>
      </c>
      <c r="T35" s="38"/>
      <c r="U35" s="343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</row>
    <row r="36" spans="1:360" x14ac:dyDescent="0.25">
      <c r="A36" s="139" t="str">
        <f>[3]Rates!$A160</f>
        <v>SG16_USL</v>
      </c>
      <c r="B36" s="23" t="str">
        <f>[3]Rates!$B160</f>
        <v>Smart Grid True-up (2016)</v>
      </c>
      <c r="C36" s="15"/>
      <c r="D36" s="99" t="s">
        <v>57</v>
      </c>
      <c r="E36" s="17">
        <v>1</v>
      </c>
      <c r="F36" s="16">
        <f>IF($A36&lt;&gt;"",VLOOKUP($A36,[3]Rates!$A$1:$R$65536,12,FALSE),0)</f>
        <v>0</v>
      </c>
      <c r="G36" s="18">
        <f t="shared" si="0"/>
        <v>0</v>
      </c>
      <c r="H36" s="38"/>
      <c r="I36" s="114">
        <f>IF($A36&lt;&gt;"",VLOOKUP($A36,[3]Rates!$A$1:$R$65536,14,FALSE),0)</f>
        <v>-0.1</v>
      </c>
      <c r="J36" s="18">
        <f t="shared" si="1"/>
        <v>-0.1</v>
      </c>
      <c r="K36" s="38"/>
      <c r="L36" s="167">
        <f t="shared" si="2"/>
        <v>-0.1</v>
      </c>
      <c r="M36" s="123" t="str">
        <f t="shared" si="3"/>
        <v/>
      </c>
      <c r="N36" s="38"/>
      <c r="O36" s="16">
        <f>IF($A36&lt;&gt;"",VLOOKUP($A36,[3]Rates!$A$1:$R$65536,15,FALSE),0)</f>
        <v>0</v>
      </c>
      <c r="P36" s="18">
        <f t="shared" si="4"/>
        <v>0</v>
      </c>
      <c r="Q36" s="38"/>
      <c r="R36" s="167">
        <f t="shared" si="5"/>
        <v>0.1</v>
      </c>
      <c r="S36" s="123">
        <f t="shared" si="6"/>
        <v>-1</v>
      </c>
      <c r="T36" s="38"/>
      <c r="U36" s="343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</row>
    <row r="37" spans="1:360" x14ac:dyDescent="0.25">
      <c r="A37" s="139"/>
      <c r="B37" s="23"/>
      <c r="C37" s="15"/>
      <c r="D37" s="99"/>
      <c r="E37" s="17"/>
      <c r="F37" s="16">
        <f>IF($A37&lt;&gt;"",VLOOKUP($A37,[3]Rates!$A$1:$R$65536,12,FALSE),0)</f>
        <v>0</v>
      </c>
      <c r="G37" s="18">
        <f t="shared" si="0"/>
        <v>0</v>
      </c>
      <c r="H37" s="38"/>
      <c r="I37" s="16">
        <f>IF($A37&lt;&gt;"",VLOOKUP($A37,[3]Rates!$A$1:$R$65536,14,FALSE),0)</f>
        <v>0</v>
      </c>
      <c r="J37" s="18">
        <f t="shared" si="1"/>
        <v>0</v>
      </c>
      <c r="K37" s="38"/>
      <c r="L37" s="167">
        <f t="shared" si="2"/>
        <v>0</v>
      </c>
      <c r="M37" s="123" t="str">
        <f t="shared" si="3"/>
        <v/>
      </c>
      <c r="N37" s="38"/>
      <c r="O37" s="16">
        <f>IF($A37&lt;&gt;"",VLOOKUP($A37,[3]Rates!$A$1:$R$65536,15,FALSE),0)</f>
        <v>0</v>
      </c>
      <c r="P37" s="18">
        <f t="shared" si="4"/>
        <v>0</v>
      </c>
      <c r="Q37" s="38"/>
      <c r="R37" s="167">
        <f t="shared" si="5"/>
        <v>0</v>
      </c>
      <c r="S37" s="123" t="str">
        <f t="shared" si="6"/>
        <v/>
      </c>
      <c r="T37" s="38"/>
      <c r="U37" s="343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</row>
    <row r="38" spans="1:360" x14ac:dyDescent="0.25">
      <c r="A38" s="139"/>
      <c r="B38" s="23"/>
      <c r="C38" s="15"/>
      <c r="D38" s="99"/>
      <c r="E38" s="17"/>
      <c r="F38" s="16">
        <f>IF($A38&lt;&gt;"",VLOOKUP($A38,[3]Rates!$A$1:$R$65536,12,FALSE),0)</f>
        <v>0</v>
      </c>
      <c r="G38" s="18">
        <f t="shared" si="0"/>
        <v>0</v>
      </c>
      <c r="H38" s="38"/>
      <c r="I38" s="16">
        <f>IF($A38&lt;&gt;"",VLOOKUP($A38,[3]Rates!$A$1:$R$65536,14,FALSE),0)</f>
        <v>0</v>
      </c>
      <c r="J38" s="18">
        <f t="shared" si="1"/>
        <v>0</v>
      </c>
      <c r="K38" s="38"/>
      <c r="L38" s="167">
        <f t="shared" si="2"/>
        <v>0</v>
      </c>
      <c r="M38" s="123" t="str">
        <f t="shared" si="3"/>
        <v/>
      </c>
      <c r="N38" s="38"/>
      <c r="O38" s="16">
        <f>IF($A38&lt;&gt;"",VLOOKUP($A38,[3]Rates!$A$1:$R$65536,15,FALSE),0)</f>
        <v>0</v>
      </c>
      <c r="P38" s="18">
        <f t="shared" si="4"/>
        <v>0</v>
      </c>
      <c r="Q38" s="38"/>
      <c r="R38" s="167">
        <f t="shared" si="5"/>
        <v>0</v>
      </c>
      <c r="S38" s="123" t="str">
        <f t="shared" si="6"/>
        <v/>
      </c>
      <c r="T38" s="38"/>
      <c r="U38" s="343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</row>
    <row r="39" spans="1:360" s="29" customFormat="1" x14ac:dyDescent="0.25">
      <c r="A39" s="139"/>
      <c r="B39" s="24" t="s">
        <v>17</v>
      </c>
      <c r="C39" s="25"/>
      <c r="D39" s="100"/>
      <c r="E39" s="27"/>
      <c r="F39" s="26"/>
      <c r="G39" s="28">
        <f>SUM(G23:G38)</f>
        <v>9.56</v>
      </c>
      <c r="H39" s="38"/>
      <c r="I39" s="26"/>
      <c r="J39" s="28">
        <f>SUM(J23:J38)</f>
        <v>12.715000000000002</v>
      </c>
      <c r="K39" s="38"/>
      <c r="L39" s="168">
        <f t="shared" si="2"/>
        <v>3.1550000000000011</v>
      </c>
      <c r="M39" s="124">
        <f>IF((G39)=0,"",(L39/G39))</f>
        <v>0.33002092050209214</v>
      </c>
      <c r="N39" s="38"/>
      <c r="O39" s="26"/>
      <c r="P39" s="28">
        <f>SUM(P23:P38)</f>
        <v>11.86</v>
      </c>
      <c r="Q39" s="38"/>
      <c r="R39" s="168">
        <f t="shared" si="5"/>
        <v>-0.8550000000000022</v>
      </c>
      <c r="S39" s="124">
        <f t="shared" si="6"/>
        <v>-6.724341329138829E-2</v>
      </c>
      <c r="T39" s="38"/>
      <c r="U39" s="93"/>
    </row>
    <row r="40" spans="1:360" s="267" customFormat="1" x14ac:dyDescent="0.25">
      <c r="A40" s="291" t="str">
        <f>[3]Rates!$A$150</f>
        <v>RAL14_USL</v>
      </c>
      <c r="B40" s="290"/>
      <c r="C40" s="293"/>
      <c r="D40" s="307" t="s">
        <v>58</v>
      </c>
      <c r="E40" s="312">
        <f>$F$18</f>
        <v>150</v>
      </c>
      <c r="F40" s="296"/>
      <c r="G40" s="297">
        <f t="shared" ref="G40:G46" si="9">E40*F40</f>
        <v>0</v>
      </c>
      <c r="H40" s="298"/>
      <c r="I40" s="296">
        <f>IF($A40&lt;&gt;"",VLOOKUP($A40,[3]Rates!$A$1:$R$65536,14,FALSE),0)</f>
        <v>0</v>
      </c>
      <c r="J40" s="297">
        <f>$E40*I40</f>
        <v>0</v>
      </c>
      <c r="K40" s="298"/>
      <c r="L40" s="299">
        <f t="shared" si="2"/>
        <v>0</v>
      </c>
      <c r="M40" s="300" t="str">
        <f t="shared" si="3"/>
        <v/>
      </c>
      <c r="N40" s="298"/>
      <c r="O40" s="296">
        <f>IF($A40&lt;&gt;"",VLOOKUP($A40,[3]Rates!$A$1:$R$65536,15,FALSE),0)</f>
        <v>0</v>
      </c>
      <c r="P40" s="297">
        <f>$E40*O40</f>
        <v>0</v>
      </c>
      <c r="Q40" s="298"/>
      <c r="R40" s="299">
        <f t="shared" si="5"/>
        <v>0</v>
      </c>
      <c r="S40" s="300" t="str">
        <f t="shared" si="6"/>
        <v/>
      </c>
      <c r="T40" s="298"/>
      <c r="U40" s="342"/>
    </row>
    <row r="41" spans="1:360" x14ac:dyDescent="0.25">
      <c r="A41" s="139" t="str">
        <f>[3]Rates!$A154</f>
        <v>RAL16_USL</v>
      </c>
      <c r="B41" s="30" t="str">
        <f>[3]Rates!$B154</f>
        <v xml:space="preserve">Disposition of Deferral/Variance Accounts (2016) </v>
      </c>
      <c r="C41" s="15"/>
      <c r="D41" s="99" t="s">
        <v>58</v>
      </c>
      <c r="E41" s="17">
        <f t="shared" ref="E41:E46" si="10">$F$18</f>
        <v>150</v>
      </c>
      <c r="F41" s="16">
        <f>IF($A41&lt;&gt;"",VLOOKUP($A41,[3]Rates!$A$1:$R$65536,12,FALSE),0)</f>
        <v>0</v>
      </c>
      <c r="G41" s="18">
        <f t="shared" si="9"/>
        <v>0</v>
      </c>
      <c r="H41" s="21"/>
      <c r="I41" s="16">
        <f>IF($A41&lt;&gt;"",VLOOKUP($A41,[3]Rates!$A$1:$R$65536,14,FALSE),0)</f>
        <v>0</v>
      </c>
      <c r="J41" s="18">
        <f t="shared" ref="J41:J48" si="11">$E41*I41</f>
        <v>0</v>
      </c>
      <c r="K41" s="21"/>
      <c r="L41" s="167">
        <f t="shared" si="2"/>
        <v>0</v>
      </c>
      <c r="M41" s="123" t="str">
        <f t="shared" si="3"/>
        <v/>
      </c>
      <c r="N41" s="21"/>
      <c r="O41" s="16">
        <f>IF($A41&lt;&gt;"",VLOOKUP($A41,[3]Rates!$A$1:$R$65536,15,FALSE),0)</f>
        <v>2.9999999999999997E-4</v>
      </c>
      <c r="P41" s="18">
        <f t="shared" ref="P41:P48" si="12">$E41*O41</f>
        <v>4.4999999999999998E-2</v>
      </c>
      <c r="Q41" s="21"/>
      <c r="R41" s="167">
        <f t="shared" si="5"/>
        <v>4.4999999999999998E-2</v>
      </c>
      <c r="S41" s="123" t="str">
        <f t="shared" si="6"/>
        <v/>
      </c>
      <c r="T41" s="238"/>
      <c r="U41" s="343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</row>
    <row r="42" spans="1:360" x14ac:dyDescent="0.25">
      <c r="A42" s="139" t="str">
        <f>[3]Rates!$A155</f>
        <v>RALP16_USL</v>
      </c>
      <c r="B42" s="30" t="str">
        <f>[3]Rates!$B155</f>
        <v xml:space="preserve">Disposition of Deferral/Variance Accounts - Power (2016) </v>
      </c>
      <c r="C42" s="15"/>
      <c r="D42" s="99" t="s">
        <v>58</v>
      </c>
      <c r="E42" s="17">
        <f t="shared" si="10"/>
        <v>150</v>
      </c>
      <c r="F42" s="16">
        <f>IF($A42&lt;&gt;"",VLOOKUP($A42,[3]Rates!$A$1:$R$65536,12,FALSE),0)</f>
        <v>0</v>
      </c>
      <c r="G42" s="18">
        <f t="shared" si="9"/>
        <v>0</v>
      </c>
      <c r="H42" s="21"/>
      <c r="I42" s="16">
        <f>IF($A42&lt;&gt;"",VLOOKUP($A42,[3]Rates!$A$1:$R$65536,14,FALSE),0)</f>
        <v>-2.5999999999999999E-3</v>
      </c>
      <c r="J42" s="18">
        <f t="shared" si="11"/>
        <v>-0.38999999999999996</v>
      </c>
      <c r="K42" s="21"/>
      <c r="L42" s="167">
        <f t="shared" si="2"/>
        <v>-0.38999999999999996</v>
      </c>
      <c r="M42" s="123" t="str">
        <f t="shared" si="3"/>
        <v/>
      </c>
      <c r="N42" s="21"/>
      <c r="O42" s="16">
        <f>IF($A42&lt;&gt;"",VLOOKUP($A42,[3]Rates!$A$1:$R$65536,15,FALSE),0)</f>
        <v>0</v>
      </c>
      <c r="P42" s="18">
        <f t="shared" si="12"/>
        <v>0</v>
      </c>
      <c r="Q42" s="21"/>
      <c r="R42" s="167">
        <f t="shared" si="5"/>
        <v>0.38999999999999996</v>
      </c>
      <c r="S42" s="123">
        <f t="shared" si="6"/>
        <v>-1</v>
      </c>
      <c r="T42" s="238"/>
      <c r="U42" s="343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</row>
    <row r="43" spans="1:360" x14ac:dyDescent="0.25">
      <c r="A43" s="139"/>
      <c r="B43" s="30"/>
      <c r="C43" s="15"/>
      <c r="D43" s="99"/>
      <c r="E43" s="17"/>
      <c r="F43" s="16">
        <f>IF($A43&lt;&gt;"",VLOOKUP($A43,[3]Rates!$A$1:$R$65536,12,FALSE),0)</f>
        <v>0</v>
      </c>
      <c r="G43" s="18">
        <f t="shared" si="9"/>
        <v>0</v>
      </c>
      <c r="H43" s="21"/>
      <c r="I43" s="16">
        <f>IF($A43&lt;&gt;"",VLOOKUP($A43,[3]Rates!$A$1:$R$65536,14,FALSE),0)</f>
        <v>0</v>
      </c>
      <c r="J43" s="18">
        <f t="shared" si="11"/>
        <v>0</v>
      </c>
      <c r="K43" s="21"/>
      <c r="L43" s="167">
        <f t="shared" si="2"/>
        <v>0</v>
      </c>
      <c r="M43" s="123" t="str">
        <f t="shared" si="3"/>
        <v/>
      </c>
      <c r="N43" s="21"/>
      <c r="O43" s="16">
        <f>IF($A43&lt;&gt;"",VLOOKUP($A43,[3]Rates!$A$1:$R$65536,15,FALSE),0)</f>
        <v>0</v>
      </c>
      <c r="P43" s="18">
        <f t="shared" si="12"/>
        <v>0</v>
      </c>
      <c r="Q43" s="21"/>
      <c r="R43" s="167">
        <f t="shared" si="5"/>
        <v>0</v>
      </c>
      <c r="S43" s="123" t="str">
        <f t="shared" si="6"/>
        <v/>
      </c>
      <c r="T43" s="238"/>
      <c r="U43" s="343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</row>
    <row r="44" spans="1:360" x14ac:dyDescent="0.25">
      <c r="A44" s="139"/>
      <c r="B44" s="30"/>
      <c r="C44" s="15"/>
      <c r="D44" s="99"/>
      <c r="E44" s="17"/>
      <c r="F44" s="16">
        <f>IF($A44&lt;&gt;"",VLOOKUP($A44,[3]Rates!$A$1:$R$65536,12,FALSE),0)</f>
        <v>0</v>
      </c>
      <c r="G44" s="18"/>
      <c r="H44" s="238"/>
      <c r="I44" s="16">
        <f>IF($A44&lt;&gt;"",VLOOKUP($A44,[3]Rates!$A$1:$R$65536,14,FALSE),0)</f>
        <v>0</v>
      </c>
      <c r="J44" s="18"/>
      <c r="K44" s="238"/>
      <c r="L44" s="167"/>
      <c r="M44" s="123"/>
      <c r="N44" s="238"/>
      <c r="O44" s="16">
        <f>IF($A44&lt;&gt;"",VLOOKUP($A44,[3]Rates!$A$1:$R$65536,15,FALSE),0)</f>
        <v>0</v>
      </c>
      <c r="P44" s="18"/>
      <c r="Q44" s="238"/>
      <c r="R44" s="167"/>
      <c r="S44" s="123"/>
      <c r="T44" s="238"/>
      <c r="U44" s="343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</row>
    <row r="45" spans="1:360" x14ac:dyDescent="0.25">
      <c r="A45" s="139"/>
      <c r="B45" s="30"/>
      <c r="C45" s="15"/>
      <c r="D45" s="99"/>
      <c r="E45" s="17"/>
      <c r="F45" s="16">
        <f>IF($A45&lt;&gt;"",VLOOKUP($A45,[3]Rates!$A$1:$R$65536,12,FALSE),0)</f>
        <v>0</v>
      </c>
      <c r="G45" s="18"/>
      <c r="H45" s="238"/>
      <c r="I45" s="16">
        <f>IF($A45&lt;&gt;"",VLOOKUP($A45,[3]Rates!$A$1:$R$65536,14,FALSE),0)</f>
        <v>0</v>
      </c>
      <c r="J45" s="18"/>
      <c r="K45" s="238"/>
      <c r="L45" s="167"/>
      <c r="M45" s="123"/>
      <c r="N45" s="238"/>
      <c r="O45" s="16">
        <f>IF($A45&lt;&gt;"",VLOOKUP($A45,[3]Rates!$A$1:$R$65536,15,FALSE),0)</f>
        <v>0</v>
      </c>
      <c r="P45" s="18"/>
      <c r="Q45" s="238"/>
      <c r="R45" s="167"/>
      <c r="S45" s="123"/>
      <c r="T45" s="238"/>
      <c r="U45" s="343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</row>
    <row r="46" spans="1:360" x14ac:dyDescent="0.25">
      <c r="A46" s="139" t="str">
        <f>[3]Rates!$A$147</f>
        <v>LV_USL</v>
      </c>
      <c r="B46" s="31" t="s">
        <v>18</v>
      </c>
      <c r="C46" s="15"/>
      <c r="D46" s="99" t="s">
        <v>58</v>
      </c>
      <c r="E46" s="17">
        <f t="shared" si="10"/>
        <v>150</v>
      </c>
      <c r="F46" s="16">
        <f>IF($A46&lt;&gt;"",VLOOKUP($A46,[3]Rates!$A$1:$R$65536,12,FALSE),0)</f>
        <v>2.9999999999999997E-4</v>
      </c>
      <c r="G46" s="18">
        <f t="shared" si="9"/>
        <v>4.4999999999999998E-2</v>
      </c>
      <c r="H46" s="38"/>
      <c r="I46" s="16">
        <f>IF($A46&lt;&gt;"",VLOOKUP($A46,[3]Rates!$A$1:$R$65536,14,FALSE),0)</f>
        <v>2.9999999999999997E-4</v>
      </c>
      <c r="J46" s="18">
        <f t="shared" si="11"/>
        <v>4.4999999999999998E-2</v>
      </c>
      <c r="K46" s="38"/>
      <c r="L46" s="167">
        <f t="shared" si="2"/>
        <v>0</v>
      </c>
      <c r="M46" s="123">
        <f t="shared" si="3"/>
        <v>0</v>
      </c>
      <c r="N46" s="38"/>
      <c r="O46" s="16">
        <f>IF($A46&lt;&gt;"",VLOOKUP($A46,[3]Rates!$A$1:$R$65536,15,FALSE),0)</f>
        <v>5.0000000000000001E-4</v>
      </c>
      <c r="P46" s="18">
        <f t="shared" si="12"/>
        <v>7.4999999999999997E-2</v>
      </c>
      <c r="Q46" s="38"/>
      <c r="R46" s="167">
        <f t="shared" si="5"/>
        <v>0.03</v>
      </c>
      <c r="S46" s="123">
        <f t="shared" si="6"/>
        <v>0.66666666666666663</v>
      </c>
      <c r="T46" s="38"/>
      <c r="U46" s="343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</row>
    <row r="47" spans="1:360" x14ac:dyDescent="0.25">
      <c r="A47" s="139"/>
      <c r="B47" s="31" t="s">
        <v>19</v>
      </c>
      <c r="C47" s="15"/>
      <c r="D47" s="99"/>
      <c r="E47" s="314">
        <f>$F$18*(1+$F$76)-$F$18</f>
        <v>5.1749999999999829</v>
      </c>
      <c r="F47" s="32"/>
      <c r="G47" s="18">
        <f>E47*F47</f>
        <v>0</v>
      </c>
      <c r="H47" s="90">
        <f>$F$18*(1+$O$76)-$F$18</f>
        <v>5.5349999999999966</v>
      </c>
      <c r="I47" s="32"/>
      <c r="J47" s="18">
        <f>$H47*I47</f>
        <v>0</v>
      </c>
      <c r="K47" s="38"/>
      <c r="L47" s="169">
        <f t="shared" si="2"/>
        <v>0</v>
      </c>
      <c r="M47" s="123" t="str">
        <f t="shared" si="3"/>
        <v/>
      </c>
      <c r="N47" s="38"/>
      <c r="O47" s="32"/>
      <c r="P47" s="18">
        <f>$H47*O47</f>
        <v>0</v>
      </c>
      <c r="Q47" s="38"/>
      <c r="R47" s="169">
        <f t="shared" si="5"/>
        <v>0</v>
      </c>
      <c r="S47" s="123" t="str">
        <f t="shared" si="6"/>
        <v/>
      </c>
      <c r="T47" s="38"/>
      <c r="U47" s="343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</row>
    <row r="48" spans="1:360" x14ac:dyDescent="0.25">
      <c r="A48" s="139"/>
      <c r="B48" s="31"/>
      <c r="C48" s="15"/>
      <c r="D48" s="99"/>
      <c r="E48" s="17"/>
      <c r="F48" s="32"/>
      <c r="G48" s="18"/>
      <c r="H48" s="38"/>
      <c r="I48" s="32"/>
      <c r="J48" s="18">
        <f t="shared" si="11"/>
        <v>0</v>
      </c>
      <c r="K48" s="38"/>
      <c r="L48" s="169">
        <f t="shared" si="2"/>
        <v>0</v>
      </c>
      <c r="M48" s="123"/>
      <c r="N48" s="38"/>
      <c r="O48" s="32"/>
      <c r="P48" s="18">
        <f t="shared" si="12"/>
        <v>0</v>
      </c>
      <c r="Q48" s="38"/>
      <c r="R48" s="169">
        <f t="shared" si="5"/>
        <v>0</v>
      </c>
      <c r="S48" s="123" t="str">
        <f t="shared" si="6"/>
        <v/>
      </c>
      <c r="T48" s="38"/>
      <c r="U48" s="343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</row>
    <row r="49" spans="1:360" x14ac:dyDescent="0.25">
      <c r="A49" s="139"/>
      <c r="B49" s="33" t="s">
        <v>21</v>
      </c>
      <c r="C49" s="34"/>
      <c r="D49" s="35"/>
      <c r="E49" s="36"/>
      <c r="F49" s="35"/>
      <c r="G49" s="37">
        <f>SUM(G40:G48)+G39</f>
        <v>9.6050000000000004</v>
      </c>
      <c r="H49" s="38"/>
      <c r="I49" s="35"/>
      <c r="J49" s="37">
        <f>SUM(J40:J48)+J39</f>
        <v>12.370000000000001</v>
      </c>
      <c r="K49" s="38"/>
      <c r="L49" s="170">
        <f t="shared" si="2"/>
        <v>2.7650000000000006</v>
      </c>
      <c r="M49" s="125">
        <f>IF((G49)=0,"",(L49/G49))</f>
        <v>0.28787090057261849</v>
      </c>
      <c r="N49" s="38"/>
      <c r="O49" s="35"/>
      <c r="P49" s="37">
        <f>SUM(P40:P48)+P39</f>
        <v>11.979999999999999</v>
      </c>
      <c r="Q49" s="38"/>
      <c r="R49" s="170">
        <f t="shared" si="5"/>
        <v>-0.39000000000000234</v>
      </c>
      <c r="S49" s="125">
        <f t="shared" si="6"/>
        <v>-3.1527890056588709E-2</v>
      </c>
      <c r="T49" s="38"/>
      <c r="U49" s="343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</row>
    <row r="50" spans="1:360" x14ac:dyDescent="0.25">
      <c r="A50" s="139" t="str">
        <f>[3]Rates!$A$164</f>
        <v>TN_USL</v>
      </c>
      <c r="B50" s="19" t="s">
        <v>22</v>
      </c>
      <c r="C50" s="19"/>
      <c r="D50" s="101" t="s">
        <v>58</v>
      </c>
      <c r="E50" s="45">
        <f>F18*(1+F76)</f>
        <v>155.17499999999998</v>
      </c>
      <c r="F50" s="20">
        <f>IF($A50&lt;&gt;"",VLOOKUP($A50,[3]Rates!$A$1:$R$65536,12,FALSE),0)</f>
        <v>7.1999999999999998E-3</v>
      </c>
      <c r="G50" s="18">
        <f>E50*F50</f>
        <v>1.1172599999999999</v>
      </c>
      <c r="H50" s="39">
        <f>F18*(1+O76)</f>
        <v>155.535</v>
      </c>
      <c r="I50" s="20">
        <f>IF($A50&lt;&gt;"",VLOOKUP($A50,[3]Rates!$A$1:$R$65536,14,FALSE),0)</f>
        <v>7.1999999999999998E-3</v>
      </c>
      <c r="J50" s="18">
        <f>$E50*I50</f>
        <v>1.1172599999999999</v>
      </c>
      <c r="K50" s="38"/>
      <c r="L50" s="171">
        <f>J50-G50</f>
        <v>0</v>
      </c>
      <c r="M50" s="123">
        <f t="shared" ref="M50:M61" si="13">IF((G50)=0,"",(L50/G50))</f>
        <v>0</v>
      </c>
      <c r="N50" s="38"/>
      <c r="O50" s="20">
        <f>IF($A50&lt;&gt;"",VLOOKUP($A50,[3]Rates!$A$1:$R$65536,15,FALSE),0)</f>
        <v>6.8999999999999999E-3</v>
      </c>
      <c r="P50" s="18">
        <f>$H50*O50</f>
        <v>1.0731914999999999</v>
      </c>
      <c r="Q50" s="38"/>
      <c r="R50" s="171">
        <f t="shared" si="5"/>
        <v>-4.4068500000000066E-2</v>
      </c>
      <c r="S50" s="123">
        <f t="shared" si="6"/>
        <v>-3.9443370388271372E-2</v>
      </c>
      <c r="T50" s="38"/>
      <c r="U50" s="343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</row>
    <row r="51" spans="1:360" x14ac:dyDescent="0.25">
      <c r="A51" s="139" t="str">
        <f>[3]Rates!$A$165</f>
        <v>TC_USL</v>
      </c>
      <c r="B51" s="40" t="s">
        <v>23</v>
      </c>
      <c r="C51" s="19"/>
      <c r="D51" s="101" t="s">
        <v>58</v>
      </c>
      <c r="E51" s="45">
        <f>E50</f>
        <v>155.17499999999998</v>
      </c>
      <c r="F51" s="20">
        <f>IF($A51&lt;&gt;"",VLOOKUP($A51,[3]Rates!$A$1:$R$65536,12,FALSE),0)</f>
        <v>3.3999999999999998E-3</v>
      </c>
      <c r="G51" s="18">
        <f>E51*F51</f>
        <v>0.52759499999999993</v>
      </c>
      <c r="H51" s="39">
        <f>H50</f>
        <v>155.535</v>
      </c>
      <c r="I51" s="20">
        <f>IF($A51&lt;&gt;"",VLOOKUP($A51,[3]Rates!$A$1:$R$65536,14,FALSE),0)</f>
        <v>3.3999999999999998E-3</v>
      </c>
      <c r="J51" s="18">
        <f>$E51*I51</f>
        <v>0.52759499999999993</v>
      </c>
      <c r="K51" s="38"/>
      <c r="L51" s="171">
        <f t="shared" si="2"/>
        <v>0</v>
      </c>
      <c r="M51" s="123">
        <f t="shared" si="13"/>
        <v>0</v>
      </c>
      <c r="N51" s="38"/>
      <c r="O51" s="20">
        <f>IF($A51&lt;&gt;"",VLOOKUP($A51,[3]Rates!$A$1:$R$65536,15,FALSE),0)</f>
        <v>3.5000000000000001E-3</v>
      </c>
      <c r="P51" s="18">
        <f>$H51*O51</f>
        <v>0.54437250000000004</v>
      </c>
      <c r="Q51" s="38"/>
      <c r="R51" s="171">
        <f t="shared" si="5"/>
        <v>1.6777500000000112E-2</v>
      </c>
      <c r="S51" s="123">
        <f t="shared" si="6"/>
        <v>3.1799960196742035E-2</v>
      </c>
      <c r="T51" s="38"/>
    </row>
    <row r="52" spans="1:360" x14ac:dyDescent="0.25">
      <c r="B52" s="33" t="s">
        <v>24</v>
      </c>
      <c r="C52" s="25"/>
      <c r="D52" s="41"/>
      <c r="E52" s="36"/>
      <c r="F52" s="41"/>
      <c r="G52" s="37">
        <f>SUM(G49:G51)</f>
        <v>11.249855</v>
      </c>
      <c r="H52" s="109"/>
      <c r="I52" s="41"/>
      <c r="J52" s="37">
        <f>SUM(J49:J51)</f>
        <v>14.014855000000001</v>
      </c>
      <c r="K52" s="109"/>
      <c r="L52" s="172">
        <f t="shared" si="2"/>
        <v>2.7650000000000006</v>
      </c>
      <c r="M52" s="125">
        <f t="shared" si="13"/>
        <v>0.24578094562107694</v>
      </c>
      <c r="N52" s="109"/>
      <c r="O52" s="41"/>
      <c r="P52" s="37">
        <f>SUM(P49:P51)</f>
        <v>13.597563999999998</v>
      </c>
      <c r="Q52" s="109"/>
      <c r="R52" s="172">
        <f t="shared" si="5"/>
        <v>-0.4172910000000023</v>
      </c>
      <c r="S52" s="125">
        <f t="shared" si="6"/>
        <v>-2.9774906697215369E-2</v>
      </c>
      <c r="T52" s="109"/>
    </row>
    <row r="53" spans="1:360" x14ac:dyDescent="0.25">
      <c r="B53" s="42" t="s">
        <v>25</v>
      </c>
      <c r="C53" s="15"/>
      <c r="D53" s="99" t="s">
        <v>58</v>
      </c>
      <c r="E53" s="45">
        <f>E51</f>
        <v>155.17499999999998</v>
      </c>
      <c r="F53" s="43">
        <v>3.5999999999999999E-3</v>
      </c>
      <c r="G53" s="44">
        <f t="shared" ref="G53:G61" si="14">E53*F53</f>
        <v>0.55862999999999996</v>
      </c>
      <c r="H53" s="39">
        <f>H51</f>
        <v>155.535</v>
      </c>
      <c r="I53" s="43">
        <v>3.5999999999999999E-3</v>
      </c>
      <c r="J53" s="44">
        <f>$E53*I53</f>
        <v>0.55862999999999996</v>
      </c>
      <c r="K53" s="17"/>
      <c r="L53" s="173">
        <f t="shared" si="2"/>
        <v>0</v>
      </c>
      <c r="M53" s="126">
        <f t="shared" si="13"/>
        <v>0</v>
      </c>
      <c r="N53" s="17"/>
      <c r="O53" s="43">
        <v>3.5999999999999999E-3</v>
      </c>
      <c r="P53" s="44">
        <f>$H53*O53</f>
        <v>0.55992599999999992</v>
      </c>
      <c r="Q53" s="17"/>
      <c r="R53" s="173">
        <f>P53-J53</f>
        <v>1.2959999999999638E-3</v>
      </c>
      <c r="S53" s="126">
        <f t="shared" si="6"/>
        <v>2.3199613339777024E-3</v>
      </c>
      <c r="T53" s="337"/>
    </row>
    <row r="54" spans="1:360" x14ac:dyDescent="0.25">
      <c r="B54" s="42" t="s">
        <v>26</v>
      </c>
      <c r="C54" s="15"/>
      <c r="D54" s="99" t="s">
        <v>58</v>
      </c>
      <c r="E54" s="45">
        <f>E51</f>
        <v>155.17499999999998</v>
      </c>
      <c r="F54" s="43">
        <v>1.2999999999999999E-3</v>
      </c>
      <c r="G54" s="44">
        <f t="shared" si="14"/>
        <v>0.20172749999999998</v>
      </c>
      <c r="H54" s="39">
        <f>H51</f>
        <v>155.535</v>
      </c>
      <c r="I54" s="43">
        <v>1.2999999999999999E-3</v>
      </c>
      <c r="J54" s="44">
        <f>$E54*I54</f>
        <v>0.20172749999999998</v>
      </c>
      <c r="K54" s="17"/>
      <c r="L54" s="173">
        <f t="shared" si="2"/>
        <v>0</v>
      </c>
      <c r="M54" s="126">
        <f t="shared" si="13"/>
        <v>0</v>
      </c>
      <c r="N54" s="17"/>
      <c r="O54" s="43">
        <v>1.2999999999999999E-3</v>
      </c>
      <c r="P54" s="44">
        <f>$H54*O54</f>
        <v>0.20219549999999997</v>
      </c>
      <c r="Q54" s="17"/>
      <c r="R54" s="173">
        <f t="shared" si="5"/>
        <v>4.679999999999962E-4</v>
      </c>
      <c r="S54" s="126">
        <f t="shared" si="6"/>
        <v>2.3199613339777484E-3</v>
      </c>
      <c r="T54" s="337"/>
    </row>
    <row r="55" spans="1:360" x14ac:dyDescent="0.25">
      <c r="B55" s="15" t="s">
        <v>27</v>
      </c>
      <c r="C55" s="15"/>
      <c r="D55" s="99" t="s">
        <v>57</v>
      </c>
      <c r="E55" s="17">
        <v>1</v>
      </c>
      <c r="F55" s="134">
        <v>0.25</v>
      </c>
      <c r="G55" s="44">
        <f t="shared" si="14"/>
        <v>0.25</v>
      </c>
      <c r="H55" s="17"/>
      <c r="I55" s="43">
        <v>0.25</v>
      </c>
      <c r="J55" s="44">
        <f t="shared" ref="J55:J61" si="15">$E55*I55</f>
        <v>0.25</v>
      </c>
      <c r="K55" s="17"/>
      <c r="L55" s="173">
        <f t="shared" si="2"/>
        <v>0</v>
      </c>
      <c r="M55" s="126">
        <f t="shared" si="13"/>
        <v>0</v>
      </c>
      <c r="N55" s="17"/>
      <c r="O55" s="43">
        <v>0.25</v>
      </c>
      <c r="P55" s="44">
        <f t="shared" ref="P55:P61" si="16">$E55*O55</f>
        <v>0.25</v>
      </c>
      <c r="Q55" s="17"/>
      <c r="R55" s="173">
        <f t="shared" si="5"/>
        <v>0</v>
      </c>
      <c r="S55" s="126">
        <f t="shared" si="6"/>
        <v>0</v>
      </c>
      <c r="T55" s="337"/>
    </row>
    <row r="56" spans="1:360" x14ac:dyDescent="0.25">
      <c r="B56" s="15" t="s">
        <v>28</v>
      </c>
      <c r="C56" s="15"/>
      <c r="D56" s="99" t="s">
        <v>58</v>
      </c>
      <c r="E56" s="45">
        <f>F18</f>
        <v>150</v>
      </c>
      <c r="F56" s="43">
        <v>7.0000000000000001E-3</v>
      </c>
      <c r="G56" s="44">
        <f t="shared" si="14"/>
        <v>1.05</v>
      </c>
      <c r="H56" s="17"/>
      <c r="I56" s="43">
        <v>7.0000000000000001E-3</v>
      </c>
      <c r="J56" s="44">
        <f t="shared" si="15"/>
        <v>1.05</v>
      </c>
      <c r="K56" s="17"/>
      <c r="L56" s="173">
        <f t="shared" si="2"/>
        <v>0</v>
      </c>
      <c r="M56" s="126">
        <f t="shared" si="13"/>
        <v>0</v>
      </c>
      <c r="N56" s="17"/>
      <c r="O56" s="43">
        <v>7.0000000000000001E-3</v>
      </c>
      <c r="P56" s="44">
        <f t="shared" si="16"/>
        <v>1.05</v>
      </c>
      <c r="Q56" s="17"/>
      <c r="R56" s="173">
        <f t="shared" si="5"/>
        <v>0</v>
      </c>
      <c r="S56" s="126">
        <f t="shared" si="6"/>
        <v>0</v>
      </c>
      <c r="T56" s="337"/>
    </row>
    <row r="57" spans="1:360" x14ac:dyDescent="0.25">
      <c r="B57" s="31" t="s">
        <v>29</v>
      </c>
      <c r="C57" s="15"/>
      <c r="D57" s="99" t="s">
        <v>58</v>
      </c>
      <c r="E57" s="45">
        <f>0.64*$F$18+E47*0.64</f>
        <v>99.311999999999983</v>
      </c>
      <c r="F57" s="46">
        <f>Residential!F55</f>
        <v>8.6999999999999994E-2</v>
      </c>
      <c r="G57" s="44">
        <f t="shared" si="14"/>
        <v>8.6401439999999976</v>
      </c>
      <c r="H57" s="39">
        <f>0.64*$F$18+H47*0.64</f>
        <v>99.542400000000001</v>
      </c>
      <c r="I57" s="46">
        <f>F57</f>
        <v>8.6999999999999994E-2</v>
      </c>
      <c r="J57" s="44">
        <f>$E57*I57</f>
        <v>8.6401439999999976</v>
      </c>
      <c r="K57" s="17"/>
      <c r="L57" s="174">
        <f t="shared" si="2"/>
        <v>0</v>
      </c>
      <c r="M57" s="126">
        <f t="shared" si="13"/>
        <v>0</v>
      </c>
      <c r="N57" s="17"/>
      <c r="O57" s="46">
        <f>I57</f>
        <v>8.6999999999999994E-2</v>
      </c>
      <c r="P57" s="44">
        <f>$H57*O57</f>
        <v>8.6601888000000002</v>
      </c>
      <c r="Q57" s="17"/>
      <c r="R57" s="174">
        <f t="shared" si="5"/>
        <v>2.0044800000002638E-2</v>
      </c>
      <c r="S57" s="126">
        <f t="shared" si="6"/>
        <v>2.3199613339780732E-3</v>
      </c>
      <c r="T57" s="337"/>
    </row>
    <row r="58" spans="1:360" x14ac:dyDescent="0.25">
      <c r="B58" s="31" t="s">
        <v>30</v>
      </c>
      <c r="C58" s="15"/>
      <c r="D58" s="99" t="s">
        <v>58</v>
      </c>
      <c r="E58" s="45">
        <f>0.18*$F$18+E47*0.18</f>
        <v>27.931499999999996</v>
      </c>
      <c r="F58" s="46">
        <f>Residential!F56</f>
        <v>0.13200000000000001</v>
      </c>
      <c r="G58" s="44">
        <f t="shared" si="14"/>
        <v>3.6869579999999997</v>
      </c>
      <c r="H58" s="39">
        <f>0.18*$F$18+H47*0.18</f>
        <v>27.996299999999998</v>
      </c>
      <c r="I58" s="46">
        <f t="shared" ref="I58:I61" si="17">F58</f>
        <v>0.13200000000000001</v>
      </c>
      <c r="J58" s="44">
        <f>$E58*I58</f>
        <v>3.6869579999999997</v>
      </c>
      <c r="K58" s="17"/>
      <c r="L58" s="174">
        <f t="shared" si="2"/>
        <v>0</v>
      </c>
      <c r="M58" s="126">
        <f t="shared" si="13"/>
        <v>0</v>
      </c>
      <c r="N58" s="17"/>
      <c r="O58" s="46">
        <f t="shared" ref="O58:O61" si="18">I58</f>
        <v>0.13200000000000001</v>
      </c>
      <c r="P58" s="44">
        <f t="shared" ref="P58:P59" si="19">$H58*O58</f>
        <v>3.6955116000000001</v>
      </c>
      <c r="Q58" s="17"/>
      <c r="R58" s="174">
        <f t="shared" si="5"/>
        <v>8.5536000000003831E-3</v>
      </c>
      <c r="S58" s="126">
        <f t="shared" si="6"/>
        <v>2.3199613339778711E-3</v>
      </c>
      <c r="T58" s="337"/>
    </row>
    <row r="59" spans="1:360" x14ac:dyDescent="0.25">
      <c r="B59" s="7" t="s">
        <v>31</v>
      </c>
      <c r="C59" s="15"/>
      <c r="D59" s="99" t="s">
        <v>58</v>
      </c>
      <c r="E59" s="45">
        <f>0.18*$F$18+E47*0.18</f>
        <v>27.931499999999996</v>
      </c>
      <c r="F59" s="46">
        <f>Residential!F57</f>
        <v>0.18</v>
      </c>
      <c r="G59" s="44">
        <f t="shared" si="14"/>
        <v>5.0276699999999988</v>
      </c>
      <c r="H59" s="39">
        <f>0.18*$F$18+H47*0.18</f>
        <v>27.996299999999998</v>
      </c>
      <c r="I59" s="46">
        <f t="shared" si="17"/>
        <v>0.18</v>
      </c>
      <c r="J59" s="44">
        <f>$E59*I59</f>
        <v>5.0276699999999988</v>
      </c>
      <c r="K59" s="17"/>
      <c r="L59" s="174">
        <f t="shared" si="2"/>
        <v>0</v>
      </c>
      <c r="M59" s="126">
        <f t="shared" si="13"/>
        <v>0</v>
      </c>
      <c r="N59" s="17"/>
      <c r="O59" s="46">
        <f t="shared" si="18"/>
        <v>0.18</v>
      </c>
      <c r="P59" s="44">
        <f t="shared" si="19"/>
        <v>5.0393339999999993</v>
      </c>
      <c r="Q59" s="17"/>
      <c r="R59" s="174">
        <f t="shared" si="5"/>
        <v>1.1664000000000563E-2</v>
      </c>
      <c r="S59" s="126">
        <f t="shared" si="6"/>
        <v>2.3199613339778794E-3</v>
      </c>
      <c r="T59" s="337"/>
    </row>
    <row r="60" spans="1:360" s="51" customFormat="1" x14ac:dyDescent="0.2">
      <c r="B60" s="48" t="s">
        <v>129</v>
      </c>
      <c r="C60" s="49"/>
      <c r="D60" s="102" t="s">
        <v>58</v>
      </c>
      <c r="E60" s="316">
        <f>F18</f>
        <v>150</v>
      </c>
      <c r="F60" s="43">
        <v>1.1000000000000001E-3</v>
      </c>
      <c r="G60" s="44">
        <f t="shared" si="14"/>
        <v>0.16500000000000001</v>
      </c>
      <c r="H60" s="110"/>
      <c r="I60" s="43">
        <v>1.1000000000000001E-3</v>
      </c>
      <c r="J60" s="44">
        <f t="shared" si="15"/>
        <v>0.16500000000000001</v>
      </c>
      <c r="K60" s="17"/>
      <c r="L60" s="173">
        <f t="shared" si="2"/>
        <v>0</v>
      </c>
      <c r="M60" s="126">
        <f t="shared" si="13"/>
        <v>0</v>
      </c>
      <c r="N60" s="110"/>
      <c r="O60" s="46">
        <f t="shared" si="18"/>
        <v>1.1000000000000001E-3</v>
      </c>
      <c r="P60" s="44">
        <f t="shared" si="16"/>
        <v>0.16500000000000001</v>
      </c>
      <c r="Q60" s="110"/>
      <c r="R60" s="174">
        <f t="shared" si="5"/>
        <v>0</v>
      </c>
      <c r="S60" s="126">
        <f t="shared" si="6"/>
        <v>0</v>
      </c>
      <c r="T60" s="338"/>
      <c r="U60" s="341"/>
      <c r="V60" s="98"/>
      <c r="W60" s="98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8"/>
      <c r="AN60" s="98"/>
      <c r="AO60" s="98"/>
      <c r="AP60" s="98"/>
      <c r="AQ60" s="98"/>
      <c r="AR60" s="98"/>
      <c r="AS60" s="98"/>
      <c r="AT60" s="98"/>
      <c r="AU60" s="98"/>
      <c r="AV60" s="98"/>
      <c r="AW60" s="98"/>
      <c r="AX60" s="98"/>
      <c r="AY60" s="98"/>
      <c r="AZ60" s="98"/>
      <c r="BA60" s="98"/>
      <c r="BB60" s="98"/>
      <c r="BC60" s="98"/>
      <c r="BD60" s="98"/>
      <c r="BE60" s="98"/>
      <c r="BF60" s="98"/>
      <c r="BG60" s="98"/>
      <c r="BH60" s="98"/>
      <c r="BI60" s="98"/>
      <c r="BJ60" s="98"/>
      <c r="BK60" s="98"/>
      <c r="BL60" s="98"/>
      <c r="BM60" s="98"/>
      <c r="BN60" s="98"/>
      <c r="BO60" s="98"/>
      <c r="BP60" s="98"/>
      <c r="BQ60" s="98"/>
      <c r="BR60" s="98"/>
      <c r="BS60" s="98"/>
      <c r="BT60" s="98"/>
      <c r="BU60" s="98"/>
      <c r="BV60" s="98"/>
      <c r="BW60" s="98"/>
      <c r="BX60" s="98"/>
      <c r="BY60" s="98"/>
      <c r="BZ60" s="98"/>
      <c r="CA60" s="98"/>
      <c r="CB60" s="98"/>
      <c r="CC60" s="98"/>
      <c r="CD60" s="98"/>
      <c r="CE60" s="98"/>
      <c r="CF60" s="98"/>
      <c r="CG60" s="98"/>
      <c r="CH60" s="98"/>
      <c r="CI60" s="98"/>
      <c r="CJ60" s="98"/>
      <c r="CK60" s="98"/>
      <c r="CL60" s="98"/>
      <c r="CM60" s="98"/>
      <c r="CN60" s="98"/>
      <c r="CO60" s="98"/>
      <c r="CP60" s="98"/>
      <c r="CQ60" s="98"/>
      <c r="CR60" s="98"/>
      <c r="CS60" s="98"/>
      <c r="CT60" s="98"/>
      <c r="CU60" s="98"/>
      <c r="CV60" s="98"/>
      <c r="CW60" s="98"/>
      <c r="CX60" s="98"/>
      <c r="CY60" s="98"/>
      <c r="CZ60" s="98"/>
      <c r="DA60" s="98"/>
      <c r="DB60" s="98"/>
      <c r="DC60" s="98"/>
      <c r="DD60" s="98"/>
      <c r="DE60" s="98"/>
      <c r="DF60" s="98"/>
      <c r="DG60" s="98"/>
      <c r="DH60" s="98"/>
      <c r="DI60" s="98"/>
      <c r="DJ60" s="98"/>
      <c r="DK60" s="98"/>
      <c r="DL60" s="98"/>
      <c r="DM60" s="98"/>
      <c r="DN60" s="98"/>
      <c r="DO60" s="98"/>
      <c r="DP60" s="98"/>
      <c r="DQ60" s="98"/>
      <c r="DR60" s="98"/>
      <c r="DS60" s="98"/>
      <c r="DT60" s="98"/>
      <c r="DU60" s="98"/>
      <c r="DV60" s="98"/>
      <c r="DW60" s="98"/>
      <c r="DX60" s="98"/>
      <c r="DY60" s="98"/>
      <c r="DZ60" s="98"/>
      <c r="EA60" s="98"/>
      <c r="EB60" s="98"/>
      <c r="EC60" s="98"/>
      <c r="ED60" s="98"/>
      <c r="EE60" s="98"/>
      <c r="EF60" s="98"/>
      <c r="EG60" s="98"/>
      <c r="EH60" s="98"/>
      <c r="EI60" s="98"/>
      <c r="EJ60" s="98"/>
      <c r="EK60" s="98"/>
      <c r="EL60" s="98"/>
      <c r="EM60" s="98"/>
      <c r="EN60" s="98"/>
      <c r="EO60" s="98"/>
      <c r="EP60" s="98"/>
      <c r="EQ60" s="98"/>
      <c r="ER60" s="98"/>
      <c r="ES60" s="98"/>
      <c r="ET60" s="98"/>
      <c r="EU60" s="98"/>
      <c r="EV60" s="98"/>
      <c r="EW60" s="98"/>
      <c r="EX60" s="98"/>
      <c r="EY60" s="98"/>
      <c r="EZ60" s="98"/>
      <c r="FA60" s="98"/>
      <c r="FB60" s="98"/>
      <c r="FC60" s="98"/>
      <c r="FD60" s="98"/>
      <c r="FE60" s="98"/>
      <c r="FF60" s="98"/>
      <c r="FG60" s="98"/>
      <c r="FH60" s="98"/>
      <c r="FI60" s="98"/>
      <c r="FJ60" s="98"/>
      <c r="FK60" s="98"/>
      <c r="FL60" s="98"/>
      <c r="FM60" s="98"/>
      <c r="FN60" s="98"/>
      <c r="FO60" s="98"/>
      <c r="FP60" s="98"/>
      <c r="FQ60" s="98"/>
      <c r="FR60" s="98"/>
      <c r="FS60" s="98"/>
      <c r="FT60" s="98"/>
      <c r="FU60" s="98"/>
      <c r="FV60" s="98"/>
      <c r="FW60" s="98"/>
      <c r="FX60" s="98"/>
      <c r="FY60" s="98"/>
      <c r="FZ60" s="98"/>
      <c r="GA60" s="98"/>
      <c r="GB60" s="98"/>
      <c r="GC60" s="98"/>
      <c r="GD60" s="98"/>
      <c r="GE60" s="98"/>
      <c r="GF60" s="98"/>
      <c r="GG60" s="98"/>
      <c r="GH60" s="98"/>
      <c r="GI60" s="98"/>
      <c r="GJ60" s="98"/>
      <c r="GK60" s="98"/>
      <c r="GL60" s="98"/>
      <c r="GM60" s="98"/>
      <c r="GN60" s="98"/>
      <c r="GO60" s="98"/>
      <c r="GP60" s="98"/>
      <c r="GQ60" s="98"/>
      <c r="GR60" s="98"/>
      <c r="GS60" s="98"/>
      <c r="GT60" s="98"/>
      <c r="GU60" s="98"/>
      <c r="GV60" s="98"/>
      <c r="GW60" s="98"/>
      <c r="GX60" s="98"/>
      <c r="GY60" s="98"/>
      <c r="GZ60" s="98"/>
      <c r="HA60" s="98"/>
      <c r="HB60" s="98"/>
      <c r="HC60" s="98"/>
      <c r="HD60" s="98"/>
      <c r="HE60" s="98"/>
      <c r="HF60" s="98"/>
      <c r="HG60" s="98"/>
      <c r="HH60" s="98"/>
      <c r="HI60" s="98"/>
      <c r="HJ60" s="98"/>
      <c r="HK60" s="98"/>
      <c r="HL60" s="98"/>
      <c r="HM60" s="98"/>
      <c r="HN60" s="98"/>
      <c r="HO60" s="98"/>
      <c r="HP60" s="98"/>
      <c r="HQ60" s="98"/>
      <c r="HR60" s="98"/>
      <c r="HS60" s="98"/>
      <c r="HT60" s="98"/>
      <c r="HU60" s="98"/>
      <c r="HV60" s="98"/>
      <c r="HW60" s="98"/>
      <c r="HX60" s="98"/>
      <c r="HY60" s="98"/>
      <c r="HZ60" s="98"/>
      <c r="IA60" s="98"/>
      <c r="IB60" s="98"/>
      <c r="IC60" s="98"/>
      <c r="ID60" s="98"/>
      <c r="IE60" s="98"/>
      <c r="IF60" s="98"/>
      <c r="IG60" s="98"/>
      <c r="IH60" s="98"/>
      <c r="II60" s="98"/>
      <c r="IJ60" s="98"/>
      <c r="IK60" s="98"/>
      <c r="IL60" s="98"/>
      <c r="IM60" s="98"/>
      <c r="IN60" s="98"/>
      <c r="IO60" s="98"/>
      <c r="IP60" s="98"/>
      <c r="IQ60" s="98"/>
      <c r="IR60" s="98"/>
      <c r="IS60" s="98"/>
      <c r="IT60" s="98"/>
      <c r="IU60" s="98"/>
      <c r="IV60" s="98"/>
      <c r="IW60" s="98"/>
      <c r="IX60" s="98"/>
      <c r="IY60" s="98"/>
      <c r="IZ60" s="98"/>
      <c r="JA60" s="98"/>
      <c r="JB60" s="98"/>
      <c r="JC60" s="98"/>
      <c r="JD60" s="98"/>
      <c r="JE60" s="98"/>
      <c r="JF60" s="98"/>
      <c r="JG60" s="98"/>
      <c r="JH60" s="98"/>
      <c r="JI60" s="98"/>
      <c r="JJ60" s="98"/>
      <c r="JK60" s="98"/>
      <c r="JL60" s="98"/>
      <c r="JM60" s="98"/>
      <c r="JN60" s="98"/>
      <c r="JO60" s="98"/>
      <c r="JP60" s="98"/>
      <c r="JQ60" s="98"/>
      <c r="JR60" s="98"/>
      <c r="JS60" s="98"/>
      <c r="JT60" s="98"/>
      <c r="JU60" s="98"/>
      <c r="JV60" s="98"/>
      <c r="JW60" s="98"/>
      <c r="JX60" s="98"/>
      <c r="JY60" s="98"/>
      <c r="JZ60" s="98"/>
      <c r="KA60" s="98"/>
      <c r="KB60" s="98"/>
      <c r="KC60" s="98"/>
      <c r="KD60" s="98"/>
      <c r="KE60" s="98"/>
      <c r="KF60" s="98"/>
      <c r="KG60" s="98"/>
      <c r="KH60" s="98"/>
      <c r="KI60" s="98"/>
      <c r="KJ60" s="98"/>
      <c r="KK60" s="98"/>
      <c r="KL60" s="98"/>
      <c r="KM60" s="98"/>
      <c r="KN60" s="98"/>
      <c r="KO60" s="98"/>
      <c r="KP60" s="98"/>
      <c r="KQ60" s="98"/>
      <c r="KR60" s="98"/>
      <c r="KS60" s="98"/>
      <c r="KT60" s="98"/>
      <c r="KU60" s="98"/>
      <c r="KV60" s="98"/>
      <c r="KW60" s="98"/>
      <c r="KX60" s="98"/>
      <c r="KY60" s="98"/>
      <c r="KZ60" s="98"/>
      <c r="LA60" s="98"/>
      <c r="LB60" s="98"/>
      <c r="LC60" s="98"/>
      <c r="LD60" s="98"/>
      <c r="LE60" s="98"/>
      <c r="LF60" s="98"/>
      <c r="LG60" s="98"/>
      <c r="LH60" s="98"/>
      <c r="LI60" s="98"/>
      <c r="LJ60" s="98"/>
      <c r="LK60" s="98"/>
      <c r="LL60" s="98"/>
      <c r="LM60" s="98"/>
      <c r="LN60" s="98"/>
      <c r="LO60" s="98"/>
      <c r="LP60" s="98"/>
      <c r="LQ60" s="98"/>
      <c r="LR60" s="98"/>
      <c r="LS60" s="98"/>
      <c r="LT60" s="98"/>
      <c r="LU60" s="98"/>
      <c r="LV60" s="98"/>
      <c r="LW60" s="98"/>
      <c r="LX60" s="98"/>
      <c r="LY60" s="98"/>
      <c r="LZ60" s="98"/>
      <c r="MA60" s="98"/>
      <c r="MB60" s="98"/>
      <c r="MC60" s="98"/>
      <c r="MD60" s="98"/>
      <c r="ME60" s="98"/>
      <c r="MF60" s="98"/>
      <c r="MG60" s="98"/>
      <c r="MH60" s="98"/>
      <c r="MI60" s="98"/>
      <c r="MJ60" s="98"/>
      <c r="MK60" s="98"/>
      <c r="ML60" s="98"/>
      <c r="MM60" s="98"/>
      <c r="MN60" s="98"/>
      <c r="MO60" s="98"/>
      <c r="MP60" s="98"/>
      <c r="MQ60" s="98"/>
      <c r="MR60" s="98"/>
      <c r="MS60" s="98"/>
      <c r="MT60" s="98"/>
      <c r="MU60" s="98"/>
      <c r="MV60" s="98"/>
    </row>
    <row r="61" spans="1:360" s="51" customFormat="1" ht="15.75" thickBot="1" x14ac:dyDescent="0.25">
      <c r="B61" s="48"/>
      <c r="C61" s="49"/>
      <c r="D61" s="102"/>
      <c r="E61" s="50"/>
      <c r="F61" s="46"/>
      <c r="G61" s="44">
        <f t="shared" si="14"/>
        <v>0</v>
      </c>
      <c r="H61" s="110"/>
      <c r="I61" s="46">
        <f t="shared" si="17"/>
        <v>0</v>
      </c>
      <c r="J61" s="44">
        <f t="shared" si="15"/>
        <v>0</v>
      </c>
      <c r="K61" s="110"/>
      <c r="L61" s="174">
        <f t="shared" si="2"/>
        <v>0</v>
      </c>
      <c r="M61" s="126" t="str">
        <f t="shared" si="13"/>
        <v/>
      </c>
      <c r="N61" s="110"/>
      <c r="O61" s="46">
        <f t="shared" si="18"/>
        <v>0</v>
      </c>
      <c r="P61" s="44">
        <f t="shared" si="16"/>
        <v>0</v>
      </c>
      <c r="Q61" s="110"/>
      <c r="R61" s="174">
        <f t="shared" si="5"/>
        <v>0</v>
      </c>
      <c r="S61" s="126" t="str">
        <f t="shared" si="6"/>
        <v/>
      </c>
      <c r="T61" s="338"/>
      <c r="U61" s="341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  <c r="BC61" s="98"/>
      <c r="BD61" s="98"/>
      <c r="BE61" s="98"/>
      <c r="BF61" s="98"/>
      <c r="BG61" s="98"/>
      <c r="BH61" s="98"/>
      <c r="BI61" s="98"/>
      <c r="BJ61" s="98"/>
      <c r="BK61" s="98"/>
      <c r="BL61" s="98"/>
      <c r="BM61" s="98"/>
      <c r="BN61" s="98"/>
      <c r="BO61" s="98"/>
      <c r="BP61" s="98"/>
      <c r="BQ61" s="98"/>
      <c r="BR61" s="98"/>
      <c r="BS61" s="98"/>
      <c r="BT61" s="98"/>
      <c r="BU61" s="98"/>
      <c r="BV61" s="98"/>
      <c r="BW61" s="98"/>
      <c r="BX61" s="98"/>
      <c r="BY61" s="98"/>
      <c r="BZ61" s="98"/>
      <c r="CA61" s="98"/>
      <c r="CB61" s="98"/>
      <c r="CC61" s="98"/>
      <c r="CD61" s="98"/>
      <c r="CE61" s="98"/>
      <c r="CF61" s="98"/>
      <c r="CG61" s="98"/>
      <c r="CH61" s="98"/>
      <c r="CI61" s="98"/>
      <c r="CJ61" s="98"/>
      <c r="CK61" s="98"/>
      <c r="CL61" s="98"/>
      <c r="CM61" s="98"/>
      <c r="CN61" s="98"/>
      <c r="CO61" s="98"/>
      <c r="CP61" s="98"/>
      <c r="CQ61" s="98"/>
      <c r="CR61" s="98"/>
      <c r="CS61" s="98"/>
      <c r="CT61" s="98"/>
      <c r="CU61" s="98"/>
      <c r="CV61" s="98"/>
      <c r="CW61" s="98"/>
      <c r="CX61" s="98"/>
      <c r="CY61" s="98"/>
      <c r="CZ61" s="98"/>
      <c r="DA61" s="98"/>
      <c r="DB61" s="98"/>
      <c r="DC61" s="98"/>
      <c r="DD61" s="98"/>
      <c r="DE61" s="98"/>
      <c r="DF61" s="98"/>
      <c r="DG61" s="98"/>
      <c r="DH61" s="98"/>
      <c r="DI61" s="98"/>
      <c r="DJ61" s="98"/>
      <c r="DK61" s="98"/>
      <c r="DL61" s="98"/>
      <c r="DM61" s="98"/>
      <c r="DN61" s="98"/>
      <c r="DO61" s="98"/>
      <c r="DP61" s="98"/>
      <c r="DQ61" s="98"/>
      <c r="DR61" s="98"/>
      <c r="DS61" s="98"/>
      <c r="DT61" s="98"/>
      <c r="DU61" s="98"/>
      <c r="DV61" s="98"/>
      <c r="DW61" s="98"/>
      <c r="DX61" s="98"/>
      <c r="DY61" s="98"/>
      <c r="DZ61" s="98"/>
      <c r="EA61" s="98"/>
      <c r="EB61" s="98"/>
      <c r="EC61" s="98"/>
      <c r="ED61" s="98"/>
      <c r="EE61" s="98"/>
      <c r="EF61" s="98"/>
      <c r="EG61" s="98"/>
      <c r="EH61" s="98"/>
      <c r="EI61" s="98"/>
      <c r="EJ61" s="98"/>
      <c r="EK61" s="98"/>
      <c r="EL61" s="98"/>
      <c r="EM61" s="98"/>
      <c r="EN61" s="98"/>
      <c r="EO61" s="98"/>
      <c r="EP61" s="98"/>
      <c r="EQ61" s="98"/>
      <c r="ER61" s="98"/>
      <c r="ES61" s="98"/>
      <c r="ET61" s="98"/>
      <c r="EU61" s="98"/>
      <c r="EV61" s="98"/>
      <c r="EW61" s="98"/>
      <c r="EX61" s="98"/>
      <c r="EY61" s="98"/>
      <c r="EZ61" s="98"/>
      <c r="FA61" s="98"/>
      <c r="FB61" s="98"/>
      <c r="FC61" s="98"/>
      <c r="FD61" s="98"/>
      <c r="FE61" s="98"/>
      <c r="FF61" s="98"/>
      <c r="FG61" s="98"/>
      <c r="FH61" s="98"/>
      <c r="FI61" s="98"/>
      <c r="FJ61" s="98"/>
      <c r="FK61" s="98"/>
      <c r="FL61" s="98"/>
      <c r="FM61" s="98"/>
      <c r="FN61" s="98"/>
      <c r="FO61" s="98"/>
      <c r="FP61" s="98"/>
      <c r="FQ61" s="98"/>
      <c r="FR61" s="98"/>
      <c r="FS61" s="98"/>
      <c r="FT61" s="98"/>
      <c r="FU61" s="98"/>
      <c r="FV61" s="98"/>
      <c r="FW61" s="98"/>
      <c r="FX61" s="98"/>
      <c r="FY61" s="98"/>
      <c r="FZ61" s="98"/>
      <c r="GA61" s="98"/>
      <c r="GB61" s="98"/>
      <c r="GC61" s="98"/>
      <c r="GD61" s="98"/>
      <c r="GE61" s="98"/>
      <c r="GF61" s="98"/>
      <c r="GG61" s="98"/>
      <c r="GH61" s="98"/>
      <c r="GI61" s="98"/>
      <c r="GJ61" s="98"/>
      <c r="GK61" s="98"/>
      <c r="GL61" s="98"/>
      <c r="GM61" s="98"/>
      <c r="GN61" s="98"/>
      <c r="GO61" s="98"/>
      <c r="GP61" s="98"/>
      <c r="GQ61" s="98"/>
      <c r="GR61" s="98"/>
      <c r="GS61" s="98"/>
      <c r="GT61" s="98"/>
      <c r="GU61" s="98"/>
      <c r="GV61" s="98"/>
      <c r="GW61" s="98"/>
      <c r="GX61" s="98"/>
      <c r="GY61" s="98"/>
      <c r="GZ61" s="98"/>
      <c r="HA61" s="98"/>
      <c r="HB61" s="98"/>
      <c r="HC61" s="98"/>
      <c r="HD61" s="98"/>
      <c r="HE61" s="98"/>
      <c r="HF61" s="98"/>
      <c r="HG61" s="98"/>
      <c r="HH61" s="98"/>
      <c r="HI61" s="98"/>
      <c r="HJ61" s="98"/>
      <c r="HK61" s="98"/>
      <c r="HL61" s="98"/>
      <c r="HM61" s="98"/>
      <c r="HN61" s="98"/>
      <c r="HO61" s="98"/>
      <c r="HP61" s="98"/>
      <c r="HQ61" s="98"/>
      <c r="HR61" s="98"/>
      <c r="HS61" s="98"/>
      <c r="HT61" s="98"/>
      <c r="HU61" s="98"/>
      <c r="HV61" s="98"/>
      <c r="HW61" s="98"/>
      <c r="HX61" s="98"/>
      <c r="HY61" s="98"/>
      <c r="HZ61" s="98"/>
      <c r="IA61" s="98"/>
      <c r="IB61" s="98"/>
      <c r="IC61" s="98"/>
      <c r="ID61" s="98"/>
      <c r="IE61" s="98"/>
      <c r="IF61" s="98"/>
      <c r="IG61" s="98"/>
      <c r="IH61" s="98"/>
      <c r="II61" s="98"/>
      <c r="IJ61" s="98"/>
      <c r="IK61" s="98"/>
      <c r="IL61" s="98"/>
      <c r="IM61" s="98"/>
      <c r="IN61" s="98"/>
      <c r="IO61" s="98"/>
      <c r="IP61" s="98"/>
      <c r="IQ61" s="98"/>
      <c r="IR61" s="98"/>
      <c r="IS61" s="98"/>
      <c r="IT61" s="98"/>
      <c r="IU61" s="98"/>
      <c r="IV61" s="98"/>
      <c r="IW61" s="98"/>
      <c r="IX61" s="98"/>
      <c r="IY61" s="98"/>
      <c r="IZ61" s="98"/>
      <c r="JA61" s="98"/>
      <c r="JB61" s="98"/>
      <c r="JC61" s="98"/>
      <c r="JD61" s="98"/>
      <c r="JE61" s="98"/>
      <c r="JF61" s="98"/>
      <c r="JG61" s="98"/>
      <c r="JH61" s="98"/>
      <c r="JI61" s="98"/>
      <c r="JJ61" s="98"/>
      <c r="JK61" s="98"/>
      <c r="JL61" s="98"/>
      <c r="JM61" s="98"/>
      <c r="JN61" s="98"/>
      <c r="JO61" s="98"/>
      <c r="JP61" s="98"/>
      <c r="JQ61" s="98"/>
      <c r="JR61" s="98"/>
      <c r="JS61" s="98"/>
      <c r="JT61" s="98"/>
      <c r="JU61" s="98"/>
      <c r="JV61" s="98"/>
      <c r="JW61" s="98"/>
      <c r="JX61" s="98"/>
      <c r="JY61" s="98"/>
      <c r="JZ61" s="98"/>
      <c r="KA61" s="98"/>
      <c r="KB61" s="98"/>
      <c r="KC61" s="98"/>
      <c r="KD61" s="98"/>
      <c r="KE61" s="98"/>
      <c r="KF61" s="98"/>
      <c r="KG61" s="98"/>
      <c r="KH61" s="98"/>
      <c r="KI61" s="98"/>
      <c r="KJ61" s="98"/>
      <c r="KK61" s="98"/>
      <c r="KL61" s="98"/>
      <c r="KM61" s="98"/>
      <c r="KN61" s="98"/>
      <c r="KO61" s="98"/>
      <c r="KP61" s="98"/>
      <c r="KQ61" s="98"/>
      <c r="KR61" s="98"/>
      <c r="KS61" s="98"/>
      <c r="KT61" s="98"/>
      <c r="KU61" s="98"/>
      <c r="KV61" s="98"/>
      <c r="KW61" s="98"/>
      <c r="KX61" s="98"/>
      <c r="KY61" s="98"/>
      <c r="KZ61" s="98"/>
      <c r="LA61" s="98"/>
      <c r="LB61" s="98"/>
      <c r="LC61" s="98"/>
      <c r="LD61" s="98"/>
      <c r="LE61" s="98"/>
      <c r="LF61" s="98"/>
      <c r="LG61" s="98"/>
      <c r="LH61" s="98"/>
      <c r="LI61" s="98"/>
      <c r="LJ61" s="98"/>
      <c r="LK61" s="98"/>
      <c r="LL61" s="98"/>
      <c r="LM61" s="98"/>
      <c r="LN61" s="98"/>
      <c r="LO61" s="98"/>
      <c r="LP61" s="98"/>
      <c r="LQ61" s="98"/>
      <c r="LR61" s="98"/>
      <c r="LS61" s="98"/>
      <c r="LT61" s="98"/>
      <c r="LU61" s="98"/>
      <c r="LV61" s="98"/>
      <c r="LW61" s="98"/>
      <c r="LX61" s="98"/>
      <c r="LY61" s="98"/>
      <c r="LZ61" s="98"/>
      <c r="MA61" s="98"/>
      <c r="MB61" s="98"/>
      <c r="MC61" s="98"/>
      <c r="MD61" s="98"/>
      <c r="ME61" s="98"/>
      <c r="MF61" s="98"/>
      <c r="MG61" s="98"/>
      <c r="MH61" s="98"/>
      <c r="MI61" s="98"/>
      <c r="MJ61" s="98"/>
      <c r="MK61" s="98"/>
      <c r="ML61" s="98"/>
      <c r="MM61" s="98"/>
      <c r="MN61" s="98"/>
      <c r="MO61" s="98"/>
      <c r="MP61" s="98"/>
      <c r="MQ61" s="98"/>
      <c r="MR61" s="98"/>
      <c r="MS61" s="98"/>
      <c r="MT61" s="98"/>
      <c r="MU61" s="98"/>
      <c r="MV61" s="98"/>
    </row>
    <row r="62" spans="1:360" ht="15.75" thickBot="1" x14ac:dyDescent="0.3">
      <c r="B62" s="52"/>
      <c r="C62" s="53"/>
      <c r="D62" s="103"/>
      <c r="E62" s="54"/>
      <c r="F62" s="85"/>
      <c r="G62" s="86"/>
      <c r="H62" s="17"/>
      <c r="I62" s="85"/>
      <c r="J62" s="86"/>
      <c r="K62" s="17"/>
      <c r="L62" s="175"/>
      <c r="M62" s="127"/>
      <c r="N62" s="17"/>
      <c r="O62" s="85"/>
      <c r="P62" s="86"/>
      <c r="Q62" s="17"/>
      <c r="R62" s="175"/>
      <c r="S62" s="127"/>
      <c r="T62" s="337"/>
    </row>
    <row r="63" spans="1:360" x14ac:dyDescent="0.25">
      <c r="B63" s="55" t="s">
        <v>32</v>
      </c>
      <c r="C63" s="15"/>
      <c r="D63" s="15"/>
      <c r="E63" s="104"/>
      <c r="F63" s="56"/>
      <c r="G63" s="58">
        <f>SUM(G53:G60,G52)</f>
        <v>30.829984499999998</v>
      </c>
      <c r="H63" s="57"/>
      <c r="I63" s="56"/>
      <c r="J63" s="58">
        <f>SUM(J53:J60,J52)</f>
        <v>33.594984499999995</v>
      </c>
      <c r="K63" s="57"/>
      <c r="L63" s="176">
        <f>J63-G63</f>
        <v>2.764999999999997</v>
      </c>
      <c r="M63" s="128">
        <f>IF((G63)=0,"",(L63/G63))</f>
        <v>8.9685416481477542E-2</v>
      </c>
      <c r="N63" s="57"/>
      <c r="O63" s="56"/>
      <c r="P63" s="58">
        <f>SUM(P53:P60,P52)</f>
        <v>33.219719900000001</v>
      </c>
      <c r="Q63" s="57"/>
      <c r="R63" s="176">
        <f>P63-J63</f>
        <v>-0.37526459999999418</v>
      </c>
      <c r="S63" s="128">
        <f>IF((J63)=0,"",(R63/J63))</f>
        <v>-1.1170256679237172E-2</v>
      </c>
      <c r="T63" s="339"/>
    </row>
    <row r="64" spans="1:360" x14ac:dyDescent="0.25">
      <c r="B64" s="59" t="s">
        <v>33</v>
      </c>
      <c r="C64" s="15"/>
      <c r="D64" s="15"/>
      <c r="E64" s="21"/>
      <c r="F64" s="60">
        <v>0.13</v>
      </c>
      <c r="G64" s="62">
        <f>G63*F64</f>
        <v>4.0078979849999996</v>
      </c>
      <c r="H64" s="61"/>
      <c r="I64" s="60">
        <v>0.13</v>
      </c>
      <c r="J64" s="62">
        <f>J63*I64</f>
        <v>4.3673479849999994</v>
      </c>
      <c r="K64" s="61"/>
      <c r="L64" s="176">
        <f>J64-G64</f>
        <v>0.35944999999999983</v>
      </c>
      <c r="M64" s="129">
        <f>IF((G64)=0,"",(L64/G64))</f>
        <v>8.9685416481477598E-2</v>
      </c>
      <c r="N64" s="61"/>
      <c r="O64" s="60">
        <v>0.13</v>
      </c>
      <c r="P64" s="62">
        <f>P63*O64</f>
        <v>4.3185635869999999</v>
      </c>
      <c r="Q64" s="61"/>
      <c r="R64" s="176">
        <f t="shared" si="5"/>
        <v>-4.8784397999999563E-2</v>
      </c>
      <c r="S64" s="129">
        <f t="shared" ref="S64:S66" si="20">IF((J64)=0,"",(R64/J64))</f>
        <v>-1.1170256679237245E-2</v>
      </c>
      <c r="T64" s="340"/>
    </row>
    <row r="65" spans="1:360" x14ac:dyDescent="0.25">
      <c r="B65" s="63" t="s">
        <v>34</v>
      </c>
      <c r="C65" s="15"/>
      <c r="D65" s="15"/>
      <c r="E65" s="21"/>
      <c r="F65" s="64"/>
      <c r="G65" s="62">
        <f>G63+G64</f>
        <v>34.837882484999994</v>
      </c>
      <c r="H65" s="61"/>
      <c r="I65" s="64"/>
      <c r="J65" s="62">
        <f>J63+J64</f>
        <v>37.962332484999997</v>
      </c>
      <c r="K65" s="61"/>
      <c r="L65" s="176">
        <f>J65-G65</f>
        <v>3.1244500000000031</v>
      </c>
      <c r="M65" s="129">
        <f>IF((G65)=0,"",(L65/G65))</f>
        <v>8.9685416481477737E-2</v>
      </c>
      <c r="N65" s="61"/>
      <c r="O65" s="64"/>
      <c r="P65" s="62">
        <f>P63+P64</f>
        <v>37.538283487000001</v>
      </c>
      <c r="Q65" s="61"/>
      <c r="R65" s="176">
        <f t="shared" si="5"/>
        <v>-0.4240489979999964</v>
      </c>
      <c r="S65" s="129">
        <f t="shared" si="20"/>
        <v>-1.1170256679237248E-2</v>
      </c>
      <c r="T65" s="340"/>
    </row>
    <row r="66" spans="1:360" x14ac:dyDescent="0.25">
      <c r="B66" s="378" t="s">
        <v>35</v>
      </c>
      <c r="C66" s="378"/>
      <c r="D66" s="378"/>
      <c r="E66" s="21"/>
      <c r="F66" s="64"/>
      <c r="G66" s="65"/>
      <c r="H66" s="61"/>
      <c r="I66" s="64"/>
      <c r="J66" s="65"/>
      <c r="K66" s="61"/>
      <c r="L66" s="177">
        <f>J66-G66</f>
        <v>0</v>
      </c>
      <c r="M66" s="130" t="str">
        <f>IF((G66)=0,"",(L66/G66))</f>
        <v/>
      </c>
      <c r="N66" s="61"/>
      <c r="O66" s="64"/>
      <c r="P66" s="65"/>
      <c r="Q66" s="61"/>
      <c r="R66" s="177">
        <f t="shared" si="5"/>
        <v>0</v>
      </c>
      <c r="S66" s="130" t="str">
        <f t="shared" si="20"/>
        <v/>
      </c>
      <c r="T66" s="340"/>
    </row>
    <row r="67" spans="1:360" ht="15.75" thickBot="1" x14ac:dyDescent="0.3">
      <c r="B67" s="379" t="s">
        <v>36</v>
      </c>
      <c r="C67" s="379"/>
      <c r="D67" s="379"/>
      <c r="E67" s="105"/>
      <c r="F67" s="66"/>
      <c r="G67" s="67">
        <f>G65+G66</f>
        <v>34.837882484999994</v>
      </c>
      <c r="H67" s="57"/>
      <c r="I67" s="66"/>
      <c r="J67" s="67">
        <f>J65+J66</f>
        <v>37.962332484999997</v>
      </c>
      <c r="K67" s="57"/>
      <c r="L67" s="178">
        <f>J67-G67</f>
        <v>3.1244500000000031</v>
      </c>
      <c r="M67" s="131">
        <f>IF((G67)=0,"",(L67/G67))</f>
        <v>8.9685416481477737E-2</v>
      </c>
      <c r="N67" s="57"/>
      <c r="O67" s="66"/>
      <c r="P67" s="67">
        <f>P65+P66</f>
        <v>37.538283487000001</v>
      </c>
      <c r="Q67" s="57"/>
      <c r="R67" s="178">
        <f t="shared" si="5"/>
        <v>-0.4240489979999964</v>
      </c>
      <c r="S67" s="131">
        <f>IF((J67)=0,"",(R67/J67))</f>
        <v>-1.1170256679237248E-2</v>
      </c>
      <c r="T67" s="339"/>
    </row>
    <row r="68" spans="1:360" s="51" customFormat="1" ht="15.75" thickBot="1" x14ac:dyDescent="0.25">
      <c r="B68" s="68"/>
      <c r="C68" s="69"/>
      <c r="D68" s="70"/>
      <c r="E68" s="71"/>
      <c r="F68" s="85"/>
      <c r="G68" s="86"/>
      <c r="H68" s="110"/>
      <c r="I68" s="85"/>
      <c r="J68" s="86"/>
      <c r="K68" s="110"/>
      <c r="L68" s="179"/>
      <c r="M68" s="127"/>
      <c r="N68" s="110"/>
      <c r="O68" s="85"/>
      <c r="P68" s="86"/>
      <c r="Q68" s="110"/>
      <c r="R68" s="179"/>
      <c r="S68" s="127"/>
      <c r="T68" s="338"/>
      <c r="U68" s="341"/>
      <c r="V68" s="98"/>
      <c r="W68" s="98"/>
      <c r="X68" s="98"/>
      <c r="Y68" s="98"/>
      <c r="Z68" s="98"/>
      <c r="AA68" s="98"/>
      <c r="AB68" s="98"/>
      <c r="AC68" s="98"/>
      <c r="AD68" s="98"/>
      <c r="AE68" s="98"/>
      <c r="AF68" s="98"/>
      <c r="AG68" s="98"/>
      <c r="AH68" s="98"/>
      <c r="AI68" s="98"/>
      <c r="AJ68" s="98"/>
      <c r="AK68" s="98"/>
      <c r="AL68" s="98"/>
      <c r="AM68" s="98"/>
      <c r="AN68" s="98"/>
      <c r="AO68" s="98"/>
      <c r="AP68" s="98"/>
      <c r="AQ68" s="98"/>
      <c r="AR68" s="98"/>
      <c r="AS68" s="98"/>
      <c r="AT68" s="98"/>
      <c r="AU68" s="98"/>
      <c r="AV68" s="98"/>
      <c r="AW68" s="98"/>
      <c r="AX68" s="98"/>
      <c r="AY68" s="98"/>
      <c r="AZ68" s="98"/>
      <c r="BA68" s="98"/>
      <c r="BB68" s="98"/>
      <c r="BC68" s="98"/>
      <c r="BD68" s="98"/>
      <c r="BE68" s="98"/>
      <c r="BF68" s="98"/>
      <c r="BG68" s="98"/>
      <c r="BH68" s="98"/>
      <c r="BI68" s="98"/>
      <c r="BJ68" s="98"/>
      <c r="BK68" s="98"/>
      <c r="BL68" s="98"/>
      <c r="BM68" s="98"/>
      <c r="BN68" s="98"/>
      <c r="BO68" s="98"/>
      <c r="BP68" s="98"/>
      <c r="BQ68" s="98"/>
      <c r="BR68" s="98"/>
      <c r="BS68" s="98"/>
      <c r="BT68" s="98"/>
      <c r="BU68" s="98"/>
      <c r="BV68" s="98"/>
      <c r="BW68" s="98"/>
      <c r="BX68" s="98"/>
      <c r="BY68" s="98"/>
      <c r="BZ68" s="98"/>
      <c r="CA68" s="98"/>
      <c r="CB68" s="98"/>
      <c r="CC68" s="98"/>
      <c r="CD68" s="98"/>
      <c r="CE68" s="98"/>
      <c r="CF68" s="98"/>
      <c r="CG68" s="98"/>
      <c r="CH68" s="98"/>
      <c r="CI68" s="98"/>
      <c r="CJ68" s="98"/>
      <c r="CK68" s="98"/>
      <c r="CL68" s="98"/>
      <c r="CM68" s="98"/>
      <c r="CN68" s="98"/>
      <c r="CO68" s="98"/>
      <c r="CP68" s="98"/>
      <c r="CQ68" s="98"/>
      <c r="CR68" s="98"/>
      <c r="CS68" s="98"/>
      <c r="CT68" s="98"/>
      <c r="CU68" s="98"/>
      <c r="CV68" s="98"/>
      <c r="CW68" s="98"/>
      <c r="CX68" s="98"/>
      <c r="CY68" s="98"/>
      <c r="CZ68" s="98"/>
      <c r="DA68" s="98"/>
      <c r="DB68" s="98"/>
      <c r="DC68" s="98"/>
      <c r="DD68" s="98"/>
      <c r="DE68" s="98"/>
      <c r="DF68" s="98"/>
      <c r="DG68" s="98"/>
      <c r="DH68" s="98"/>
      <c r="DI68" s="98"/>
      <c r="DJ68" s="98"/>
      <c r="DK68" s="98"/>
      <c r="DL68" s="98"/>
      <c r="DM68" s="98"/>
      <c r="DN68" s="98"/>
      <c r="DO68" s="98"/>
      <c r="DP68" s="98"/>
      <c r="DQ68" s="98"/>
      <c r="DR68" s="98"/>
      <c r="DS68" s="98"/>
      <c r="DT68" s="98"/>
      <c r="DU68" s="98"/>
      <c r="DV68" s="98"/>
      <c r="DW68" s="98"/>
      <c r="DX68" s="98"/>
      <c r="DY68" s="98"/>
      <c r="DZ68" s="98"/>
      <c r="EA68" s="98"/>
      <c r="EB68" s="98"/>
      <c r="EC68" s="98"/>
      <c r="ED68" s="98"/>
      <c r="EE68" s="98"/>
      <c r="EF68" s="98"/>
      <c r="EG68" s="98"/>
      <c r="EH68" s="98"/>
      <c r="EI68" s="98"/>
      <c r="EJ68" s="98"/>
      <c r="EK68" s="98"/>
      <c r="EL68" s="98"/>
      <c r="EM68" s="98"/>
      <c r="EN68" s="98"/>
      <c r="EO68" s="98"/>
      <c r="EP68" s="98"/>
      <c r="EQ68" s="98"/>
      <c r="ER68" s="98"/>
      <c r="ES68" s="98"/>
      <c r="ET68" s="98"/>
      <c r="EU68" s="98"/>
      <c r="EV68" s="98"/>
      <c r="EW68" s="98"/>
      <c r="EX68" s="98"/>
      <c r="EY68" s="98"/>
      <c r="EZ68" s="98"/>
      <c r="FA68" s="98"/>
      <c r="FB68" s="98"/>
      <c r="FC68" s="98"/>
      <c r="FD68" s="98"/>
      <c r="FE68" s="98"/>
      <c r="FF68" s="98"/>
      <c r="FG68" s="98"/>
      <c r="FH68" s="98"/>
      <c r="FI68" s="98"/>
      <c r="FJ68" s="98"/>
      <c r="FK68" s="98"/>
      <c r="FL68" s="98"/>
      <c r="FM68" s="98"/>
      <c r="FN68" s="98"/>
      <c r="FO68" s="98"/>
      <c r="FP68" s="98"/>
      <c r="FQ68" s="98"/>
      <c r="FR68" s="98"/>
      <c r="FS68" s="98"/>
      <c r="FT68" s="98"/>
      <c r="FU68" s="98"/>
      <c r="FV68" s="98"/>
      <c r="FW68" s="98"/>
      <c r="FX68" s="98"/>
      <c r="FY68" s="98"/>
      <c r="FZ68" s="98"/>
      <c r="GA68" s="98"/>
      <c r="GB68" s="98"/>
      <c r="GC68" s="98"/>
      <c r="GD68" s="98"/>
      <c r="GE68" s="98"/>
      <c r="GF68" s="98"/>
      <c r="GG68" s="98"/>
      <c r="GH68" s="98"/>
      <c r="GI68" s="98"/>
      <c r="GJ68" s="98"/>
      <c r="GK68" s="98"/>
      <c r="GL68" s="98"/>
      <c r="GM68" s="98"/>
      <c r="GN68" s="98"/>
      <c r="GO68" s="98"/>
      <c r="GP68" s="98"/>
      <c r="GQ68" s="98"/>
      <c r="GR68" s="98"/>
      <c r="GS68" s="98"/>
      <c r="GT68" s="98"/>
      <c r="GU68" s="98"/>
      <c r="GV68" s="98"/>
      <c r="GW68" s="98"/>
      <c r="GX68" s="98"/>
      <c r="GY68" s="98"/>
      <c r="GZ68" s="98"/>
      <c r="HA68" s="98"/>
      <c r="HB68" s="98"/>
      <c r="HC68" s="98"/>
      <c r="HD68" s="98"/>
      <c r="HE68" s="98"/>
      <c r="HF68" s="98"/>
      <c r="HG68" s="98"/>
      <c r="HH68" s="98"/>
      <c r="HI68" s="98"/>
      <c r="HJ68" s="98"/>
      <c r="HK68" s="98"/>
      <c r="HL68" s="98"/>
      <c r="HM68" s="98"/>
      <c r="HN68" s="98"/>
      <c r="HO68" s="98"/>
      <c r="HP68" s="98"/>
      <c r="HQ68" s="98"/>
      <c r="HR68" s="98"/>
      <c r="HS68" s="98"/>
      <c r="HT68" s="98"/>
      <c r="HU68" s="98"/>
      <c r="HV68" s="98"/>
      <c r="HW68" s="98"/>
      <c r="HX68" s="98"/>
      <c r="HY68" s="98"/>
      <c r="HZ68" s="98"/>
      <c r="IA68" s="98"/>
      <c r="IB68" s="98"/>
      <c r="IC68" s="98"/>
      <c r="ID68" s="98"/>
      <c r="IE68" s="98"/>
      <c r="IF68" s="98"/>
      <c r="IG68" s="98"/>
      <c r="IH68" s="98"/>
      <c r="II68" s="98"/>
      <c r="IJ68" s="98"/>
      <c r="IK68" s="98"/>
      <c r="IL68" s="98"/>
      <c r="IM68" s="98"/>
      <c r="IN68" s="98"/>
      <c r="IO68" s="98"/>
      <c r="IP68" s="98"/>
      <c r="IQ68" s="98"/>
      <c r="IR68" s="98"/>
      <c r="IS68" s="98"/>
      <c r="IT68" s="98"/>
      <c r="IU68" s="98"/>
      <c r="IV68" s="98"/>
      <c r="IW68" s="98"/>
      <c r="IX68" s="98"/>
      <c r="IY68" s="98"/>
      <c r="IZ68" s="98"/>
      <c r="JA68" s="98"/>
      <c r="JB68" s="98"/>
      <c r="JC68" s="98"/>
      <c r="JD68" s="98"/>
      <c r="JE68" s="98"/>
      <c r="JF68" s="98"/>
      <c r="JG68" s="98"/>
      <c r="JH68" s="98"/>
      <c r="JI68" s="98"/>
      <c r="JJ68" s="98"/>
      <c r="JK68" s="98"/>
      <c r="JL68" s="98"/>
      <c r="JM68" s="98"/>
      <c r="JN68" s="98"/>
      <c r="JO68" s="98"/>
      <c r="JP68" s="98"/>
      <c r="JQ68" s="98"/>
      <c r="JR68" s="98"/>
      <c r="JS68" s="98"/>
      <c r="JT68" s="98"/>
      <c r="JU68" s="98"/>
      <c r="JV68" s="98"/>
      <c r="JW68" s="98"/>
      <c r="JX68" s="98"/>
      <c r="JY68" s="98"/>
      <c r="JZ68" s="98"/>
      <c r="KA68" s="98"/>
      <c r="KB68" s="98"/>
      <c r="KC68" s="98"/>
      <c r="KD68" s="98"/>
      <c r="KE68" s="98"/>
      <c r="KF68" s="98"/>
      <c r="KG68" s="98"/>
      <c r="KH68" s="98"/>
      <c r="KI68" s="98"/>
      <c r="KJ68" s="98"/>
      <c r="KK68" s="98"/>
      <c r="KL68" s="98"/>
      <c r="KM68" s="98"/>
      <c r="KN68" s="98"/>
      <c r="KO68" s="98"/>
      <c r="KP68" s="98"/>
      <c r="KQ68" s="98"/>
      <c r="KR68" s="98"/>
      <c r="KS68" s="98"/>
      <c r="KT68" s="98"/>
      <c r="KU68" s="98"/>
      <c r="KV68" s="98"/>
      <c r="KW68" s="98"/>
      <c r="KX68" s="98"/>
      <c r="KY68" s="98"/>
      <c r="KZ68" s="98"/>
      <c r="LA68" s="98"/>
      <c r="LB68" s="98"/>
      <c r="LC68" s="98"/>
      <c r="LD68" s="98"/>
      <c r="LE68" s="98"/>
      <c r="LF68" s="98"/>
      <c r="LG68" s="98"/>
      <c r="LH68" s="98"/>
      <c r="LI68" s="98"/>
      <c r="LJ68" s="98"/>
      <c r="LK68" s="98"/>
      <c r="LL68" s="98"/>
      <c r="LM68" s="98"/>
      <c r="LN68" s="98"/>
      <c r="LO68" s="98"/>
      <c r="LP68" s="98"/>
      <c r="LQ68" s="98"/>
      <c r="LR68" s="98"/>
      <c r="LS68" s="98"/>
      <c r="LT68" s="98"/>
      <c r="LU68" s="98"/>
      <c r="LV68" s="98"/>
      <c r="LW68" s="98"/>
      <c r="LX68" s="98"/>
      <c r="LY68" s="98"/>
      <c r="LZ68" s="98"/>
      <c r="MA68" s="98"/>
      <c r="MB68" s="98"/>
      <c r="MC68" s="98"/>
      <c r="MD68" s="98"/>
      <c r="ME68" s="98"/>
      <c r="MF68" s="98"/>
      <c r="MG68" s="98"/>
      <c r="MH68" s="98"/>
      <c r="MI68" s="98"/>
      <c r="MJ68" s="98"/>
      <c r="MK68" s="98"/>
      <c r="ML68" s="98"/>
      <c r="MM68" s="98"/>
      <c r="MN68" s="98"/>
      <c r="MO68" s="98"/>
      <c r="MP68" s="98"/>
      <c r="MQ68" s="98"/>
      <c r="MR68" s="98"/>
      <c r="MS68" s="98"/>
      <c r="MT68" s="98"/>
      <c r="MU68" s="98"/>
      <c r="MV68" s="98"/>
    </row>
    <row r="69" spans="1:360" s="51" customFormat="1" ht="12.75" hidden="1" outlineLevel="1" x14ac:dyDescent="0.2">
      <c r="B69" s="72" t="s">
        <v>37</v>
      </c>
      <c r="C69" s="49"/>
      <c r="D69" s="49"/>
      <c r="E69" s="106"/>
      <c r="F69" s="73"/>
      <c r="G69" s="75">
        <f>SUM(G60:G61,G52,G53:G56)</f>
        <v>13.475212500000001</v>
      </c>
      <c r="H69" s="74"/>
      <c r="I69" s="73"/>
      <c r="J69" s="75">
        <f>SUM(J60:J61,J52,J53:J56)</f>
        <v>16.240212500000002</v>
      </c>
      <c r="K69" s="74"/>
      <c r="L69" s="180">
        <f>J69-G69</f>
        <v>2.7650000000000006</v>
      </c>
      <c r="M69" s="128">
        <f>IF((G69)=0,"",(L69/G69))</f>
        <v>0.20519156933517749</v>
      </c>
      <c r="N69" s="74"/>
      <c r="O69" s="73"/>
      <c r="P69" s="75">
        <f>SUM(P60:P61,P52,P53:P56)</f>
        <v>15.824685499999999</v>
      </c>
      <c r="Q69" s="74"/>
      <c r="R69" s="180">
        <f t="shared" si="5"/>
        <v>-0.41552700000000264</v>
      </c>
      <c r="S69" s="128">
        <f>IF((J69)=0,"",(R69/J69))</f>
        <v>-2.5586303134888327E-2</v>
      </c>
      <c r="T69" s="344"/>
      <c r="U69" s="341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98"/>
      <c r="DF69" s="98"/>
      <c r="DG69" s="98"/>
      <c r="DH69" s="98"/>
      <c r="DI69" s="98"/>
      <c r="DJ69" s="98"/>
      <c r="DK69" s="98"/>
      <c r="DL69" s="98"/>
      <c r="DM69" s="98"/>
      <c r="DN69" s="98"/>
      <c r="DO69" s="98"/>
      <c r="DP69" s="98"/>
      <c r="DQ69" s="98"/>
      <c r="DR69" s="98"/>
      <c r="DS69" s="98"/>
      <c r="DT69" s="98"/>
      <c r="DU69" s="98"/>
      <c r="DV69" s="98"/>
      <c r="DW69" s="98"/>
      <c r="DX69" s="98"/>
      <c r="DY69" s="98"/>
      <c r="DZ69" s="98"/>
      <c r="EA69" s="98"/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98"/>
      <c r="FB69" s="98"/>
      <c r="FC69" s="98"/>
      <c r="FD69" s="98"/>
      <c r="FE69" s="98"/>
      <c r="FF69" s="98"/>
      <c r="FG69" s="98"/>
      <c r="FH69" s="98"/>
      <c r="FI69" s="98"/>
      <c r="FJ69" s="98"/>
      <c r="FK69" s="98"/>
      <c r="FL69" s="98"/>
      <c r="FM69" s="98"/>
      <c r="FN69" s="98"/>
      <c r="FO69" s="98"/>
      <c r="FP69" s="98"/>
      <c r="FQ69" s="98"/>
      <c r="FR69" s="98"/>
      <c r="FS69" s="98"/>
      <c r="FT69" s="98"/>
      <c r="FU69" s="98"/>
      <c r="FV69" s="98"/>
      <c r="FW69" s="98"/>
      <c r="FX69" s="98"/>
      <c r="FY69" s="98"/>
      <c r="FZ69" s="98"/>
      <c r="GA69" s="98"/>
      <c r="GB69" s="98"/>
      <c r="GC69" s="98"/>
      <c r="GD69" s="98"/>
      <c r="GE69" s="98"/>
      <c r="GF69" s="98"/>
      <c r="GG69" s="98"/>
      <c r="GH69" s="98"/>
      <c r="GI69" s="98"/>
      <c r="GJ69" s="98"/>
      <c r="GK69" s="98"/>
      <c r="GL69" s="98"/>
      <c r="GM69" s="98"/>
      <c r="GN69" s="98"/>
      <c r="GO69" s="98"/>
      <c r="GP69" s="98"/>
      <c r="GQ69" s="98"/>
      <c r="GR69" s="98"/>
      <c r="GS69" s="98"/>
      <c r="GT69" s="98"/>
      <c r="GU69" s="98"/>
      <c r="GV69" s="98"/>
      <c r="GW69" s="98"/>
      <c r="GX69" s="98"/>
      <c r="GY69" s="98"/>
      <c r="GZ69" s="98"/>
      <c r="HA69" s="98"/>
      <c r="HB69" s="98"/>
      <c r="HC69" s="98"/>
      <c r="HD69" s="98"/>
      <c r="HE69" s="98"/>
      <c r="HF69" s="98"/>
      <c r="HG69" s="98"/>
      <c r="HH69" s="98"/>
      <c r="HI69" s="98"/>
      <c r="HJ69" s="98"/>
      <c r="HK69" s="98"/>
      <c r="HL69" s="98"/>
      <c r="HM69" s="98"/>
      <c r="HN69" s="98"/>
      <c r="HO69" s="98"/>
      <c r="HP69" s="98"/>
      <c r="HQ69" s="98"/>
      <c r="HR69" s="98"/>
      <c r="HS69" s="98"/>
      <c r="HT69" s="98"/>
      <c r="HU69" s="98"/>
      <c r="HV69" s="98"/>
      <c r="HW69" s="98"/>
      <c r="HX69" s="98"/>
      <c r="HY69" s="98"/>
      <c r="HZ69" s="98"/>
      <c r="IA69" s="98"/>
      <c r="IB69" s="98"/>
      <c r="IC69" s="98"/>
      <c r="ID69" s="98"/>
      <c r="IE69" s="98"/>
      <c r="IF69" s="98"/>
      <c r="IG69" s="98"/>
      <c r="IH69" s="98"/>
      <c r="II69" s="98"/>
      <c r="IJ69" s="98"/>
      <c r="IK69" s="98"/>
      <c r="IL69" s="98"/>
      <c r="IM69" s="98"/>
      <c r="IN69" s="98"/>
      <c r="IO69" s="98"/>
      <c r="IP69" s="98"/>
      <c r="IQ69" s="98"/>
      <c r="IR69" s="98"/>
      <c r="IS69" s="98"/>
      <c r="IT69" s="98"/>
      <c r="IU69" s="98"/>
      <c r="IV69" s="98"/>
      <c r="IW69" s="98"/>
      <c r="IX69" s="98"/>
      <c r="IY69" s="98"/>
      <c r="IZ69" s="98"/>
      <c r="JA69" s="98"/>
      <c r="JB69" s="98"/>
      <c r="JC69" s="98"/>
      <c r="JD69" s="98"/>
      <c r="JE69" s="98"/>
      <c r="JF69" s="98"/>
      <c r="JG69" s="98"/>
      <c r="JH69" s="98"/>
      <c r="JI69" s="98"/>
      <c r="JJ69" s="98"/>
      <c r="JK69" s="98"/>
      <c r="JL69" s="98"/>
      <c r="JM69" s="98"/>
      <c r="JN69" s="98"/>
      <c r="JO69" s="98"/>
      <c r="JP69" s="98"/>
      <c r="JQ69" s="98"/>
      <c r="JR69" s="98"/>
      <c r="JS69" s="98"/>
      <c r="JT69" s="98"/>
      <c r="JU69" s="98"/>
      <c r="JV69" s="98"/>
      <c r="JW69" s="98"/>
      <c r="JX69" s="98"/>
      <c r="JY69" s="98"/>
      <c r="JZ69" s="98"/>
      <c r="KA69" s="98"/>
      <c r="KB69" s="98"/>
      <c r="KC69" s="98"/>
      <c r="KD69" s="98"/>
      <c r="KE69" s="98"/>
      <c r="KF69" s="98"/>
      <c r="KG69" s="98"/>
      <c r="KH69" s="98"/>
      <c r="KI69" s="98"/>
      <c r="KJ69" s="98"/>
      <c r="KK69" s="98"/>
      <c r="KL69" s="98"/>
      <c r="KM69" s="98"/>
      <c r="KN69" s="98"/>
      <c r="KO69" s="98"/>
      <c r="KP69" s="98"/>
      <c r="KQ69" s="98"/>
      <c r="KR69" s="98"/>
      <c r="KS69" s="98"/>
      <c r="KT69" s="98"/>
      <c r="KU69" s="98"/>
      <c r="KV69" s="98"/>
      <c r="KW69" s="98"/>
      <c r="KX69" s="98"/>
      <c r="KY69" s="98"/>
      <c r="KZ69" s="98"/>
      <c r="LA69" s="98"/>
      <c r="LB69" s="98"/>
      <c r="LC69" s="98"/>
      <c r="LD69" s="98"/>
      <c r="LE69" s="98"/>
      <c r="LF69" s="98"/>
      <c r="LG69" s="98"/>
      <c r="LH69" s="98"/>
      <c r="LI69" s="98"/>
      <c r="LJ69" s="98"/>
      <c r="LK69" s="98"/>
      <c r="LL69" s="98"/>
      <c r="LM69" s="98"/>
      <c r="LN69" s="98"/>
      <c r="LO69" s="98"/>
      <c r="LP69" s="98"/>
      <c r="LQ69" s="98"/>
      <c r="LR69" s="98"/>
      <c r="LS69" s="98"/>
      <c r="LT69" s="98"/>
      <c r="LU69" s="98"/>
      <c r="LV69" s="98"/>
      <c r="LW69" s="98"/>
      <c r="LX69" s="98"/>
      <c r="LY69" s="98"/>
      <c r="LZ69" s="98"/>
      <c r="MA69" s="98"/>
      <c r="MB69" s="98"/>
      <c r="MC69" s="98"/>
      <c r="MD69" s="98"/>
      <c r="ME69" s="98"/>
      <c r="MF69" s="98"/>
      <c r="MG69" s="98"/>
      <c r="MH69" s="98"/>
      <c r="MI69" s="98"/>
      <c r="MJ69" s="98"/>
      <c r="MK69" s="98"/>
      <c r="ML69" s="98"/>
      <c r="MM69" s="98"/>
      <c r="MN69" s="98"/>
      <c r="MO69" s="98"/>
      <c r="MP69" s="98"/>
      <c r="MQ69" s="98"/>
      <c r="MR69" s="98"/>
      <c r="MS69" s="98"/>
      <c r="MT69" s="98"/>
      <c r="MU69" s="98"/>
      <c r="MV69" s="98"/>
    </row>
    <row r="70" spans="1:360" s="51" customFormat="1" ht="12.75" hidden="1" outlineLevel="1" x14ac:dyDescent="0.2">
      <c r="B70" s="76" t="s">
        <v>33</v>
      </c>
      <c r="C70" s="49"/>
      <c r="D70" s="49"/>
      <c r="E70" s="106"/>
      <c r="F70" s="77">
        <v>0.13</v>
      </c>
      <c r="G70" s="79">
        <f>G69*F70</f>
        <v>1.7517776250000003</v>
      </c>
      <c r="H70" s="78"/>
      <c r="I70" s="77">
        <v>0.13</v>
      </c>
      <c r="J70" s="79">
        <f>J69*I70</f>
        <v>2.1112276250000002</v>
      </c>
      <c r="K70" s="78"/>
      <c r="L70" s="180">
        <f>J70-G70</f>
        <v>0.35944999999999983</v>
      </c>
      <c r="M70" s="129">
        <f>IF((G70)=0,"",(L70/G70))</f>
        <v>0.20519156933517732</v>
      </c>
      <c r="N70" s="78"/>
      <c r="O70" s="77">
        <v>0.13</v>
      </c>
      <c r="P70" s="79">
        <f>P69*O70</f>
        <v>2.057209115</v>
      </c>
      <c r="Q70" s="78"/>
      <c r="R70" s="180">
        <f t="shared" si="5"/>
        <v>-5.4018510000000131E-2</v>
      </c>
      <c r="S70" s="129">
        <f t="shared" ref="S70:S73" si="21">IF((J70)=0,"",(R70/J70))</f>
        <v>-2.5586303134888227E-2</v>
      </c>
      <c r="T70" s="345"/>
      <c r="U70" s="341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98"/>
      <c r="DA70" s="98"/>
      <c r="DB70" s="98"/>
      <c r="DC70" s="98"/>
      <c r="DD70" s="98"/>
      <c r="DE70" s="98"/>
      <c r="DF70" s="98"/>
      <c r="DG70" s="98"/>
      <c r="DH70" s="98"/>
      <c r="DI70" s="98"/>
      <c r="DJ70" s="98"/>
      <c r="DK70" s="98"/>
      <c r="DL70" s="98"/>
      <c r="DM70" s="98"/>
      <c r="DN70" s="98"/>
      <c r="DO70" s="98"/>
      <c r="DP70" s="98"/>
      <c r="DQ70" s="98"/>
      <c r="DR70" s="98"/>
      <c r="DS70" s="98"/>
      <c r="DT70" s="98"/>
      <c r="DU70" s="98"/>
      <c r="DV70" s="98"/>
      <c r="DW70" s="98"/>
      <c r="DX70" s="98"/>
      <c r="DY70" s="98"/>
      <c r="DZ70" s="98"/>
      <c r="EA70" s="98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8"/>
      <c r="FF70" s="98"/>
      <c r="FG70" s="98"/>
      <c r="FH70" s="98"/>
      <c r="FI70" s="98"/>
      <c r="FJ70" s="98"/>
      <c r="FK70" s="98"/>
      <c r="FL70" s="98"/>
      <c r="FM70" s="98"/>
      <c r="FN70" s="98"/>
      <c r="FO70" s="98"/>
      <c r="FP70" s="98"/>
      <c r="FQ70" s="98"/>
      <c r="FR70" s="98"/>
      <c r="FS70" s="98"/>
      <c r="FT70" s="98"/>
      <c r="FU70" s="98"/>
      <c r="FV70" s="98"/>
      <c r="FW70" s="98"/>
      <c r="FX70" s="98"/>
      <c r="FY70" s="98"/>
      <c r="FZ70" s="98"/>
      <c r="GA70" s="98"/>
      <c r="GB70" s="98"/>
      <c r="GC70" s="98"/>
      <c r="GD70" s="98"/>
      <c r="GE70" s="98"/>
      <c r="GF70" s="98"/>
      <c r="GG70" s="98"/>
      <c r="GH70" s="98"/>
      <c r="GI70" s="98"/>
      <c r="GJ70" s="98"/>
      <c r="GK70" s="98"/>
      <c r="GL70" s="98"/>
      <c r="GM70" s="98"/>
      <c r="GN70" s="98"/>
      <c r="GO70" s="98"/>
      <c r="GP70" s="98"/>
      <c r="GQ70" s="98"/>
      <c r="GR70" s="98"/>
      <c r="GS70" s="98"/>
      <c r="GT70" s="98"/>
      <c r="GU70" s="98"/>
      <c r="GV70" s="98"/>
      <c r="GW70" s="98"/>
      <c r="GX70" s="98"/>
      <c r="GY70" s="98"/>
      <c r="GZ70" s="98"/>
      <c r="HA70" s="98"/>
      <c r="HB70" s="98"/>
      <c r="HC70" s="98"/>
      <c r="HD70" s="98"/>
      <c r="HE70" s="98"/>
      <c r="HF70" s="98"/>
      <c r="HG70" s="98"/>
      <c r="HH70" s="98"/>
      <c r="HI70" s="98"/>
      <c r="HJ70" s="98"/>
      <c r="HK70" s="98"/>
      <c r="HL70" s="98"/>
      <c r="HM70" s="98"/>
      <c r="HN70" s="98"/>
      <c r="HO70" s="98"/>
      <c r="HP70" s="98"/>
      <c r="HQ70" s="98"/>
      <c r="HR70" s="98"/>
      <c r="HS70" s="98"/>
      <c r="HT70" s="98"/>
      <c r="HU70" s="98"/>
      <c r="HV70" s="98"/>
      <c r="HW70" s="98"/>
      <c r="HX70" s="98"/>
      <c r="HY70" s="98"/>
      <c r="HZ70" s="98"/>
      <c r="IA70" s="98"/>
      <c r="IB70" s="98"/>
      <c r="IC70" s="98"/>
      <c r="ID70" s="98"/>
      <c r="IE70" s="98"/>
      <c r="IF70" s="98"/>
      <c r="IG70" s="98"/>
      <c r="IH70" s="98"/>
      <c r="II70" s="98"/>
      <c r="IJ70" s="98"/>
      <c r="IK70" s="98"/>
      <c r="IL70" s="98"/>
      <c r="IM70" s="98"/>
      <c r="IN70" s="98"/>
      <c r="IO70" s="98"/>
      <c r="IP70" s="98"/>
      <c r="IQ70" s="98"/>
      <c r="IR70" s="98"/>
      <c r="IS70" s="98"/>
      <c r="IT70" s="98"/>
      <c r="IU70" s="98"/>
      <c r="IV70" s="98"/>
      <c r="IW70" s="98"/>
      <c r="IX70" s="98"/>
      <c r="IY70" s="98"/>
      <c r="IZ70" s="98"/>
      <c r="JA70" s="98"/>
      <c r="JB70" s="98"/>
      <c r="JC70" s="98"/>
      <c r="JD70" s="98"/>
      <c r="JE70" s="98"/>
      <c r="JF70" s="98"/>
      <c r="JG70" s="98"/>
      <c r="JH70" s="98"/>
      <c r="JI70" s="98"/>
      <c r="JJ70" s="98"/>
      <c r="JK70" s="98"/>
      <c r="JL70" s="98"/>
      <c r="JM70" s="98"/>
      <c r="JN70" s="98"/>
      <c r="JO70" s="98"/>
      <c r="JP70" s="98"/>
      <c r="JQ70" s="98"/>
      <c r="JR70" s="98"/>
      <c r="JS70" s="98"/>
      <c r="JT70" s="98"/>
      <c r="JU70" s="98"/>
      <c r="JV70" s="98"/>
      <c r="JW70" s="98"/>
      <c r="JX70" s="98"/>
      <c r="JY70" s="98"/>
      <c r="JZ70" s="98"/>
      <c r="KA70" s="98"/>
      <c r="KB70" s="98"/>
      <c r="KC70" s="98"/>
      <c r="KD70" s="98"/>
      <c r="KE70" s="98"/>
      <c r="KF70" s="98"/>
      <c r="KG70" s="98"/>
      <c r="KH70" s="98"/>
      <c r="KI70" s="98"/>
      <c r="KJ70" s="98"/>
      <c r="KK70" s="98"/>
      <c r="KL70" s="98"/>
      <c r="KM70" s="98"/>
      <c r="KN70" s="98"/>
      <c r="KO70" s="98"/>
      <c r="KP70" s="98"/>
      <c r="KQ70" s="98"/>
      <c r="KR70" s="98"/>
      <c r="KS70" s="98"/>
      <c r="KT70" s="98"/>
      <c r="KU70" s="98"/>
      <c r="KV70" s="98"/>
      <c r="KW70" s="98"/>
      <c r="KX70" s="98"/>
      <c r="KY70" s="98"/>
      <c r="KZ70" s="98"/>
      <c r="LA70" s="98"/>
      <c r="LB70" s="98"/>
      <c r="LC70" s="98"/>
      <c r="LD70" s="98"/>
      <c r="LE70" s="98"/>
      <c r="LF70" s="98"/>
      <c r="LG70" s="98"/>
      <c r="LH70" s="98"/>
      <c r="LI70" s="98"/>
      <c r="LJ70" s="98"/>
      <c r="LK70" s="98"/>
      <c r="LL70" s="98"/>
      <c r="LM70" s="98"/>
      <c r="LN70" s="98"/>
      <c r="LO70" s="98"/>
      <c r="LP70" s="98"/>
      <c r="LQ70" s="98"/>
      <c r="LR70" s="98"/>
      <c r="LS70" s="98"/>
      <c r="LT70" s="98"/>
      <c r="LU70" s="98"/>
      <c r="LV70" s="98"/>
      <c r="LW70" s="98"/>
      <c r="LX70" s="98"/>
      <c r="LY70" s="98"/>
      <c r="LZ70" s="98"/>
      <c r="MA70" s="98"/>
      <c r="MB70" s="98"/>
      <c r="MC70" s="98"/>
      <c r="MD70" s="98"/>
      <c r="ME70" s="98"/>
      <c r="MF70" s="98"/>
      <c r="MG70" s="98"/>
      <c r="MH70" s="98"/>
      <c r="MI70" s="98"/>
      <c r="MJ70" s="98"/>
      <c r="MK70" s="98"/>
      <c r="ML70" s="98"/>
      <c r="MM70" s="98"/>
      <c r="MN70" s="98"/>
      <c r="MO70" s="98"/>
      <c r="MP70" s="98"/>
      <c r="MQ70" s="98"/>
      <c r="MR70" s="98"/>
      <c r="MS70" s="98"/>
      <c r="MT70" s="98"/>
      <c r="MU70" s="98"/>
      <c r="MV70" s="98"/>
    </row>
    <row r="71" spans="1:360" s="51" customFormat="1" ht="12.75" hidden="1" outlineLevel="1" x14ac:dyDescent="0.2">
      <c r="B71" s="80" t="s">
        <v>34</v>
      </c>
      <c r="C71" s="49"/>
      <c r="D71" s="49"/>
      <c r="E71" s="107"/>
      <c r="F71" s="81"/>
      <c r="G71" s="79">
        <f>G69+G70</f>
        <v>15.226990125000002</v>
      </c>
      <c r="H71" s="78"/>
      <c r="I71" s="81"/>
      <c r="J71" s="79">
        <f>J69+J70</f>
        <v>18.351440125000003</v>
      </c>
      <c r="K71" s="78"/>
      <c r="L71" s="180">
        <f>J71-G71</f>
        <v>3.1244500000000013</v>
      </c>
      <c r="M71" s="129">
        <f>IF((G71)=0,"",(L71/G71))</f>
        <v>0.20519156933517751</v>
      </c>
      <c r="N71" s="78"/>
      <c r="O71" s="81"/>
      <c r="P71" s="79">
        <f>P69+P70</f>
        <v>17.881894615</v>
      </c>
      <c r="Q71" s="78"/>
      <c r="R71" s="180">
        <f t="shared" si="5"/>
        <v>-0.46954551000000322</v>
      </c>
      <c r="S71" s="129">
        <f t="shared" si="21"/>
        <v>-2.5586303134888338E-2</v>
      </c>
      <c r="T71" s="345"/>
      <c r="U71" s="341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98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8"/>
      <c r="FF71" s="98"/>
      <c r="FG71" s="98"/>
      <c r="FH71" s="98"/>
      <c r="FI71" s="98"/>
      <c r="FJ71" s="98"/>
      <c r="FK71" s="98"/>
      <c r="FL71" s="98"/>
      <c r="FM71" s="98"/>
      <c r="FN71" s="98"/>
      <c r="FO71" s="98"/>
      <c r="FP71" s="98"/>
      <c r="FQ71" s="98"/>
      <c r="FR71" s="98"/>
      <c r="FS71" s="98"/>
      <c r="FT71" s="98"/>
      <c r="FU71" s="98"/>
      <c r="FV71" s="98"/>
      <c r="FW71" s="98"/>
      <c r="FX71" s="98"/>
      <c r="FY71" s="98"/>
      <c r="FZ71" s="98"/>
      <c r="GA71" s="98"/>
      <c r="GB71" s="98"/>
      <c r="GC71" s="98"/>
      <c r="GD71" s="98"/>
      <c r="GE71" s="98"/>
      <c r="GF71" s="98"/>
      <c r="GG71" s="98"/>
      <c r="GH71" s="98"/>
      <c r="GI71" s="98"/>
      <c r="GJ71" s="98"/>
      <c r="GK71" s="98"/>
      <c r="GL71" s="98"/>
      <c r="GM71" s="98"/>
      <c r="GN71" s="98"/>
      <c r="GO71" s="98"/>
      <c r="GP71" s="98"/>
      <c r="GQ71" s="98"/>
      <c r="GR71" s="98"/>
      <c r="GS71" s="98"/>
      <c r="GT71" s="98"/>
      <c r="GU71" s="98"/>
      <c r="GV71" s="98"/>
      <c r="GW71" s="98"/>
      <c r="GX71" s="98"/>
      <c r="GY71" s="98"/>
      <c r="GZ71" s="98"/>
      <c r="HA71" s="98"/>
      <c r="HB71" s="98"/>
      <c r="HC71" s="98"/>
      <c r="HD71" s="98"/>
      <c r="HE71" s="98"/>
      <c r="HF71" s="98"/>
      <c r="HG71" s="98"/>
      <c r="HH71" s="98"/>
      <c r="HI71" s="98"/>
      <c r="HJ71" s="98"/>
      <c r="HK71" s="98"/>
      <c r="HL71" s="98"/>
      <c r="HM71" s="98"/>
      <c r="HN71" s="98"/>
      <c r="HO71" s="98"/>
      <c r="HP71" s="98"/>
      <c r="HQ71" s="98"/>
      <c r="HR71" s="98"/>
      <c r="HS71" s="98"/>
      <c r="HT71" s="98"/>
      <c r="HU71" s="98"/>
      <c r="HV71" s="98"/>
      <c r="HW71" s="98"/>
      <c r="HX71" s="98"/>
      <c r="HY71" s="98"/>
      <c r="HZ71" s="98"/>
      <c r="IA71" s="98"/>
      <c r="IB71" s="98"/>
      <c r="IC71" s="98"/>
      <c r="ID71" s="98"/>
      <c r="IE71" s="98"/>
      <c r="IF71" s="98"/>
      <c r="IG71" s="98"/>
      <c r="IH71" s="98"/>
      <c r="II71" s="98"/>
      <c r="IJ71" s="98"/>
      <c r="IK71" s="98"/>
      <c r="IL71" s="98"/>
      <c r="IM71" s="98"/>
      <c r="IN71" s="98"/>
      <c r="IO71" s="98"/>
      <c r="IP71" s="98"/>
      <c r="IQ71" s="98"/>
      <c r="IR71" s="98"/>
      <c r="IS71" s="98"/>
      <c r="IT71" s="98"/>
      <c r="IU71" s="98"/>
      <c r="IV71" s="98"/>
      <c r="IW71" s="98"/>
      <c r="IX71" s="98"/>
      <c r="IY71" s="98"/>
      <c r="IZ71" s="98"/>
      <c r="JA71" s="98"/>
      <c r="JB71" s="98"/>
      <c r="JC71" s="98"/>
      <c r="JD71" s="98"/>
      <c r="JE71" s="98"/>
      <c r="JF71" s="98"/>
      <c r="JG71" s="98"/>
      <c r="JH71" s="98"/>
      <c r="JI71" s="98"/>
      <c r="JJ71" s="98"/>
      <c r="JK71" s="98"/>
      <c r="JL71" s="98"/>
      <c r="JM71" s="98"/>
      <c r="JN71" s="98"/>
      <c r="JO71" s="98"/>
      <c r="JP71" s="98"/>
      <c r="JQ71" s="98"/>
      <c r="JR71" s="98"/>
      <c r="JS71" s="98"/>
      <c r="JT71" s="98"/>
      <c r="JU71" s="98"/>
      <c r="JV71" s="98"/>
      <c r="JW71" s="98"/>
      <c r="JX71" s="98"/>
      <c r="JY71" s="98"/>
      <c r="JZ71" s="98"/>
      <c r="KA71" s="98"/>
      <c r="KB71" s="98"/>
      <c r="KC71" s="98"/>
      <c r="KD71" s="98"/>
      <c r="KE71" s="98"/>
      <c r="KF71" s="98"/>
      <c r="KG71" s="98"/>
      <c r="KH71" s="98"/>
      <c r="KI71" s="98"/>
      <c r="KJ71" s="98"/>
      <c r="KK71" s="98"/>
      <c r="KL71" s="98"/>
      <c r="KM71" s="98"/>
      <c r="KN71" s="98"/>
      <c r="KO71" s="98"/>
      <c r="KP71" s="98"/>
      <c r="KQ71" s="98"/>
      <c r="KR71" s="98"/>
      <c r="KS71" s="98"/>
      <c r="KT71" s="98"/>
      <c r="KU71" s="98"/>
      <c r="KV71" s="98"/>
      <c r="KW71" s="98"/>
      <c r="KX71" s="98"/>
      <c r="KY71" s="98"/>
      <c r="KZ71" s="98"/>
      <c r="LA71" s="98"/>
      <c r="LB71" s="98"/>
      <c r="LC71" s="98"/>
      <c r="LD71" s="98"/>
      <c r="LE71" s="98"/>
      <c r="LF71" s="98"/>
      <c r="LG71" s="98"/>
      <c r="LH71" s="98"/>
      <c r="LI71" s="98"/>
      <c r="LJ71" s="98"/>
      <c r="LK71" s="98"/>
      <c r="LL71" s="98"/>
      <c r="LM71" s="98"/>
      <c r="LN71" s="98"/>
      <c r="LO71" s="98"/>
      <c r="LP71" s="98"/>
      <c r="LQ71" s="98"/>
      <c r="LR71" s="98"/>
      <c r="LS71" s="98"/>
      <c r="LT71" s="98"/>
      <c r="LU71" s="98"/>
      <c r="LV71" s="98"/>
      <c r="LW71" s="98"/>
      <c r="LX71" s="98"/>
      <c r="LY71" s="98"/>
      <c r="LZ71" s="98"/>
      <c r="MA71" s="98"/>
      <c r="MB71" s="98"/>
      <c r="MC71" s="98"/>
      <c r="MD71" s="98"/>
      <c r="ME71" s="98"/>
      <c r="MF71" s="98"/>
      <c r="MG71" s="98"/>
      <c r="MH71" s="98"/>
      <c r="MI71" s="98"/>
      <c r="MJ71" s="98"/>
      <c r="MK71" s="98"/>
      <c r="ML71" s="98"/>
      <c r="MM71" s="98"/>
      <c r="MN71" s="98"/>
      <c r="MO71" s="98"/>
      <c r="MP71" s="98"/>
      <c r="MQ71" s="98"/>
      <c r="MR71" s="98"/>
      <c r="MS71" s="98"/>
      <c r="MT71" s="98"/>
      <c r="MU71" s="98"/>
      <c r="MV71" s="98"/>
    </row>
    <row r="72" spans="1:360" s="51" customFormat="1" ht="12.75" hidden="1" outlineLevel="1" x14ac:dyDescent="0.2">
      <c r="B72" s="380" t="s">
        <v>35</v>
      </c>
      <c r="C72" s="380"/>
      <c r="D72" s="380"/>
      <c r="E72" s="107"/>
      <c r="F72" s="81"/>
      <c r="G72" s="82"/>
      <c r="H72" s="78"/>
      <c r="I72" s="81"/>
      <c r="J72" s="82"/>
      <c r="K72" s="78"/>
      <c r="L72" s="181">
        <f>J72-G72</f>
        <v>0</v>
      </c>
      <c r="M72" s="130" t="str">
        <f>IF((G72)=0,"",(L72/G72))</f>
        <v/>
      </c>
      <c r="N72" s="78"/>
      <c r="O72" s="81"/>
      <c r="P72" s="82"/>
      <c r="Q72" s="78"/>
      <c r="R72" s="181">
        <f t="shared" si="5"/>
        <v>0</v>
      </c>
      <c r="S72" s="130" t="str">
        <f t="shared" si="21"/>
        <v/>
      </c>
      <c r="T72" s="345"/>
      <c r="U72" s="341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  <c r="FN72" s="98"/>
      <c r="FO72" s="98"/>
      <c r="FP72" s="98"/>
      <c r="FQ72" s="98"/>
      <c r="FR72" s="98"/>
      <c r="FS72" s="98"/>
      <c r="FT72" s="98"/>
      <c r="FU72" s="98"/>
      <c r="FV72" s="98"/>
      <c r="FW72" s="98"/>
      <c r="FX72" s="98"/>
      <c r="FY72" s="98"/>
      <c r="FZ72" s="98"/>
      <c r="GA72" s="98"/>
      <c r="GB72" s="98"/>
      <c r="GC72" s="98"/>
      <c r="GD72" s="98"/>
      <c r="GE72" s="98"/>
      <c r="GF72" s="98"/>
      <c r="GG72" s="98"/>
      <c r="GH72" s="98"/>
      <c r="GI72" s="98"/>
      <c r="GJ72" s="98"/>
      <c r="GK72" s="98"/>
      <c r="GL72" s="98"/>
      <c r="GM72" s="98"/>
      <c r="GN72" s="98"/>
      <c r="GO72" s="98"/>
      <c r="GP72" s="98"/>
      <c r="GQ72" s="98"/>
      <c r="GR72" s="98"/>
      <c r="GS72" s="98"/>
      <c r="GT72" s="98"/>
      <c r="GU72" s="98"/>
      <c r="GV72" s="98"/>
      <c r="GW72" s="98"/>
      <c r="GX72" s="98"/>
      <c r="GY72" s="98"/>
      <c r="GZ72" s="98"/>
      <c r="HA72" s="98"/>
      <c r="HB72" s="98"/>
      <c r="HC72" s="98"/>
      <c r="HD72" s="98"/>
      <c r="HE72" s="98"/>
      <c r="HF72" s="98"/>
      <c r="HG72" s="98"/>
      <c r="HH72" s="98"/>
      <c r="HI72" s="98"/>
      <c r="HJ72" s="98"/>
      <c r="HK72" s="98"/>
      <c r="HL72" s="98"/>
      <c r="HM72" s="98"/>
      <c r="HN72" s="98"/>
      <c r="HO72" s="98"/>
      <c r="HP72" s="98"/>
      <c r="HQ72" s="98"/>
      <c r="HR72" s="98"/>
      <c r="HS72" s="98"/>
      <c r="HT72" s="98"/>
      <c r="HU72" s="98"/>
      <c r="HV72" s="98"/>
      <c r="HW72" s="98"/>
      <c r="HX72" s="98"/>
      <c r="HY72" s="98"/>
      <c r="HZ72" s="98"/>
      <c r="IA72" s="98"/>
      <c r="IB72" s="98"/>
      <c r="IC72" s="98"/>
      <c r="ID72" s="98"/>
      <c r="IE72" s="98"/>
      <c r="IF72" s="98"/>
      <c r="IG72" s="98"/>
      <c r="IH72" s="98"/>
      <c r="II72" s="98"/>
      <c r="IJ72" s="98"/>
      <c r="IK72" s="98"/>
      <c r="IL72" s="98"/>
      <c r="IM72" s="98"/>
      <c r="IN72" s="98"/>
      <c r="IO72" s="98"/>
      <c r="IP72" s="98"/>
      <c r="IQ72" s="98"/>
      <c r="IR72" s="98"/>
      <c r="IS72" s="98"/>
      <c r="IT72" s="98"/>
      <c r="IU72" s="98"/>
      <c r="IV72" s="98"/>
      <c r="IW72" s="98"/>
      <c r="IX72" s="98"/>
      <c r="IY72" s="98"/>
      <c r="IZ72" s="98"/>
      <c r="JA72" s="98"/>
      <c r="JB72" s="98"/>
      <c r="JC72" s="98"/>
      <c r="JD72" s="98"/>
      <c r="JE72" s="98"/>
      <c r="JF72" s="98"/>
      <c r="JG72" s="98"/>
      <c r="JH72" s="98"/>
      <c r="JI72" s="98"/>
      <c r="JJ72" s="98"/>
      <c r="JK72" s="98"/>
      <c r="JL72" s="98"/>
      <c r="JM72" s="98"/>
      <c r="JN72" s="98"/>
      <c r="JO72" s="98"/>
      <c r="JP72" s="98"/>
      <c r="JQ72" s="98"/>
      <c r="JR72" s="98"/>
      <c r="JS72" s="98"/>
      <c r="JT72" s="98"/>
      <c r="JU72" s="98"/>
      <c r="JV72" s="98"/>
      <c r="JW72" s="98"/>
      <c r="JX72" s="98"/>
      <c r="JY72" s="98"/>
      <c r="JZ72" s="98"/>
      <c r="KA72" s="98"/>
      <c r="KB72" s="98"/>
      <c r="KC72" s="98"/>
      <c r="KD72" s="98"/>
      <c r="KE72" s="98"/>
      <c r="KF72" s="98"/>
      <c r="KG72" s="98"/>
      <c r="KH72" s="98"/>
      <c r="KI72" s="98"/>
      <c r="KJ72" s="98"/>
      <c r="KK72" s="98"/>
      <c r="KL72" s="98"/>
      <c r="KM72" s="98"/>
      <c r="KN72" s="98"/>
      <c r="KO72" s="98"/>
      <c r="KP72" s="98"/>
      <c r="KQ72" s="98"/>
      <c r="KR72" s="98"/>
      <c r="KS72" s="98"/>
      <c r="KT72" s="98"/>
      <c r="KU72" s="98"/>
      <c r="KV72" s="98"/>
      <c r="KW72" s="98"/>
      <c r="KX72" s="98"/>
      <c r="KY72" s="98"/>
      <c r="KZ72" s="98"/>
      <c r="LA72" s="98"/>
      <c r="LB72" s="98"/>
      <c r="LC72" s="98"/>
      <c r="LD72" s="98"/>
      <c r="LE72" s="98"/>
      <c r="LF72" s="98"/>
      <c r="LG72" s="98"/>
      <c r="LH72" s="98"/>
      <c r="LI72" s="98"/>
      <c r="LJ72" s="98"/>
      <c r="LK72" s="98"/>
      <c r="LL72" s="98"/>
      <c r="LM72" s="98"/>
      <c r="LN72" s="98"/>
      <c r="LO72" s="98"/>
      <c r="LP72" s="98"/>
      <c r="LQ72" s="98"/>
      <c r="LR72" s="98"/>
      <c r="LS72" s="98"/>
      <c r="LT72" s="98"/>
      <c r="LU72" s="98"/>
      <c r="LV72" s="98"/>
      <c r="LW72" s="98"/>
      <c r="LX72" s="98"/>
      <c r="LY72" s="98"/>
      <c r="LZ72" s="98"/>
      <c r="MA72" s="98"/>
      <c r="MB72" s="98"/>
      <c r="MC72" s="98"/>
      <c r="MD72" s="98"/>
      <c r="ME72" s="98"/>
      <c r="MF72" s="98"/>
      <c r="MG72" s="98"/>
      <c r="MH72" s="98"/>
      <c r="MI72" s="98"/>
      <c r="MJ72" s="98"/>
      <c r="MK72" s="98"/>
      <c r="ML72" s="98"/>
      <c r="MM72" s="98"/>
      <c r="MN72" s="98"/>
      <c r="MO72" s="98"/>
      <c r="MP72" s="98"/>
      <c r="MQ72" s="98"/>
      <c r="MR72" s="98"/>
      <c r="MS72" s="98"/>
      <c r="MT72" s="98"/>
      <c r="MU72" s="98"/>
      <c r="MV72" s="98"/>
    </row>
    <row r="73" spans="1:360" s="51" customFormat="1" ht="13.5" hidden="1" customHeight="1" outlineLevel="1" thickBot="1" x14ac:dyDescent="0.2">
      <c r="B73" s="371" t="s">
        <v>38</v>
      </c>
      <c r="C73" s="371"/>
      <c r="D73" s="371"/>
      <c r="E73" s="108"/>
      <c r="F73" s="83"/>
      <c r="G73" s="84">
        <f>SUM(G71:G72)</f>
        <v>15.226990125000002</v>
      </c>
      <c r="H73" s="74"/>
      <c r="I73" s="83"/>
      <c r="J73" s="84">
        <f>SUM(J71:J72)</f>
        <v>18.351440125000003</v>
      </c>
      <c r="K73" s="74"/>
      <c r="L73" s="182">
        <f>J73-G73</f>
        <v>3.1244500000000013</v>
      </c>
      <c r="M73" s="132">
        <f>IF((G73)=0,"",(L73/G73))</f>
        <v>0.20519156933517751</v>
      </c>
      <c r="N73" s="74"/>
      <c r="O73" s="83"/>
      <c r="P73" s="84">
        <f>SUM(P71:P72)</f>
        <v>17.881894615</v>
      </c>
      <c r="Q73" s="74"/>
      <c r="R73" s="182">
        <f t="shared" si="5"/>
        <v>-0.46954551000000322</v>
      </c>
      <c r="S73" s="132">
        <f t="shared" si="21"/>
        <v>-2.5586303134888338E-2</v>
      </c>
      <c r="T73" s="344"/>
      <c r="U73" s="341"/>
      <c r="V73" s="98"/>
      <c r="W73" s="98"/>
      <c r="X73" s="98"/>
      <c r="Y73" s="98"/>
      <c r="Z73" s="98"/>
      <c r="AA73" s="98"/>
      <c r="AB73" s="98"/>
      <c r="AC73" s="98"/>
      <c r="AD73" s="98"/>
      <c r="AE73" s="98"/>
      <c r="AF73" s="98"/>
      <c r="AG73" s="98"/>
      <c r="AH73" s="98"/>
      <c r="AI73" s="98"/>
      <c r="AJ73" s="98"/>
      <c r="AK73" s="98"/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98"/>
      <c r="AW73" s="98"/>
      <c r="AX73" s="98"/>
      <c r="AY73" s="98"/>
      <c r="AZ73" s="98"/>
      <c r="BA73" s="98"/>
      <c r="BB73" s="98"/>
      <c r="BC73" s="98"/>
      <c r="BD73" s="98"/>
      <c r="BE73" s="98"/>
      <c r="BF73" s="98"/>
      <c r="BG73" s="98"/>
      <c r="BH73" s="98"/>
      <c r="BI73" s="98"/>
      <c r="BJ73" s="98"/>
      <c r="BK73" s="98"/>
      <c r="BL73" s="98"/>
      <c r="BM73" s="98"/>
      <c r="BN73" s="98"/>
      <c r="BO73" s="98"/>
      <c r="BP73" s="98"/>
      <c r="BQ73" s="98"/>
      <c r="BR73" s="98"/>
      <c r="BS73" s="98"/>
      <c r="BT73" s="98"/>
      <c r="BU73" s="98"/>
      <c r="BV73" s="98"/>
      <c r="BW73" s="98"/>
      <c r="BX73" s="98"/>
      <c r="BY73" s="98"/>
      <c r="BZ73" s="98"/>
      <c r="CA73" s="98"/>
      <c r="CB73" s="98"/>
      <c r="CC73" s="98"/>
      <c r="CD73" s="98"/>
      <c r="CE73" s="98"/>
      <c r="CF73" s="98"/>
      <c r="CG73" s="98"/>
      <c r="CH73" s="98"/>
      <c r="CI73" s="98"/>
      <c r="CJ73" s="98"/>
      <c r="CK73" s="98"/>
      <c r="CL73" s="98"/>
      <c r="CM73" s="98"/>
      <c r="CN73" s="98"/>
      <c r="CO73" s="98"/>
      <c r="CP73" s="98"/>
      <c r="CQ73" s="98"/>
      <c r="CR73" s="98"/>
      <c r="CS73" s="98"/>
      <c r="CT73" s="98"/>
      <c r="CU73" s="98"/>
      <c r="CV73" s="98"/>
      <c r="CW73" s="98"/>
      <c r="CX73" s="98"/>
      <c r="CY73" s="98"/>
      <c r="CZ73" s="98"/>
      <c r="DA73" s="98"/>
      <c r="DB73" s="98"/>
      <c r="DC73" s="98"/>
      <c r="DD73" s="98"/>
      <c r="DE73" s="98"/>
      <c r="DF73" s="98"/>
      <c r="DG73" s="98"/>
      <c r="DH73" s="98"/>
      <c r="DI73" s="98"/>
      <c r="DJ73" s="98"/>
      <c r="DK73" s="98"/>
      <c r="DL73" s="98"/>
      <c r="DM73" s="98"/>
      <c r="DN73" s="98"/>
      <c r="DO73" s="98"/>
      <c r="DP73" s="98"/>
      <c r="DQ73" s="98"/>
      <c r="DR73" s="98"/>
      <c r="DS73" s="98"/>
      <c r="DT73" s="98"/>
      <c r="DU73" s="98"/>
      <c r="DV73" s="98"/>
      <c r="DW73" s="98"/>
      <c r="DX73" s="98"/>
      <c r="DY73" s="98"/>
      <c r="DZ73" s="98"/>
      <c r="EA73" s="98"/>
      <c r="EB73" s="98"/>
      <c r="EC73" s="98"/>
      <c r="ED73" s="98"/>
      <c r="EE73" s="98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8"/>
      <c r="EU73" s="98"/>
      <c r="EV73" s="98"/>
      <c r="EW73" s="98"/>
      <c r="EX73" s="98"/>
      <c r="EY73" s="98"/>
      <c r="EZ73" s="98"/>
      <c r="FA73" s="98"/>
      <c r="FB73" s="98"/>
      <c r="FC73" s="98"/>
      <c r="FD73" s="98"/>
      <c r="FE73" s="98"/>
      <c r="FF73" s="98"/>
      <c r="FG73" s="98"/>
      <c r="FH73" s="98"/>
      <c r="FI73" s="98"/>
      <c r="FJ73" s="98"/>
      <c r="FK73" s="98"/>
      <c r="FL73" s="98"/>
      <c r="FM73" s="98"/>
      <c r="FN73" s="98"/>
      <c r="FO73" s="98"/>
      <c r="FP73" s="98"/>
      <c r="FQ73" s="98"/>
      <c r="FR73" s="98"/>
      <c r="FS73" s="98"/>
      <c r="FT73" s="98"/>
      <c r="FU73" s="98"/>
      <c r="FV73" s="98"/>
      <c r="FW73" s="98"/>
      <c r="FX73" s="98"/>
      <c r="FY73" s="98"/>
      <c r="FZ73" s="98"/>
      <c r="GA73" s="98"/>
      <c r="GB73" s="98"/>
      <c r="GC73" s="98"/>
      <c r="GD73" s="98"/>
      <c r="GE73" s="98"/>
      <c r="GF73" s="98"/>
      <c r="GG73" s="98"/>
      <c r="GH73" s="98"/>
      <c r="GI73" s="98"/>
      <c r="GJ73" s="98"/>
      <c r="GK73" s="98"/>
      <c r="GL73" s="98"/>
      <c r="GM73" s="98"/>
      <c r="GN73" s="98"/>
      <c r="GO73" s="98"/>
      <c r="GP73" s="98"/>
      <c r="GQ73" s="98"/>
      <c r="GR73" s="98"/>
      <c r="GS73" s="98"/>
      <c r="GT73" s="98"/>
      <c r="GU73" s="98"/>
      <c r="GV73" s="98"/>
      <c r="GW73" s="98"/>
      <c r="GX73" s="98"/>
      <c r="GY73" s="98"/>
      <c r="GZ73" s="98"/>
      <c r="HA73" s="98"/>
      <c r="HB73" s="98"/>
      <c r="HC73" s="98"/>
      <c r="HD73" s="98"/>
      <c r="HE73" s="98"/>
      <c r="HF73" s="98"/>
      <c r="HG73" s="98"/>
      <c r="HH73" s="98"/>
      <c r="HI73" s="98"/>
      <c r="HJ73" s="98"/>
      <c r="HK73" s="98"/>
      <c r="HL73" s="98"/>
      <c r="HM73" s="98"/>
      <c r="HN73" s="98"/>
      <c r="HO73" s="98"/>
      <c r="HP73" s="98"/>
      <c r="HQ73" s="98"/>
      <c r="HR73" s="98"/>
      <c r="HS73" s="98"/>
      <c r="HT73" s="98"/>
      <c r="HU73" s="98"/>
      <c r="HV73" s="98"/>
      <c r="HW73" s="98"/>
      <c r="HX73" s="98"/>
      <c r="HY73" s="98"/>
      <c r="HZ73" s="98"/>
      <c r="IA73" s="98"/>
      <c r="IB73" s="98"/>
      <c r="IC73" s="98"/>
      <c r="ID73" s="98"/>
      <c r="IE73" s="98"/>
      <c r="IF73" s="98"/>
      <c r="IG73" s="98"/>
      <c r="IH73" s="98"/>
      <c r="II73" s="98"/>
      <c r="IJ73" s="98"/>
      <c r="IK73" s="98"/>
      <c r="IL73" s="98"/>
      <c r="IM73" s="98"/>
      <c r="IN73" s="98"/>
      <c r="IO73" s="98"/>
      <c r="IP73" s="98"/>
      <c r="IQ73" s="98"/>
      <c r="IR73" s="98"/>
      <c r="IS73" s="98"/>
      <c r="IT73" s="98"/>
      <c r="IU73" s="98"/>
      <c r="IV73" s="98"/>
      <c r="IW73" s="98"/>
      <c r="IX73" s="98"/>
      <c r="IY73" s="98"/>
      <c r="IZ73" s="98"/>
      <c r="JA73" s="98"/>
      <c r="JB73" s="98"/>
      <c r="JC73" s="98"/>
      <c r="JD73" s="98"/>
      <c r="JE73" s="98"/>
      <c r="JF73" s="98"/>
      <c r="JG73" s="98"/>
      <c r="JH73" s="98"/>
      <c r="JI73" s="98"/>
      <c r="JJ73" s="98"/>
      <c r="JK73" s="98"/>
      <c r="JL73" s="98"/>
      <c r="JM73" s="98"/>
      <c r="JN73" s="98"/>
      <c r="JO73" s="98"/>
      <c r="JP73" s="98"/>
      <c r="JQ73" s="98"/>
      <c r="JR73" s="98"/>
      <c r="JS73" s="98"/>
      <c r="JT73" s="98"/>
      <c r="JU73" s="98"/>
      <c r="JV73" s="98"/>
      <c r="JW73" s="98"/>
      <c r="JX73" s="98"/>
      <c r="JY73" s="98"/>
      <c r="JZ73" s="98"/>
      <c r="KA73" s="98"/>
      <c r="KB73" s="98"/>
      <c r="KC73" s="98"/>
      <c r="KD73" s="98"/>
      <c r="KE73" s="98"/>
      <c r="KF73" s="98"/>
      <c r="KG73" s="98"/>
      <c r="KH73" s="98"/>
      <c r="KI73" s="98"/>
      <c r="KJ73" s="98"/>
      <c r="KK73" s="98"/>
      <c r="KL73" s="98"/>
      <c r="KM73" s="98"/>
      <c r="KN73" s="98"/>
      <c r="KO73" s="98"/>
      <c r="KP73" s="98"/>
      <c r="KQ73" s="98"/>
      <c r="KR73" s="98"/>
      <c r="KS73" s="98"/>
      <c r="KT73" s="98"/>
      <c r="KU73" s="98"/>
      <c r="KV73" s="98"/>
      <c r="KW73" s="98"/>
      <c r="KX73" s="98"/>
      <c r="KY73" s="98"/>
      <c r="KZ73" s="98"/>
      <c r="LA73" s="98"/>
      <c r="LB73" s="98"/>
      <c r="LC73" s="98"/>
      <c r="LD73" s="98"/>
      <c r="LE73" s="98"/>
      <c r="LF73" s="98"/>
      <c r="LG73" s="98"/>
      <c r="LH73" s="98"/>
      <c r="LI73" s="98"/>
      <c r="LJ73" s="98"/>
      <c r="LK73" s="98"/>
      <c r="LL73" s="98"/>
      <c r="LM73" s="98"/>
      <c r="LN73" s="98"/>
      <c r="LO73" s="98"/>
      <c r="LP73" s="98"/>
      <c r="LQ73" s="98"/>
      <c r="LR73" s="98"/>
      <c r="LS73" s="98"/>
      <c r="LT73" s="98"/>
      <c r="LU73" s="98"/>
      <c r="LV73" s="98"/>
      <c r="LW73" s="98"/>
      <c r="LX73" s="98"/>
      <c r="LY73" s="98"/>
      <c r="LZ73" s="98"/>
      <c r="MA73" s="98"/>
      <c r="MB73" s="98"/>
      <c r="MC73" s="98"/>
      <c r="MD73" s="98"/>
      <c r="ME73" s="98"/>
      <c r="MF73" s="98"/>
      <c r="MG73" s="98"/>
      <c r="MH73" s="98"/>
      <c r="MI73" s="98"/>
      <c r="MJ73" s="98"/>
      <c r="MK73" s="98"/>
      <c r="ML73" s="98"/>
      <c r="MM73" s="98"/>
      <c r="MN73" s="98"/>
      <c r="MO73" s="98"/>
      <c r="MP73" s="98"/>
      <c r="MQ73" s="98"/>
      <c r="MR73" s="98"/>
      <c r="MS73" s="98"/>
      <c r="MT73" s="98"/>
      <c r="MU73" s="98"/>
      <c r="MV73" s="98"/>
    </row>
    <row r="74" spans="1:360" s="51" customFormat="1" ht="15.75" hidden="1" outlineLevel="1" thickBot="1" x14ac:dyDescent="0.25">
      <c r="B74" s="68"/>
      <c r="C74" s="69"/>
      <c r="D74" s="70"/>
      <c r="E74" s="71"/>
      <c r="F74" s="85"/>
      <c r="G74" s="91"/>
      <c r="H74" s="110"/>
      <c r="I74" s="85"/>
      <c r="J74" s="91"/>
      <c r="K74" s="110"/>
      <c r="L74" s="175"/>
      <c r="M74" s="133"/>
      <c r="N74" s="110"/>
      <c r="O74" s="85"/>
      <c r="P74" s="91"/>
      <c r="Q74" s="110"/>
      <c r="R74" s="175"/>
      <c r="S74" s="133"/>
      <c r="T74" s="338"/>
      <c r="U74" s="341"/>
      <c r="V74" s="98"/>
      <c r="W74" s="98"/>
      <c r="X74" s="98"/>
      <c r="Y74" s="98"/>
      <c r="Z74" s="98"/>
      <c r="AA74" s="98"/>
      <c r="AB74" s="98"/>
      <c r="AC74" s="98"/>
      <c r="AD74" s="98"/>
      <c r="AE74" s="98"/>
      <c r="AF74" s="98"/>
      <c r="AG74" s="98"/>
      <c r="AH74" s="98"/>
      <c r="AI74" s="98"/>
      <c r="AJ74" s="98"/>
      <c r="AK74" s="98"/>
      <c r="AL74" s="98"/>
      <c r="AM74" s="98"/>
      <c r="AN74" s="98"/>
      <c r="AO74" s="98"/>
      <c r="AP74" s="98"/>
      <c r="AQ74" s="98"/>
      <c r="AR74" s="98"/>
      <c r="AS74" s="98"/>
      <c r="AT74" s="98"/>
      <c r="AU74" s="98"/>
      <c r="AV74" s="98"/>
      <c r="AW74" s="98"/>
      <c r="AX74" s="98"/>
      <c r="AY74" s="98"/>
      <c r="AZ74" s="98"/>
      <c r="BA74" s="98"/>
      <c r="BB74" s="98"/>
      <c r="BC74" s="98"/>
      <c r="BD74" s="98"/>
      <c r="BE74" s="98"/>
      <c r="BF74" s="98"/>
      <c r="BG74" s="98"/>
      <c r="BH74" s="98"/>
      <c r="BI74" s="98"/>
      <c r="BJ74" s="98"/>
      <c r="BK74" s="98"/>
      <c r="BL74" s="98"/>
      <c r="BM74" s="98"/>
      <c r="BN74" s="98"/>
      <c r="BO74" s="98"/>
      <c r="BP74" s="98"/>
      <c r="BQ74" s="98"/>
      <c r="BR74" s="98"/>
      <c r="BS74" s="98"/>
      <c r="BT74" s="98"/>
      <c r="BU74" s="98"/>
      <c r="BV74" s="98"/>
      <c r="BW74" s="98"/>
      <c r="BX74" s="98"/>
      <c r="BY74" s="98"/>
      <c r="BZ74" s="98"/>
      <c r="CA74" s="98"/>
      <c r="CB74" s="98"/>
      <c r="CC74" s="98"/>
      <c r="CD74" s="98"/>
      <c r="CE74" s="98"/>
      <c r="CF74" s="98"/>
      <c r="CG74" s="98"/>
      <c r="CH74" s="98"/>
      <c r="CI74" s="98"/>
      <c r="CJ74" s="98"/>
      <c r="CK74" s="98"/>
      <c r="CL74" s="98"/>
      <c r="CM74" s="98"/>
      <c r="CN74" s="98"/>
      <c r="CO74" s="98"/>
      <c r="CP74" s="98"/>
      <c r="CQ74" s="98"/>
      <c r="CR74" s="98"/>
      <c r="CS74" s="98"/>
      <c r="CT74" s="98"/>
      <c r="CU74" s="98"/>
      <c r="CV74" s="98"/>
      <c r="CW74" s="98"/>
      <c r="CX74" s="98"/>
      <c r="CY74" s="98"/>
      <c r="CZ74" s="98"/>
      <c r="DA74" s="98"/>
      <c r="DB74" s="98"/>
      <c r="DC74" s="98"/>
      <c r="DD74" s="98"/>
      <c r="DE74" s="98"/>
      <c r="DF74" s="98"/>
      <c r="DG74" s="98"/>
      <c r="DH74" s="98"/>
      <c r="DI74" s="98"/>
      <c r="DJ74" s="98"/>
      <c r="DK74" s="98"/>
      <c r="DL74" s="98"/>
      <c r="DM74" s="98"/>
      <c r="DN74" s="98"/>
      <c r="DO74" s="98"/>
      <c r="DP74" s="98"/>
      <c r="DQ74" s="98"/>
      <c r="DR74" s="98"/>
      <c r="DS74" s="98"/>
      <c r="DT74" s="98"/>
      <c r="DU74" s="98"/>
      <c r="DV74" s="98"/>
      <c r="DW74" s="98"/>
      <c r="DX74" s="98"/>
      <c r="DY74" s="98"/>
      <c r="DZ74" s="98"/>
      <c r="EA74" s="98"/>
      <c r="EB74" s="98"/>
      <c r="EC74" s="98"/>
      <c r="ED74" s="98"/>
      <c r="EE74" s="98"/>
      <c r="EF74" s="98"/>
      <c r="EG74" s="98"/>
      <c r="EH74" s="98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8"/>
      <c r="EU74" s="98"/>
      <c r="EV74" s="98"/>
      <c r="EW74" s="98"/>
      <c r="EX74" s="98"/>
      <c r="EY74" s="98"/>
      <c r="EZ74" s="98"/>
      <c r="FA74" s="98"/>
      <c r="FB74" s="98"/>
      <c r="FC74" s="98"/>
      <c r="FD74" s="98"/>
      <c r="FE74" s="98"/>
      <c r="FF74" s="98"/>
      <c r="FG74" s="98"/>
      <c r="FH74" s="98"/>
      <c r="FI74" s="98"/>
      <c r="FJ74" s="98"/>
      <c r="FK74" s="98"/>
      <c r="FL74" s="98"/>
      <c r="FM74" s="98"/>
      <c r="FN74" s="98"/>
      <c r="FO74" s="98"/>
      <c r="FP74" s="98"/>
      <c r="FQ74" s="98"/>
      <c r="FR74" s="98"/>
      <c r="FS74" s="98"/>
      <c r="FT74" s="98"/>
      <c r="FU74" s="98"/>
      <c r="FV74" s="98"/>
      <c r="FW74" s="98"/>
      <c r="FX74" s="98"/>
      <c r="FY74" s="98"/>
      <c r="FZ74" s="98"/>
      <c r="GA74" s="98"/>
      <c r="GB74" s="98"/>
      <c r="GC74" s="98"/>
      <c r="GD74" s="98"/>
      <c r="GE74" s="98"/>
      <c r="GF74" s="98"/>
      <c r="GG74" s="98"/>
      <c r="GH74" s="98"/>
      <c r="GI74" s="98"/>
      <c r="GJ74" s="98"/>
      <c r="GK74" s="98"/>
      <c r="GL74" s="98"/>
      <c r="GM74" s="98"/>
      <c r="GN74" s="98"/>
      <c r="GO74" s="98"/>
      <c r="GP74" s="98"/>
      <c r="GQ74" s="98"/>
      <c r="GR74" s="98"/>
      <c r="GS74" s="98"/>
      <c r="GT74" s="98"/>
      <c r="GU74" s="98"/>
      <c r="GV74" s="98"/>
      <c r="GW74" s="98"/>
      <c r="GX74" s="98"/>
      <c r="GY74" s="98"/>
      <c r="GZ74" s="98"/>
      <c r="HA74" s="98"/>
      <c r="HB74" s="98"/>
      <c r="HC74" s="98"/>
      <c r="HD74" s="98"/>
      <c r="HE74" s="98"/>
      <c r="HF74" s="98"/>
      <c r="HG74" s="98"/>
      <c r="HH74" s="98"/>
      <c r="HI74" s="98"/>
      <c r="HJ74" s="98"/>
      <c r="HK74" s="98"/>
      <c r="HL74" s="98"/>
      <c r="HM74" s="98"/>
      <c r="HN74" s="98"/>
      <c r="HO74" s="98"/>
      <c r="HP74" s="98"/>
      <c r="HQ74" s="98"/>
      <c r="HR74" s="98"/>
      <c r="HS74" s="98"/>
      <c r="HT74" s="98"/>
      <c r="HU74" s="98"/>
      <c r="HV74" s="98"/>
      <c r="HW74" s="98"/>
      <c r="HX74" s="98"/>
      <c r="HY74" s="98"/>
      <c r="HZ74" s="98"/>
      <c r="IA74" s="98"/>
      <c r="IB74" s="98"/>
      <c r="IC74" s="98"/>
      <c r="ID74" s="98"/>
      <c r="IE74" s="98"/>
      <c r="IF74" s="98"/>
      <c r="IG74" s="98"/>
      <c r="IH74" s="98"/>
      <c r="II74" s="98"/>
      <c r="IJ74" s="98"/>
      <c r="IK74" s="98"/>
      <c r="IL74" s="98"/>
      <c r="IM74" s="98"/>
      <c r="IN74" s="98"/>
      <c r="IO74" s="98"/>
      <c r="IP74" s="98"/>
      <c r="IQ74" s="98"/>
      <c r="IR74" s="98"/>
      <c r="IS74" s="98"/>
      <c r="IT74" s="98"/>
      <c r="IU74" s="98"/>
      <c r="IV74" s="98"/>
      <c r="IW74" s="98"/>
      <c r="IX74" s="98"/>
      <c r="IY74" s="98"/>
      <c r="IZ74" s="98"/>
      <c r="JA74" s="98"/>
      <c r="JB74" s="98"/>
      <c r="JC74" s="98"/>
      <c r="JD74" s="98"/>
      <c r="JE74" s="98"/>
      <c r="JF74" s="98"/>
      <c r="JG74" s="98"/>
      <c r="JH74" s="98"/>
      <c r="JI74" s="98"/>
      <c r="JJ74" s="98"/>
      <c r="JK74" s="98"/>
      <c r="JL74" s="98"/>
      <c r="JM74" s="98"/>
      <c r="JN74" s="98"/>
      <c r="JO74" s="98"/>
      <c r="JP74" s="98"/>
      <c r="JQ74" s="98"/>
      <c r="JR74" s="98"/>
      <c r="JS74" s="98"/>
      <c r="JT74" s="98"/>
      <c r="JU74" s="98"/>
      <c r="JV74" s="98"/>
      <c r="JW74" s="98"/>
      <c r="JX74" s="98"/>
      <c r="JY74" s="98"/>
      <c r="JZ74" s="98"/>
      <c r="KA74" s="98"/>
      <c r="KB74" s="98"/>
      <c r="KC74" s="98"/>
      <c r="KD74" s="98"/>
      <c r="KE74" s="98"/>
      <c r="KF74" s="98"/>
      <c r="KG74" s="98"/>
      <c r="KH74" s="98"/>
      <c r="KI74" s="98"/>
      <c r="KJ74" s="98"/>
      <c r="KK74" s="98"/>
      <c r="KL74" s="98"/>
      <c r="KM74" s="98"/>
      <c r="KN74" s="98"/>
      <c r="KO74" s="98"/>
      <c r="KP74" s="98"/>
      <c r="KQ74" s="98"/>
      <c r="KR74" s="98"/>
      <c r="KS74" s="98"/>
      <c r="KT74" s="98"/>
      <c r="KU74" s="98"/>
      <c r="KV74" s="98"/>
      <c r="KW74" s="98"/>
      <c r="KX74" s="98"/>
      <c r="KY74" s="98"/>
      <c r="KZ74" s="98"/>
      <c r="LA74" s="98"/>
      <c r="LB74" s="98"/>
      <c r="LC74" s="98"/>
      <c r="LD74" s="98"/>
      <c r="LE74" s="98"/>
      <c r="LF74" s="98"/>
      <c r="LG74" s="98"/>
      <c r="LH74" s="98"/>
      <c r="LI74" s="98"/>
      <c r="LJ74" s="98"/>
      <c r="LK74" s="98"/>
      <c r="LL74" s="98"/>
      <c r="LM74" s="98"/>
      <c r="LN74" s="98"/>
      <c r="LO74" s="98"/>
      <c r="LP74" s="98"/>
      <c r="LQ74" s="98"/>
      <c r="LR74" s="98"/>
      <c r="LS74" s="98"/>
      <c r="LT74" s="98"/>
      <c r="LU74" s="98"/>
      <c r="LV74" s="98"/>
      <c r="LW74" s="98"/>
      <c r="LX74" s="98"/>
      <c r="LY74" s="98"/>
      <c r="LZ74" s="98"/>
      <c r="MA74" s="98"/>
      <c r="MB74" s="98"/>
      <c r="MC74" s="98"/>
      <c r="MD74" s="98"/>
      <c r="ME74" s="98"/>
      <c r="MF74" s="98"/>
      <c r="MG74" s="98"/>
      <c r="MH74" s="98"/>
      <c r="MI74" s="98"/>
      <c r="MJ74" s="98"/>
      <c r="MK74" s="98"/>
      <c r="ML74" s="98"/>
      <c r="MM74" s="98"/>
      <c r="MN74" s="98"/>
      <c r="MO74" s="98"/>
      <c r="MP74" s="98"/>
      <c r="MQ74" s="98"/>
      <c r="MR74" s="98"/>
      <c r="MS74" s="98"/>
      <c r="MT74" s="98"/>
      <c r="MU74" s="98"/>
      <c r="MV74" s="98"/>
    </row>
    <row r="75" spans="1:360" collapsed="1" x14ac:dyDescent="0.25">
      <c r="J75" s="47"/>
      <c r="P75" s="47"/>
    </row>
    <row r="76" spans="1:360" x14ac:dyDescent="0.25">
      <c r="B76" s="8" t="s">
        <v>39</v>
      </c>
      <c r="F76" s="87">
        <v>3.4500000000000003E-2</v>
      </c>
      <c r="I76" s="87">
        <v>3.4500000000000003E-2</v>
      </c>
      <c r="O76" s="87">
        <v>3.6900000000000002E-2</v>
      </c>
    </row>
    <row r="78" spans="1:360" x14ac:dyDescent="0.25">
      <c r="A78" s="88"/>
      <c r="B78" s="88" t="s">
        <v>112</v>
      </c>
    </row>
    <row r="80" spans="1:360" x14ac:dyDescent="0.25">
      <c r="B80" s="2" t="s">
        <v>41</v>
      </c>
    </row>
    <row r="81" spans="1:360" x14ac:dyDescent="0.25">
      <c r="B81" s="2" t="s">
        <v>42</v>
      </c>
    </row>
    <row r="83" spans="1:360" x14ac:dyDescent="0.25">
      <c r="A83" s="7"/>
      <c r="B83" s="7" t="s">
        <v>43</v>
      </c>
      <c r="M83" s="2"/>
      <c r="S83" s="2"/>
      <c r="U83" s="343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  <c r="LM83" s="2"/>
      <c r="LN83" s="2"/>
      <c r="LO83" s="2"/>
      <c r="LP83" s="2"/>
      <c r="LQ83" s="2"/>
      <c r="LR83" s="2"/>
      <c r="LS83" s="2"/>
      <c r="LT83" s="2"/>
      <c r="LU83" s="2"/>
      <c r="LV83" s="2"/>
      <c r="LW83" s="2"/>
      <c r="LX83" s="2"/>
      <c r="LY83" s="2"/>
      <c r="LZ83" s="2"/>
      <c r="MA83" s="2"/>
      <c r="MB83" s="2"/>
      <c r="MC83" s="2"/>
      <c r="MD83" s="2"/>
      <c r="ME83" s="2"/>
      <c r="MF83" s="2"/>
      <c r="MG83" s="2"/>
      <c r="MH83" s="2"/>
      <c r="MI83" s="2"/>
      <c r="MJ83" s="2"/>
      <c r="MK83" s="2"/>
      <c r="ML83" s="2"/>
      <c r="MM83" s="2"/>
      <c r="MN83" s="2"/>
      <c r="MO83" s="2"/>
      <c r="MP83" s="2"/>
      <c r="MQ83" s="2"/>
      <c r="MR83" s="2"/>
      <c r="MS83" s="2"/>
      <c r="MT83" s="2"/>
      <c r="MU83" s="2"/>
      <c r="MV83" s="2"/>
    </row>
    <row r="84" spans="1:360" x14ac:dyDescent="0.25">
      <c r="A84" s="7"/>
      <c r="B84" s="7" t="s">
        <v>44</v>
      </c>
      <c r="M84" s="2"/>
      <c r="S84" s="2"/>
      <c r="U84" s="343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</row>
    <row r="86" spans="1:360" x14ac:dyDescent="0.25">
      <c r="B86" s="2" t="s">
        <v>113</v>
      </c>
      <c r="M86" s="2"/>
      <c r="S86" s="2"/>
      <c r="U86" s="343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</row>
    <row r="87" spans="1:360" x14ac:dyDescent="0.25">
      <c r="B87" s="2" t="s">
        <v>114</v>
      </c>
      <c r="M87" s="2"/>
      <c r="S87" s="2"/>
      <c r="U87" s="343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</row>
    <row r="88" spans="1:360" x14ac:dyDescent="0.25">
      <c r="B88" s="2" t="s">
        <v>115</v>
      </c>
      <c r="M88" s="2"/>
      <c r="S88" s="2"/>
      <c r="U88" s="343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</row>
    <row r="89" spans="1:360" x14ac:dyDescent="0.25">
      <c r="B89" s="2" t="s">
        <v>48</v>
      </c>
      <c r="M89" s="2"/>
      <c r="S89" s="2"/>
      <c r="U89" s="343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</row>
    <row r="90" spans="1:360" x14ac:dyDescent="0.25">
      <c r="B90" s="2" t="s">
        <v>49</v>
      </c>
      <c r="M90" s="2"/>
      <c r="S90" s="2"/>
      <c r="U90" s="343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</row>
    <row r="92" spans="1:360" x14ac:dyDescent="0.25">
      <c r="A92" s="89"/>
      <c r="B92" s="2" t="s">
        <v>50</v>
      </c>
      <c r="M92" s="2"/>
      <c r="S92" s="2"/>
      <c r="U92" s="343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  <c r="LM92" s="2"/>
      <c r="LN92" s="2"/>
      <c r="LO92" s="2"/>
      <c r="LP92" s="2"/>
      <c r="LQ92" s="2"/>
      <c r="LR92" s="2"/>
      <c r="LS92" s="2"/>
      <c r="LT92" s="2"/>
      <c r="LU92" s="2"/>
      <c r="LV92" s="2"/>
      <c r="LW92" s="2"/>
      <c r="LX92" s="2"/>
      <c r="LY92" s="2"/>
      <c r="LZ92" s="2"/>
      <c r="MA92" s="2"/>
      <c r="MB92" s="2"/>
      <c r="MC92" s="2"/>
      <c r="MD92" s="2"/>
      <c r="ME92" s="2"/>
      <c r="MF92" s="2"/>
      <c r="MG92" s="2"/>
      <c r="MH92" s="2"/>
      <c r="MI92" s="2"/>
      <c r="MJ92" s="2"/>
      <c r="MK92" s="2"/>
      <c r="ML92" s="2"/>
      <c r="MM92" s="2"/>
      <c r="MN92" s="2"/>
      <c r="MO92" s="2"/>
      <c r="MP92" s="2"/>
      <c r="MQ92" s="2"/>
      <c r="MR92" s="2"/>
      <c r="MS92" s="2"/>
      <c r="MT92" s="2"/>
      <c r="MU92" s="2"/>
      <c r="MV92" s="2"/>
    </row>
  </sheetData>
  <mergeCells count="14">
    <mergeCell ref="A3:I3"/>
    <mergeCell ref="B10:M10"/>
    <mergeCell ref="B11:M11"/>
    <mergeCell ref="D14:M14"/>
    <mergeCell ref="F20:G20"/>
    <mergeCell ref="I20:J20"/>
    <mergeCell ref="L20:M20"/>
    <mergeCell ref="O20:P20"/>
    <mergeCell ref="R20:S20"/>
    <mergeCell ref="B73:D73"/>
    <mergeCell ref="D21:D22"/>
    <mergeCell ref="B66:D66"/>
    <mergeCell ref="B67:D67"/>
    <mergeCell ref="B72:D72"/>
  </mergeCells>
  <dataValidations count="2">
    <dataValidation type="list" allowBlank="1" showInputMessage="1" showErrorMessage="1" sqref="D16">
      <formula1>"TOU, non-TOU"</formula1>
    </dataValidation>
    <dataValidation type="list" allowBlank="1" showInputMessage="1" showErrorMessage="1" prompt="Select Charge Unit - monthly, per kWh, per kW" sqref="D50:D51 D40:D48 D68 D53:D62 D74 D23:D38">
      <formula1>"Monthly, per kWh, per kW"</formula1>
    </dataValidation>
  </dataValidations>
  <pageMargins left="0.7" right="0.7" top="0.75" bottom="0.75" header="0.3" footer="0.3"/>
  <pageSetup scale="46" orientation="landscape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V93"/>
  <sheetViews>
    <sheetView view="pageBreakPreview" topLeftCell="B13" zoomScale="70" zoomScaleNormal="70" zoomScaleSheetLayoutView="70" workbookViewId="0">
      <selection activeCell="M28" sqref="M28"/>
    </sheetView>
  </sheetViews>
  <sheetFormatPr defaultRowHeight="15" outlineLevelRow="1" outlineLevelCol="1" x14ac:dyDescent="0.25"/>
  <cols>
    <col min="1" max="1" width="13.5703125" style="2" hidden="1" customWidth="1" outlineLevel="1"/>
    <col min="2" max="2" width="66.28515625" style="2" customWidth="1" collapsed="1"/>
    <col min="3" max="3" width="1.28515625" style="2" customWidth="1"/>
    <col min="4" max="4" width="11.28515625" style="2" customWidth="1"/>
    <col min="5" max="5" width="11" style="2" customWidth="1"/>
    <col min="6" max="6" width="12.28515625" style="2" customWidth="1"/>
    <col min="7" max="7" width="15.28515625" style="2" customWidth="1"/>
    <col min="8" max="8" width="1.42578125" style="2" customWidth="1"/>
    <col min="9" max="9" width="13.5703125" style="2" customWidth="1"/>
    <col min="10" max="10" width="16.42578125" style="2" customWidth="1"/>
    <col min="11" max="11" width="1" style="2" customWidth="1"/>
    <col min="12" max="12" width="12.7109375" style="164" bestFit="1" customWidth="1"/>
    <col min="13" max="13" width="10.85546875" style="120" bestFit="1" customWidth="1"/>
    <col min="14" max="14" width="1.28515625" style="2" customWidth="1"/>
    <col min="15" max="15" width="12.140625" style="2" customWidth="1"/>
    <col min="16" max="16" width="15.140625" style="2" customWidth="1"/>
    <col min="17" max="17" width="1" style="2" customWidth="1"/>
    <col min="18" max="18" width="12.7109375" style="164" bestFit="1" customWidth="1"/>
    <col min="19" max="19" width="10.85546875" style="120" bestFit="1" customWidth="1"/>
    <col min="20" max="20" width="1.28515625" style="2" customWidth="1"/>
    <col min="21" max="360" width="9.140625" style="29"/>
    <col min="361" max="16384" width="9.140625" style="2"/>
  </cols>
  <sheetData>
    <row r="1" spans="1:360" s="1" customFormat="1" ht="16.5" customHeight="1" x14ac:dyDescent="0.25">
      <c r="A1" s="92"/>
      <c r="B1" s="92"/>
      <c r="C1" s="92"/>
      <c r="D1" s="92"/>
      <c r="E1" s="92"/>
      <c r="F1" s="92"/>
      <c r="G1" s="92"/>
      <c r="H1" s="92"/>
      <c r="I1" s="92"/>
      <c r="J1" s="93"/>
      <c r="K1" s="93"/>
      <c r="L1" s="161"/>
      <c r="M1" s="115"/>
      <c r="N1" s="92"/>
      <c r="O1" s="112" t="s">
        <v>52</v>
      </c>
      <c r="P1" s="112">
        <v>1</v>
      </c>
      <c r="Q1" s="113"/>
      <c r="R1" s="200">
        <v>2</v>
      </c>
      <c r="S1" s="115"/>
      <c r="T1" s="92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/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  <c r="HL1" s="93"/>
      <c r="HM1" s="93"/>
      <c r="HN1" s="93"/>
      <c r="HO1" s="93"/>
      <c r="HP1" s="93"/>
      <c r="HQ1" s="93"/>
      <c r="HR1" s="93"/>
      <c r="HS1" s="93"/>
      <c r="HT1" s="93"/>
      <c r="HU1" s="93"/>
      <c r="HV1" s="93"/>
      <c r="HW1" s="93"/>
      <c r="HX1" s="93"/>
      <c r="HY1" s="93"/>
      <c r="HZ1" s="93"/>
      <c r="IA1" s="93"/>
      <c r="IB1" s="93"/>
      <c r="IC1" s="93"/>
      <c r="ID1" s="93"/>
      <c r="IE1" s="93"/>
      <c r="IF1" s="93"/>
      <c r="IG1" s="93"/>
      <c r="IH1" s="93"/>
      <c r="II1" s="93"/>
      <c r="IJ1" s="93"/>
      <c r="IK1" s="93"/>
      <c r="IL1" s="93"/>
      <c r="IM1" s="93"/>
      <c r="IN1" s="93"/>
      <c r="IO1" s="93"/>
      <c r="IP1" s="93"/>
      <c r="IQ1" s="93"/>
      <c r="IR1" s="93"/>
      <c r="IS1" s="93"/>
      <c r="IT1" s="93"/>
      <c r="IU1" s="93"/>
      <c r="IV1" s="93"/>
      <c r="IW1" s="93"/>
      <c r="IX1" s="93"/>
      <c r="IY1" s="93"/>
      <c r="IZ1" s="93"/>
      <c r="JA1" s="93"/>
      <c r="JB1" s="93"/>
      <c r="JC1" s="93"/>
      <c r="JD1" s="93"/>
      <c r="JE1" s="93"/>
      <c r="JF1" s="93"/>
      <c r="JG1" s="93"/>
      <c r="JH1" s="93"/>
      <c r="JI1" s="93"/>
      <c r="JJ1" s="93"/>
      <c r="JK1" s="93"/>
      <c r="JL1" s="93"/>
      <c r="JM1" s="93"/>
      <c r="JN1" s="93"/>
      <c r="JO1" s="93"/>
      <c r="JP1" s="93"/>
      <c r="JQ1" s="93"/>
      <c r="JR1" s="93"/>
      <c r="JS1" s="93"/>
      <c r="JT1" s="93"/>
      <c r="JU1" s="93"/>
      <c r="JV1" s="93"/>
      <c r="JW1" s="93"/>
      <c r="JX1" s="93"/>
      <c r="JY1" s="93"/>
      <c r="JZ1" s="93"/>
      <c r="KA1" s="93"/>
      <c r="KB1" s="93"/>
      <c r="KC1" s="93"/>
      <c r="KD1" s="93"/>
      <c r="KE1" s="93"/>
      <c r="KF1" s="93"/>
      <c r="KG1" s="93"/>
      <c r="KH1" s="93"/>
      <c r="KI1" s="93"/>
      <c r="KJ1" s="93"/>
      <c r="KK1" s="93"/>
      <c r="KL1" s="93"/>
      <c r="KM1" s="93"/>
      <c r="KN1" s="93"/>
      <c r="KO1" s="93"/>
      <c r="KP1" s="93"/>
      <c r="KQ1" s="93"/>
      <c r="KR1" s="93"/>
      <c r="KS1" s="93"/>
      <c r="KT1" s="93"/>
      <c r="KU1" s="93"/>
      <c r="KV1" s="93"/>
      <c r="KW1" s="93"/>
      <c r="KX1" s="93"/>
      <c r="KY1" s="93"/>
      <c r="KZ1" s="93"/>
      <c r="LA1" s="93"/>
      <c r="LB1" s="93"/>
      <c r="LC1" s="93"/>
      <c r="LD1" s="93"/>
      <c r="LE1" s="93"/>
      <c r="LF1" s="93"/>
      <c r="LG1" s="93"/>
      <c r="LH1" s="93"/>
      <c r="LI1" s="93"/>
      <c r="LJ1" s="93"/>
      <c r="LK1" s="93"/>
      <c r="LL1" s="93"/>
      <c r="LM1" s="93"/>
      <c r="LN1" s="93"/>
      <c r="LO1" s="93"/>
      <c r="LP1" s="93"/>
      <c r="LQ1" s="93"/>
      <c r="LR1" s="93"/>
      <c r="LS1" s="93"/>
      <c r="LT1" s="93"/>
      <c r="LU1" s="93"/>
      <c r="LV1" s="93"/>
      <c r="LW1" s="93"/>
      <c r="LX1" s="93"/>
      <c r="LY1" s="93"/>
      <c r="LZ1" s="93"/>
      <c r="MA1" s="93"/>
      <c r="MB1" s="93"/>
      <c r="MC1" s="93"/>
      <c r="MD1" s="93"/>
      <c r="ME1" s="93"/>
      <c r="MF1" s="93"/>
      <c r="MG1" s="93"/>
      <c r="MH1" s="93"/>
      <c r="MI1" s="93"/>
      <c r="MJ1" s="93"/>
      <c r="MK1" s="93"/>
      <c r="ML1" s="93"/>
      <c r="MM1" s="93"/>
      <c r="MN1" s="93"/>
      <c r="MO1" s="93"/>
      <c r="MP1" s="93"/>
      <c r="MQ1" s="93"/>
      <c r="MR1" s="93"/>
      <c r="MS1" s="93"/>
      <c r="MT1" s="93"/>
      <c r="MU1" s="93"/>
      <c r="MV1" s="93"/>
    </row>
    <row r="2" spans="1:360" s="1" customFormat="1" ht="16.5" customHeight="1" x14ac:dyDescent="0.25">
      <c r="A2" s="94"/>
      <c r="B2" s="94"/>
      <c r="C2" s="94"/>
      <c r="D2" s="94"/>
      <c r="E2" s="94"/>
      <c r="F2" s="94"/>
      <c r="G2" s="94"/>
      <c r="H2" s="94"/>
      <c r="I2" s="94"/>
      <c r="J2" s="93"/>
      <c r="K2" s="93"/>
      <c r="L2" s="161"/>
      <c r="M2" s="116"/>
      <c r="N2" s="94"/>
      <c r="O2" s="112" t="s">
        <v>53</v>
      </c>
      <c r="P2" s="112">
        <v>2</v>
      </c>
      <c r="Q2" s="113"/>
      <c r="R2" s="161"/>
      <c r="S2" s="116"/>
      <c r="T2" s="94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  <c r="HN2" s="93"/>
      <c r="HO2" s="93"/>
      <c r="HP2" s="93"/>
      <c r="HQ2" s="93"/>
      <c r="HR2" s="93"/>
      <c r="HS2" s="93"/>
      <c r="HT2" s="93"/>
      <c r="HU2" s="93"/>
      <c r="HV2" s="93"/>
      <c r="HW2" s="93"/>
      <c r="HX2" s="93"/>
      <c r="HY2" s="93"/>
      <c r="HZ2" s="93"/>
      <c r="IA2" s="93"/>
      <c r="IB2" s="93"/>
      <c r="IC2" s="93"/>
      <c r="ID2" s="93"/>
      <c r="IE2" s="93"/>
      <c r="IF2" s="93"/>
      <c r="IG2" s="93"/>
      <c r="IH2" s="93"/>
      <c r="II2" s="93"/>
      <c r="IJ2" s="93"/>
      <c r="IK2" s="93"/>
      <c r="IL2" s="93"/>
      <c r="IM2" s="93"/>
      <c r="IN2" s="93"/>
      <c r="IO2" s="93"/>
      <c r="IP2" s="93"/>
      <c r="IQ2" s="93"/>
      <c r="IR2" s="93"/>
      <c r="IS2" s="93"/>
      <c r="IT2" s="93"/>
      <c r="IU2" s="93"/>
      <c r="IV2" s="93"/>
      <c r="IW2" s="93"/>
      <c r="IX2" s="93"/>
      <c r="IY2" s="93"/>
      <c r="IZ2" s="93"/>
      <c r="JA2" s="93"/>
      <c r="JB2" s="93"/>
      <c r="JC2" s="93"/>
      <c r="JD2" s="93"/>
      <c r="JE2" s="93"/>
      <c r="JF2" s="93"/>
      <c r="JG2" s="93"/>
      <c r="JH2" s="93"/>
      <c r="JI2" s="93"/>
      <c r="JJ2" s="93"/>
      <c r="JK2" s="93"/>
      <c r="JL2" s="93"/>
      <c r="JM2" s="93"/>
      <c r="JN2" s="93"/>
      <c r="JO2" s="93"/>
      <c r="JP2" s="93"/>
      <c r="JQ2" s="93"/>
      <c r="JR2" s="93"/>
      <c r="JS2" s="93"/>
      <c r="JT2" s="93"/>
      <c r="JU2" s="93"/>
      <c r="JV2" s="93"/>
      <c r="JW2" s="93"/>
      <c r="JX2" s="93"/>
      <c r="JY2" s="93"/>
      <c r="JZ2" s="93"/>
      <c r="KA2" s="93"/>
      <c r="KB2" s="93"/>
      <c r="KC2" s="93"/>
      <c r="KD2" s="93"/>
      <c r="KE2" s="93"/>
      <c r="KF2" s="93"/>
      <c r="KG2" s="93"/>
      <c r="KH2" s="93"/>
      <c r="KI2" s="93"/>
      <c r="KJ2" s="93"/>
      <c r="KK2" s="93"/>
      <c r="KL2" s="93"/>
      <c r="KM2" s="93"/>
      <c r="KN2" s="93"/>
      <c r="KO2" s="93"/>
      <c r="KP2" s="93"/>
      <c r="KQ2" s="93"/>
      <c r="KR2" s="93"/>
      <c r="KS2" s="93"/>
      <c r="KT2" s="93"/>
      <c r="KU2" s="93"/>
      <c r="KV2" s="93"/>
      <c r="KW2" s="93"/>
      <c r="KX2" s="93"/>
      <c r="KY2" s="93"/>
      <c r="KZ2" s="93"/>
      <c r="LA2" s="93"/>
      <c r="LB2" s="93"/>
      <c r="LC2" s="93"/>
      <c r="LD2" s="93"/>
      <c r="LE2" s="93"/>
      <c r="LF2" s="93"/>
      <c r="LG2" s="93"/>
      <c r="LH2" s="93"/>
      <c r="LI2" s="93"/>
      <c r="LJ2" s="93"/>
      <c r="LK2" s="93"/>
      <c r="LL2" s="93"/>
      <c r="LM2" s="93"/>
      <c r="LN2" s="93"/>
      <c r="LO2" s="93"/>
      <c r="LP2" s="93"/>
      <c r="LQ2" s="93"/>
      <c r="LR2" s="93"/>
      <c r="LS2" s="93"/>
      <c r="LT2" s="93"/>
      <c r="LU2" s="93"/>
      <c r="LV2" s="93"/>
      <c r="LW2" s="93"/>
      <c r="LX2" s="93"/>
      <c r="LY2" s="93"/>
      <c r="LZ2" s="93"/>
      <c r="MA2" s="93"/>
      <c r="MB2" s="93"/>
      <c r="MC2" s="93"/>
      <c r="MD2" s="93"/>
      <c r="ME2" s="93"/>
      <c r="MF2" s="93"/>
      <c r="MG2" s="93"/>
      <c r="MH2" s="93"/>
      <c r="MI2" s="93"/>
      <c r="MJ2" s="93"/>
      <c r="MK2" s="93"/>
      <c r="ML2" s="93"/>
      <c r="MM2" s="93"/>
      <c r="MN2" s="93"/>
      <c r="MO2" s="93"/>
      <c r="MP2" s="93"/>
      <c r="MQ2" s="93"/>
      <c r="MR2" s="93"/>
      <c r="MS2" s="93"/>
      <c r="MT2" s="93"/>
      <c r="MU2" s="93"/>
      <c r="MV2" s="93"/>
    </row>
    <row r="3" spans="1:360" s="1" customFormat="1" ht="16.5" customHeight="1" x14ac:dyDescent="0.25">
      <c r="A3" s="381"/>
      <c r="B3" s="381"/>
      <c r="C3" s="381"/>
      <c r="D3" s="381"/>
      <c r="E3" s="381"/>
      <c r="F3" s="381"/>
      <c r="G3" s="381"/>
      <c r="H3" s="381"/>
      <c r="I3" s="381"/>
      <c r="J3" s="93"/>
      <c r="K3" s="93"/>
      <c r="L3" s="161"/>
      <c r="M3" s="116"/>
      <c r="N3" s="95"/>
      <c r="O3" s="93"/>
      <c r="P3" s="93"/>
      <c r="Q3" s="93"/>
      <c r="R3" s="161"/>
      <c r="S3" s="116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  <c r="IA3" s="93"/>
      <c r="IB3" s="93"/>
      <c r="IC3" s="93"/>
      <c r="ID3" s="93"/>
      <c r="IE3" s="93"/>
      <c r="IF3" s="93"/>
      <c r="IG3" s="93"/>
      <c r="IH3" s="93"/>
      <c r="II3" s="93"/>
      <c r="IJ3" s="93"/>
      <c r="IK3" s="93"/>
      <c r="IL3" s="93"/>
      <c r="IM3" s="93"/>
      <c r="IN3" s="93"/>
      <c r="IO3" s="93"/>
      <c r="IP3" s="93"/>
      <c r="IQ3" s="93"/>
      <c r="IR3" s="93"/>
      <c r="IS3" s="93"/>
      <c r="IT3" s="93"/>
      <c r="IU3" s="93"/>
      <c r="IV3" s="93"/>
      <c r="IW3" s="93"/>
      <c r="IX3" s="93"/>
      <c r="IY3" s="93"/>
      <c r="IZ3" s="93"/>
      <c r="JA3" s="93"/>
      <c r="JB3" s="93"/>
      <c r="JC3" s="93"/>
      <c r="JD3" s="93"/>
      <c r="JE3" s="93"/>
      <c r="JF3" s="93"/>
      <c r="JG3" s="93"/>
      <c r="JH3" s="93"/>
      <c r="JI3" s="93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3"/>
      <c r="KD3" s="93"/>
      <c r="KE3" s="93"/>
      <c r="KF3" s="93"/>
      <c r="KG3" s="93"/>
      <c r="KH3" s="93"/>
      <c r="KI3" s="93"/>
      <c r="KJ3" s="93"/>
      <c r="KK3" s="93"/>
      <c r="KL3" s="93"/>
      <c r="KM3" s="93"/>
      <c r="KN3" s="93"/>
      <c r="KO3" s="93"/>
      <c r="KP3" s="93"/>
      <c r="KQ3" s="93"/>
      <c r="KR3" s="93"/>
      <c r="KS3" s="93"/>
      <c r="KT3" s="93"/>
      <c r="KU3" s="93"/>
      <c r="KV3" s="93"/>
      <c r="KW3" s="93"/>
      <c r="KX3" s="93"/>
      <c r="KY3" s="93"/>
      <c r="KZ3" s="93"/>
      <c r="LA3" s="93"/>
      <c r="LB3" s="93"/>
      <c r="LC3" s="93"/>
      <c r="LD3" s="93"/>
      <c r="LE3" s="93"/>
      <c r="LF3" s="93"/>
      <c r="LG3" s="93"/>
      <c r="LH3" s="93"/>
      <c r="LI3" s="93"/>
      <c r="LJ3" s="93"/>
      <c r="LK3" s="93"/>
      <c r="LL3" s="93"/>
      <c r="LM3" s="93"/>
      <c r="LN3" s="93"/>
      <c r="LO3" s="93"/>
      <c r="LP3" s="93"/>
      <c r="LQ3" s="93"/>
      <c r="LR3" s="93"/>
      <c r="LS3" s="93"/>
      <c r="LT3" s="93"/>
      <c r="LU3" s="93"/>
      <c r="LV3" s="93"/>
      <c r="LW3" s="93"/>
      <c r="LX3" s="93"/>
      <c r="LY3" s="93"/>
      <c r="LZ3" s="93"/>
      <c r="MA3" s="93"/>
      <c r="MB3" s="93"/>
      <c r="MC3" s="93"/>
      <c r="MD3" s="93"/>
      <c r="ME3" s="93"/>
      <c r="MF3" s="93"/>
      <c r="MG3" s="93"/>
      <c r="MH3" s="93"/>
      <c r="MI3" s="93"/>
      <c r="MJ3" s="93"/>
      <c r="MK3" s="93"/>
      <c r="ML3" s="93"/>
      <c r="MM3" s="93"/>
      <c r="MN3" s="93"/>
      <c r="MO3" s="93"/>
      <c r="MP3" s="93"/>
      <c r="MQ3" s="93"/>
      <c r="MR3" s="93"/>
      <c r="MS3" s="93"/>
      <c r="MT3" s="93"/>
      <c r="MU3" s="93"/>
      <c r="MV3" s="93"/>
    </row>
    <row r="4" spans="1:360" s="1" customFormat="1" ht="16.5" customHeight="1" x14ac:dyDescent="0.25">
      <c r="A4" s="94"/>
      <c r="B4" s="94"/>
      <c r="C4" s="94"/>
      <c r="D4" s="94"/>
      <c r="E4" s="94"/>
      <c r="F4" s="94"/>
      <c r="G4" s="94"/>
      <c r="H4" s="94"/>
      <c r="I4" s="96"/>
      <c r="J4" s="93"/>
      <c r="K4" s="93"/>
      <c r="L4" s="161"/>
      <c r="M4" s="116"/>
      <c r="N4" s="94"/>
      <c r="O4" s="96"/>
      <c r="P4" s="93"/>
      <c r="Q4" s="93"/>
      <c r="R4" s="161"/>
      <c r="S4" s="116"/>
      <c r="T4" s="94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  <c r="MV4" s="93"/>
    </row>
    <row r="5" spans="1:360" s="1" customFormat="1" ht="16.5" customHeight="1" x14ac:dyDescent="0.25">
      <c r="A5" s="93"/>
      <c r="B5" s="93"/>
      <c r="C5" s="97"/>
      <c r="D5" s="97"/>
      <c r="E5" s="97"/>
      <c r="F5" s="93"/>
      <c r="G5" s="93"/>
      <c r="H5" s="93"/>
      <c r="I5" s="93"/>
      <c r="J5" s="93"/>
      <c r="K5" s="93"/>
      <c r="L5" s="161"/>
      <c r="M5" s="115"/>
      <c r="N5" s="93"/>
      <c r="O5" s="93"/>
      <c r="P5" s="93"/>
      <c r="Q5" s="93"/>
      <c r="R5" s="161"/>
      <c r="S5" s="115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</row>
    <row r="6" spans="1:360" s="1" customFormat="1" ht="16.5" customHeight="1" x14ac:dyDescent="0.2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161"/>
      <c r="M6" s="115"/>
      <c r="N6" s="93"/>
      <c r="O6" s="93"/>
      <c r="P6" s="93"/>
      <c r="Q6" s="93"/>
      <c r="R6" s="161"/>
      <c r="S6" s="115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3"/>
      <c r="IA6" s="93"/>
      <c r="IB6" s="93"/>
      <c r="IC6" s="93"/>
      <c r="ID6" s="93"/>
      <c r="IE6" s="93"/>
      <c r="IF6" s="93"/>
      <c r="IG6" s="93"/>
      <c r="IH6" s="93"/>
      <c r="II6" s="93"/>
      <c r="IJ6" s="93"/>
      <c r="IK6" s="93"/>
      <c r="IL6" s="93"/>
      <c r="IM6" s="93"/>
      <c r="IN6" s="93"/>
      <c r="IO6" s="93"/>
      <c r="IP6" s="93"/>
      <c r="IQ6" s="93"/>
      <c r="IR6" s="93"/>
      <c r="IS6" s="93"/>
      <c r="IT6" s="93"/>
      <c r="IU6" s="93"/>
      <c r="IV6" s="93"/>
      <c r="IW6" s="93"/>
      <c r="IX6" s="93"/>
      <c r="IY6" s="93"/>
      <c r="IZ6" s="93"/>
      <c r="JA6" s="93"/>
      <c r="JB6" s="93"/>
      <c r="JC6" s="93"/>
      <c r="JD6" s="93"/>
      <c r="JE6" s="93"/>
      <c r="JF6" s="93"/>
      <c r="JG6" s="93"/>
      <c r="JH6" s="93"/>
      <c r="JI6" s="93"/>
      <c r="JJ6" s="93"/>
      <c r="JK6" s="93"/>
      <c r="JL6" s="93"/>
      <c r="JM6" s="93"/>
      <c r="JN6" s="93"/>
      <c r="JO6" s="93"/>
      <c r="JP6" s="93"/>
      <c r="JQ6" s="93"/>
      <c r="JR6" s="93"/>
      <c r="JS6" s="93"/>
      <c r="JT6" s="93"/>
      <c r="JU6" s="93"/>
      <c r="JV6" s="93"/>
      <c r="JW6" s="93"/>
      <c r="JX6" s="93"/>
      <c r="JY6" s="93"/>
      <c r="JZ6" s="93"/>
      <c r="KA6" s="93"/>
      <c r="KB6" s="93"/>
      <c r="KC6" s="93"/>
      <c r="KD6" s="93"/>
      <c r="KE6" s="93"/>
      <c r="KF6" s="93"/>
      <c r="KG6" s="93"/>
      <c r="KH6" s="93"/>
      <c r="KI6" s="93"/>
      <c r="KJ6" s="93"/>
      <c r="KK6" s="93"/>
      <c r="KL6" s="93"/>
      <c r="KM6" s="93"/>
      <c r="KN6" s="93"/>
      <c r="KO6" s="93"/>
      <c r="KP6" s="93"/>
      <c r="KQ6" s="93"/>
      <c r="KR6" s="93"/>
      <c r="KS6" s="93"/>
      <c r="KT6" s="93"/>
      <c r="KU6" s="93"/>
      <c r="KV6" s="93"/>
      <c r="KW6" s="93"/>
      <c r="KX6" s="93"/>
      <c r="KY6" s="93"/>
      <c r="KZ6" s="93"/>
      <c r="LA6" s="93"/>
      <c r="LB6" s="93"/>
      <c r="LC6" s="93"/>
      <c r="LD6" s="93"/>
      <c r="LE6" s="93"/>
      <c r="LF6" s="93"/>
      <c r="LG6" s="93"/>
      <c r="LH6" s="93"/>
      <c r="LI6" s="93"/>
      <c r="LJ6" s="93"/>
      <c r="LK6" s="93"/>
      <c r="LL6" s="93"/>
      <c r="LM6" s="93"/>
      <c r="LN6" s="93"/>
      <c r="LO6" s="93"/>
      <c r="LP6" s="93"/>
      <c r="LQ6" s="93"/>
      <c r="LR6" s="93"/>
      <c r="LS6" s="93"/>
      <c r="LT6" s="93"/>
      <c r="LU6" s="93"/>
      <c r="LV6" s="93"/>
      <c r="LW6" s="93"/>
      <c r="LX6" s="93"/>
      <c r="LY6" s="93"/>
      <c r="LZ6" s="93"/>
      <c r="MA6" s="93"/>
      <c r="MB6" s="93"/>
      <c r="MC6" s="93"/>
      <c r="MD6" s="93"/>
      <c r="ME6" s="93"/>
      <c r="MF6" s="93"/>
      <c r="MG6" s="93"/>
      <c r="MH6" s="93"/>
      <c r="MI6" s="93"/>
      <c r="MJ6" s="93"/>
      <c r="MK6" s="93"/>
      <c r="ML6" s="93"/>
      <c r="MM6" s="93"/>
      <c r="MN6" s="93"/>
      <c r="MO6" s="93"/>
      <c r="MP6" s="93"/>
      <c r="MQ6" s="93"/>
      <c r="MR6" s="93"/>
      <c r="MS6" s="93"/>
      <c r="MT6" s="93"/>
      <c r="MU6" s="93"/>
      <c r="MV6" s="93"/>
    </row>
    <row r="7" spans="1:360" s="1" customFormat="1" ht="16.5" customHeight="1" x14ac:dyDescent="0.25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161"/>
      <c r="M7" s="115"/>
      <c r="N7" s="93"/>
      <c r="O7" s="93"/>
      <c r="P7" s="93"/>
      <c r="Q7" s="93"/>
      <c r="R7" s="161"/>
      <c r="S7" s="115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93"/>
      <c r="IA7" s="93"/>
      <c r="IB7" s="93"/>
      <c r="IC7" s="93"/>
      <c r="ID7" s="93"/>
      <c r="IE7" s="93"/>
      <c r="IF7" s="93"/>
      <c r="IG7" s="93"/>
      <c r="IH7" s="93"/>
      <c r="II7" s="93"/>
      <c r="IJ7" s="93"/>
      <c r="IK7" s="93"/>
      <c r="IL7" s="93"/>
      <c r="IM7" s="93"/>
      <c r="IN7" s="93"/>
      <c r="IO7" s="93"/>
      <c r="IP7" s="93"/>
      <c r="IQ7" s="93"/>
      <c r="IR7" s="93"/>
      <c r="IS7" s="93"/>
      <c r="IT7" s="93"/>
      <c r="IU7" s="93"/>
      <c r="IV7" s="93"/>
      <c r="IW7" s="93"/>
      <c r="IX7" s="93"/>
      <c r="IY7" s="93"/>
      <c r="IZ7" s="93"/>
      <c r="JA7" s="93"/>
      <c r="JB7" s="93"/>
      <c r="JC7" s="93"/>
      <c r="JD7" s="93"/>
      <c r="JE7" s="93"/>
      <c r="JF7" s="93"/>
      <c r="JG7" s="93"/>
      <c r="JH7" s="93"/>
      <c r="JI7" s="93"/>
      <c r="JJ7" s="93"/>
      <c r="JK7" s="93"/>
      <c r="JL7" s="93"/>
      <c r="JM7" s="93"/>
      <c r="JN7" s="93"/>
      <c r="JO7" s="93"/>
      <c r="JP7" s="93"/>
      <c r="JQ7" s="93"/>
      <c r="JR7" s="93"/>
      <c r="JS7" s="93"/>
      <c r="JT7" s="93"/>
      <c r="JU7" s="93"/>
      <c r="JV7" s="93"/>
      <c r="JW7" s="93"/>
      <c r="JX7" s="93"/>
      <c r="JY7" s="93"/>
      <c r="JZ7" s="93"/>
      <c r="KA7" s="93"/>
      <c r="KB7" s="93"/>
      <c r="KC7" s="93"/>
      <c r="KD7" s="93"/>
      <c r="KE7" s="93"/>
      <c r="KF7" s="93"/>
      <c r="KG7" s="93"/>
      <c r="KH7" s="93"/>
      <c r="KI7" s="93"/>
      <c r="KJ7" s="93"/>
      <c r="KK7" s="93"/>
      <c r="KL7" s="93"/>
      <c r="KM7" s="93"/>
      <c r="KN7" s="93"/>
      <c r="KO7" s="93"/>
      <c r="KP7" s="93"/>
      <c r="KQ7" s="93"/>
      <c r="KR7" s="93"/>
      <c r="KS7" s="93"/>
      <c r="KT7" s="93"/>
      <c r="KU7" s="93"/>
      <c r="KV7" s="93"/>
      <c r="KW7" s="93"/>
      <c r="KX7" s="93"/>
      <c r="KY7" s="93"/>
      <c r="KZ7" s="93"/>
      <c r="LA7" s="93"/>
      <c r="LB7" s="93"/>
      <c r="LC7" s="93"/>
      <c r="LD7" s="93"/>
      <c r="LE7" s="93"/>
      <c r="LF7" s="93"/>
      <c r="LG7" s="93"/>
      <c r="LH7" s="93"/>
      <c r="LI7" s="93"/>
      <c r="LJ7" s="93"/>
      <c r="LK7" s="93"/>
      <c r="LL7" s="93"/>
      <c r="LM7" s="93"/>
      <c r="LN7" s="93"/>
      <c r="LO7" s="93"/>
      <c r="LP7" s="93"/>
      <c r="LQ7" s="93"/>
      <c r="LR7" s="93"/>
      <c r="LS7" s="93"/>
      <c r="LT7" s="93"/>
      <c r="LU7" s="93"/>
      <c r="LV7" s="93"/>
      <c r="LW7" s="93"/>
      <c r="LX7" s="93"/>
      <c r="LY7" s="93"/>
      <c r="LZ7" s="93"/>
      <c r="MA7" s="93"/>
      <c r="MB7" s="93"/>
      <c r="MC7" s="93"/>
      <c r="MD7" s="93"/>
      <c r="ME7" s="93"/>
      <c r="MF7" s="93"/>
      <c r="MG7" s="93"/>
      <c r="MH7" s="93"/>
      <c r="MI7" s="93"/>
      <c r="MJ7" s="93"/>
      <c r="MK7" s="93"/>
      <c r="ML7" s="93"/>
      <c r="MM7" s="93"/>
      <c r="MN7" s="93"/>
      <c r="MO7" s="93"/>
      <c r="MP7" s="93"/>
      <c r="MQ7" s="93"/>
      <c r="MR7" s="93"/>
      <c r="MS7" s="93"/>
      <c r="MT7" s="93"/>
      <c r="MU7" s="93"/>
      <c r="MV7" s="93"/>
    </row>
    <row r="8" spans="1:360" s="1" customFormat="1" ht="16.5" customHeight="1" x14ac:dyDescent="0.25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111"/>
      <c r="M8" s="117"/>
      <c r="N8" s="93"/>
      <c r="O8" s="93"/>
      <c r="P8" s="93"/>
      <c r="Q8" s="93"/>
      <c r="R8" s="111"/>
      <c r="S8" s="117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3"/>
      <c r="IA8" s="93"/>
      <c r="IB8" s="93"/>
      <c r="IC8" s="93"/>
      <c r="ID8" s="93"/>
      <c r="IE8" s="93"/>
      <c r="IF8" s="93"/>
      <c r="IG8" s="93"/>
      <c r="IH8" s="93"/>
      <c r="II8" s="93"/>
      <c r="IJ8" s="93"/>
      <c r="IK8" s="93"/>
      <c r="IL8" s="93"/>
      <c r="IM8" s="93"/>
      <c r="IN8" s="93"/>
      <c r="IO8" s="93"/>
      <c r="IP8" s="93"/>
      <c r="IQ8" s="93"/>
      <c r="IR8" s="93"/>
      <c r="IS8" s="93"/>
      <c r="IT8" s="93"/>
      <c r="IU8" s="93"/>
      <c r="IV8" s="93"/>
      <c r="IW8" s="93"/>
      <c r="IX8" s="93"/>
      <c r="IY8" s="93"/>
      <c r="IZ8" s="93"/>
      <c r="JA8" s="93"/>
      <c r="JB8" s="93"/>
      <c r="JC8" s="93"/>
      <c r="JD8" s="93"/>
      <c r="JE8" s="93"/>
      <c r="JF8" s="93"/>
      <c r="JG8" s="93"/>
      <c r="JH8" s="93"/>
      <c r="JI8" s="93"/>
      <c r="JJ8" s="93"/>
      <c r="JK8" s="93"/>
      <c r="JL8" s="93"/>
      <c r="JM8" s="93"/>
      <c r="JN8" s="93"/>
      <c r="JO8" s="93"/>
      <c r="JP8" s="93"/>
      <c r="JQ8" s="93"/>
      <c r="JR8" s="93"/>
      <c r="JS8" s="93"/>
      <c r="JT8" s="93"/>
      <c r="JU8" s="93"/>
      <c r="JV8" s="93"/>
      <c r="JW8" s="93"/>
      <c r="JX8" s="93"/>
      <c r="JY8" s="93"/>
      <c r="JZ8" s="93"/>
      <c r="KA8" s="93"/>
      <c r="KB8" s="93"/>
      <c r="KC8" s="93"/>
      <c r="KD8" s="93"/>
      <c r="KE8" s="93"/>
      <c r="KF8" s="93"/>
      <c r="KG8" s="93"/>
      <c r="KH8" s="93"/>
      <c r="KI8" s="93"/>
      <c r="KJ8" s="93"/>
      <c r="KK8" s="93"/>
      <c r="KL8" s="93"/>
      <c r="KM8" s="93"/>
      <c r="KN8" s="93"/>
      <c r="KO8" s="93"/>
      <c r="KP8" s="93"/>
      <c r="KQ8" s="93"/>
      <c r="KR8" s="93"/>
      <c r="KS8" s="93"/>
      <c r="KT8" s="93"/>
      <c r="KU8" s="93"/>
      <c r="KV8" s="93"/>
      <c r="KW8" s="93"/>
      <c r="KX8" s="93"/>
      <c r="KY8" s="93"/>
      <c r="KZ8" s="93"/>
      <c r="LA8" s="93"/>
      <c r="LB8" s="93"/>
      <c r="LC8" s="93"/>
      <c r="LD8" s="93"/>
      <c r="LE8" s="93"/>
      <c r="LF8" s="93"/>
      <c r="LG8" s="93"/>
      <c r="LH8" s="93"/>
      <c r="LI8" s="93"/>
      <c r="LJ8" s="93"/>
      <c r="LK8" s="93"/>
      <c r="LL8" s="93"/>
      <c r="LM8" s="93"/>
      <c r="LN8" s="93"/>
      <c r="LO8" s="93"/>
      <c r="LP8" s="93"/>
      <c r="LQ8" s="93"/>
      <c r="LR8" s="93"/>
      <c r="LS8" s="93"/>
      <c r="LT8" s="93"/>
      <c r="LU8" s="93"/>
      <c r="LV8" s="93"/>
      <c r="LW8" s="93"/>
      <c r="LX8" s="93"/>
      <c r="LY8" s="93"/>
      <c r="LZ8" s="93"/>
      <c r="MA8" s="93"/>
      <c r="MB8" s="93"/>
      <c r="MC8" s="93"/>
      <c r="MD8" s="93"/>
      <c r="ME8" s="93"/>
      <c r="MF8" s="93"/>
      <c r="MG8" s="93"/>
      <c r="MH8" s="93"/>
      <c r="MI8" s="93"/>
      <c r="MJ8" s="93"/>
      <c r="MK8" s="93"/>
      <c r="ML8" s="93"/>
      <c r="MM8" s="93"/>
      <c r="MN8" s="93"/>
      <c r="MO8" s="93"/>
      <c r="MP8" s="93"/>
      <c r="MQ8" s="93"/>
      <c r="MR8" s="93"/>
      <c r="MS8" s="93"/>
      <c r="MT8" s="93"/>
      <c r="MU8" s="93"/>
      <c r="MV8" s="93"/>
    </row>
    <row r="9" spans="1:360" ht="16.5" customHeight="1" x14ac:dyDescent="0.25">
      <c r="J9"/>
      <c r="K9"/>
      <c r="L9" s="162"/>
      <c r="M9" s="118"/>
      <c r="P9"/>
      <c r="Q9"/>
      <c r="R9" s="162"/>
      <c r="S9" s="118"/>
    </row>
    <row r="10" spans="1:360" ht="20.25" x14ac:dyDescent="0.3">
      <c r="B10" s="382" t="s">
        <v>0</v>
      </c>
      <c r="C10" s="382"/>
      <c r="D10" s="382"/>
      <c r="E10" s="382"/>
      <c r="F10" s="382"/>
      <c r="G10" s="382"/>
      <c r="H10" s="382"/>
      <c r="I10" s="382"/>
      <c r="J10" s="382"/>
      <c r="K10" s="382"/>
      <c r="L10" s="382"/>
      <c r="M10" s="382"/>
      <c r="N10"/>
      <c r="R10" s="2"/>
    </row>
    <row r="11" spans="1:360" ht="20.25" x14ac:dyDescent="0.3">
      <c r="B11" s="382" t="s">
        <v>79</v>
      </c>
      <c r="C11" s="382"/>
      <c r="D11" s="382"/>
      <c r="E11" s="382"/>
      <c r="F11" s="382"/>
      <c r="G11" s="382"/>
      <c r="H11" s="382"/>
      <c r="I11" s="382"/>
      <c r="J11" s="382"/>
      <c r="K11" s="382"/>
      <c r="L11" s="382"/>
      <c r="M11" s="382"/>
      <c r="N11"/>
      <c r="R11" s="2"/>
    </row>
    <row r="12" spans="1:360" ht="16.5" customHeight="1" x14ac:dyDescent="0.25">
      <c r="J12"/>
      <c r="K12"/>
      <c r="L12" s="162"/>
      <c r="M12" s="118"/>
      <c r="P12"/>
      <c r="Q12"/>
      <c r="R12" s="162"/>
      <c r="S12" s="118"/>
    </row>
    <row r="13" spans="1:360" ht="16.5" customHeight="1" x14ac:dyDescent="0.25">
      <c r="J13"/>
      <c r="K13"/>
      <c r="L13" s="162"/>
      <c r="M13" s="118"/>
      <c r="P13"/>
      <c r="Q13"/>
      <c r="R13" s="162"/>
      <c r="S13" s="118"/>
    </row>
    <row r="14" spans="1:360" ht="16.5" customHeight="1" x14ac:dyDescent="0.25">
      <c r="B14" s="3" t="s">
        <v>1</v>
      </c>
      <c r="D14" s="383" t="s">
        <v>61</v>
      </c>
      <c r="E14" s="383"/>
      <c r="F14" s="383"/>
      <c r="G14" s="383"/>
      <c r="H14" s="383"/>
      <c r="I14" s="383"/>
      <c r="J14" s="383"/>
      <c r="K14" s="383"/>
      <c r="L14" s="383"/>
      <c r="M14" s="383"/>
      <c r="R14" s="2"/>
    </row>
    <row r="15" spans="1:360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3"/>
      <c r="M15" s="119"/>
      <c r="N15" s="5"/>
      <c r="O15" s="5"/>
      <c r="P15" s="5"/>
      <c r="Q15" s="5"/>
      <c r="R15" s="163"/>
      <c r="S15" s="119"/>
      <c r="T15" s="5"/>
    </row>
    <row r="16" spans="1:360" ht="16.5" customHeight="1" x14ac:dyDescent="0.25">
      <c r="B16" s="3" t="s">
        <v>2</v>
      </c>
      <c r="D16" s="6" t="s">
        <v>3</v>
      </c>
      <c r="E16" s="5"/>
      <c r="F16" s="5"/>
      <c r="G16" s="5"/>
      <c r="H16" s="5"/>
      <c r="I16" s="5"/>
      <c r="J16" s="5"/>
      <c r="K16" s="5"/>
      <c r="L16" s="163"/>
      <c r="M16" s="119"/>
      <c r="N16" s="5"/>
      <c r="O16" s="5"/>
      <c r="P16" s="5"/>
      <c r="Q16" s="5"/>
      <c r="R16" s="163"/>
      <c r="S16" s="119"/>
      <c r="T16" s="5"/>
    </row>
    <row r="17" spans="1:360" x14ac:dyDescent="0.25">
      <c r="B17" s="7"/>
      <c r="D17" s="8" t="s">
        <v>4</v>
      </c>
      <c r="E17" s="8"/>
      <c r="F17" s="9">
        <v>180</v>
      </c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</row>
    <row r="18" spans="1:360" x14ac:dyDescent="0.25">
      <c r="B18" s="7"/>
      <c r="D18" s="8" t="s">
        <v>56</v>
      </c>
      <c r="E18" s="8"/>
      <c r="F18" s="9">
        <v>1</v>
      </c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</row>
    <row r="19" spans="1:360" x14ac:dyDescent="0.25">
      <c r="B19" s="7"/>
      <c r="D19" s="8"/>
      <c r="E19" s="8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</row>
    <row r="20" spans="1:360" ht="44.25" customHeight="1" x14ac:dyDescent="0.25">
      <c r="B20" s="7"/>
      <c r="D20" s="10"/>
      <c r="E20" s="10"/>
      <c r="F20" s="374" t="s">
        <v>51</v>
      </c>
      <c r="G20" s="375"/>
      <c r="H20" s="29"/>
      <c r="I20" s="372">
        <f>Residential!I20</f>
        <v>2016</v>
      </c>
      <c r="J20" s="373"/>
      <c r="K20" s="29"/>
      <c r="L20" s="374" t="str">
        <f>Residential!L20</f>
        <v xml:space="preserve">Impact
2016  vs. 
2015 </v>
      </c>
      <c r="M20" s="375"/>
      <c r="N20" s="29"/>
      <c r="O20" s="372" t="str">
        <f>Residential!O20</f>
        <v xml:space="preserve">2017 TEST YEAR </v>
      </c>
      <c r="P20" s="373"/>
      <c r="Q20" s="29"/>
      <c r="R20" s="374" t="str">
        <f>Residential!R20</f>
        <v xml:space="preserve">Impact
2017 TEST vs. 
2016 </v>
      </c>
      <c r="S20" s="375"/>
      <c r="T20" s="29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</row>
    <row r="21" spans="1:360" x14ac:dyDescent="0.25">
      <c r="B21" s="7"/>
      <c r="D21" s="376" t="s">
        <v>5</v>
      </c>
      <c r="E21" s="11" t="s">
        <v>7</v>
      </c>
      <c r="F21" s="11" t="s">
        <v>6</v>
      </c>
      <c r="G21" s="12" t="s">
        <v>8</v>
      </c>
      <c r="H21" s="29"/>
      <c r="I21" s="11" t="s">
        <v>6</v>
      </c>
      <c r="J21" s="12" t="s">
        <v>8</v>
      </c>
      <c r="K21" s="29"/>
      <c r="L21" s="165" t="s">
        <v>9</v>
      </c>
      <c r="M21" s="121" t="s">
        <v>10</v>
      </c>
      <c r="N21" s="29"/>
      <c r="O21" s="11" t="s">
        <v>6</v>
      </c>
      <c r="P21" s="12" t="s">
        <v>8</v>
      </c>
      <c r="Q21" s="29"/>
      <c r="R21" s="165" t="s">
        <v>9</v>
      </c>
      <c r="S21" s="121" t="s">
        <v>10</v>
      </c>
      <c r="T21" s="29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</row>
    <row r="22" spans="1:360" x14ac:dyDescent="0.25">
      <c r="B22" s="7"/>
      <c r="D22" s="377"/>
      <c r="E22" s="13"/>
      <c r="F22" s="13" t="s">
        <v>11</v>
      </c>
      <c r="G22" s="14" t="s">
        <v>11</v>
      </c>
      <c r="H22" s="29"/>
      <c r="I22" s="13" t="s">
        <v>11</v>
      </c>
      <c r="J22" s="14" t="s">
        <v>11</v>
      </c>
      <c r="K22" s="29"/>
      <c r="L22" s="166"/>
      <c r="M22" s="122"/>
      <c r="N22" s="29"/>
      <c r="O22" s="13" t="s">
        <v>11</v>
      </c>
      <c r="P22" s="14" t="s">
        <v>11</v>
      </c>
      <c r="Q22" s="29"/>
      <c r="R22" s="166"/>
      <c r="S22" s="122"/>
      <c r="T22" s="29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</row>
    <row r="23" spans="1:360" x14ac:dyDescent="0.25">
      <c r="A23" s="139" t="str">
        <f>[3]Rates!$A$169</f>
        <v>Fix_SE</v>
      </c>
      <c r="B23" s="15" t="s">
        <v>12</v>
      </c>
      <c r="C23" s="15"/>
      <c r="D23" s="99" t="s">
        <v>57</v>
      </c>
      <c r="E23" s="17">
        <v>1</v>
      </c>
      <c r="F23" s="114">
        <f>IF($A23&lt;&gt;"",VLOOKUP($A23,[3]Rates!$A$1:$R$65536,12,FALSE),0)</f>
        <v>3.41</v>
      </c>
      <c r="G23" s="18">
        <f t="shared" ref="G23:G38" si="0">E23*F23</f>
        <v>3.41</v>
      </c>
      <c r="H23" s="38"/>
      <c r="I23" s="114">
        <f>IF($A23&lt;&gt;"",VLOOKUP($A23,[3]Rates!$A$1:$R$65536,14,FALSE),0)</f>
        <v>3.76</v>
      </c>
      <c r="J23" s="18">
        <f>$E23*I23</f>
        <v>3.76</v>
      </c>
      <c r="K23" s="38"/>
      <c r="L23" s="167">
        <f>J23-G23</f>
        <v>0.34999999999999964</v>
      </c>
      <c r="M23" s="123">
        <f>IF((G23)=0,"",(L23/G23))</f>
        <v>0.10263929618768318</v>
      </c>
      <c r="N23" s="38"/>
      <c r="O23" s="114">
        <f>IF($A23&lt;&gt;"",VLOOKUP($A23,[3]Rates!$A$1:$R$65536,15,FALSE),0)</f>
        <v>4.3</v>
      </c>
      <c r="P23" s="18">
        <f>$E23*O23</f>
        <v>4.3</v>
      </c>
      <c r="Q23" s="38"/>
      <c r="R23" s="167">
        <f>P23-J23</f>
        <v>0.54</v>
      </c>
      <c r="S23" s="123">
        <f>IF((J23)=0,"",(R23/J23))</f>
        <v>0.14361702127659576</v>
      </c>
      <c r="T23" s="38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</row>
    <row r="24" spans="1:360" x14ac:dyDescent="0.25">
      <c r="A24" s="139"/>
      <c r="B24" s="15" t="s">
        <v>13</v>
      </c>
      <c r="C24" s="15"/>
      <c r="D24" s="99" t="s">
        <v>57</v>
      </c>
      <c r="E24" s="17">
        <v>1</v>
      </c>
      <c r="F24" s="114">
        <f>IF($A24&lt;&gt;"",VLOOKUP($A24,[3]Rates!$A$1:$R$65536,12,FALSE),0)</f>
        <v>0</v>
      </c>
      <c r="G24" s="18">
        <f t="shared" si="0"/>
        <v>0</v>
      </c>
      <c r="H24" s="38"/>
      <c r="I24" s="114">
        <f>IF($A24&lt;&gt;"",VLOOKUP($A24,[3]Rates!$A$1:$R$65536,14,FALSE),0)</f>
        <v>0</v>
      </c>
      <c r="J24" s="18">
        <f t="shared" ref="J24:J38" si="1">$E24*I24</f>
        <v>0</v>
      </c>
      <c r="K24" s="38"/>
      <c r="L24" s="167">
        <f t="shared" ref="L24:L62" si="2">J24-G24</f>
        <v>0</v>
      </c>
      <c r="M24" s="123" t="str">
        <f t="shared" ref="M24:M48" si="3">IF((G24)=0,"",(L24/G24))</f>
        <v/>
      </c>
      <c r="N24" s="38"/>
      <c r="O24" s="114">
        <f>IF($A24&lt;&gt;"",VLOOKUP($A24,[3]Rates!$A$1:$R$65536,15,FALSE),0)</f>
        <v>0</v>
      </c>
      <c r="P24" s="18">
        <f t="shared" ref="P24:P38" si="4">$E24*O24</f>
        <v>0</v>
      </c>
      <c r="Q24" s="38"/>
      <c r="R24" s="167">
        <f t="shared" ref="R24:R74" si="5">P24-J24</f>
        <v>0</v>
      </c>
      <c r="S24" s="123" t="str">
        <f t="shared" ref="S24:S62" si="6">IF((J24)=0,"",(R24/J24))</f>
        <v/>
      </c>
      <c r="T24" s="38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</row>
    <row r="25" spans="1:360" s="267" customFormat="1" x14ac:dyDescent="0.25">
      <c r="A25" s="291" t="str">
        <f>[3]Rates!$A$171</f>
        <v>PPE_SE</v>
      </c>
      <c r="B25" s="301" t="s">
        <v>71</v>
      </c>
      <c r="C25" s="293"/>
      <c r="D25" s="294" t="s">
        <v>57</v>
      </c>
      <c r="E25" s="303">
        <v>1</v>
      </c>
      <c r="F25" s="302">
        <f>IF($A25&lt;&gt;"",VLOOKUP($A25,[3]Rates!$A$1:$R$65536,12,FALSE),0)</f>
        <v>0.09</v>
      </c>
      <c r="G25" s="297">
        <f t="shared" si="0"/>
        <v>0.09</v>
      </c>
      <c r="H25" s="298"/>
      <c r="I25" s="302">
        <f>IF($A25&lt;&gt;"",VLOOKUP($A25,[3]Rates!$A$1:$R$65536,14,FALSE),0)</f>
        <v>0.09</v>
      </c>
      <c r="J25" s="297">
        <f t="shared" si="1"/>
        <v>0.09</v>
      </c>
      <c r="K25" s="298"/>
      <c r="L25" s="299">
        <f>J25-G25</f>
        <v>0</v>
      </c>
      <c r="M25" s="300">
        <f t="shared" si="3"/>
        <v>0</v>
      </c>
      <c r="N25" s="298"/>
      <c r="O25" s="302">
        <f>IF($A25&lt;&gt;"",VLOOKUP($A25,[3]Rates!$A$1:$R$65536,15,FALSE),0)</f>
        <v>0</v>
      </c>
      <c r="P25" s="297">
        <f t="shared" si="4"/>
        <v>0</v>
      </c>
      <c r="Q25" s="298"/>
      <c r="R25" s="299">
        <f t="shared" si="5"/>
        <v>-0.09</v>
      </c>
      <c r="S25" s="300">
        <f t="shared" si="6"/>
        <v>-1</v>
      </c>
      <c r="T25" s="298"/>
    </row>
    <row r="26" spans="1:360" s="267" customFormat="1" x14ac:dyDescent="0.25">
      <c r="A26" s="291" t="str">
        <f>[3]Rates!$A$172</f>
        <v>ICMF_SE</v>
      </c>
      <c r="B26" s="301" t="s">
        <v>72</v>
      </c>
      <c r="C26" s="293"/>
      <c r="D26" s="294" t="s">
        <v>57</v>
      </c>
      <c r="E26" s="303">
        <v>1</v>
      </c>
      <c r="F26" s="302">
        <f>IF($A26&lt;&gt;"",VLOOKUP($A26,[3]Rates!$A$1:$R$65536,12,FALSE),0)</f>
        <v>0.02</v>
      </c>
      <c r="G26" s="297">
        <f t="shared" si="0"/>
        <v>0.02</v>
      </c>
      <c r="H26" s="298"/>
      <c r="I26" s="114">
        <f>IF($A26&lt;&gt;"",VLOOKUP($A26,[3]Rates!$A$1:$R$65536,14,FALSE),0)</f>
        <v>0</v>
      </c>
      <c r="J26" s="297">
        <f t="shared" si="1"/>
        <v>0</v>
      </c>
      <c r="K26" s="298"/>
      <c r="L26" s="299">
        <f t="shared" si="2"/>
        <v>-0.02</v>
      </c>
      <c r="M26" s="300">
        <f t="shared" si="3"/>
        <v>-1</v>
      </c>
      <c r="N26" s="298"/>
      <c r="O26" s="302">
        <f>IF($A26&lt;&gt;"",VLOOKUP($A26,[3]Rates!$A$1:$R$65536,15,FALSE),0)</f>
        <v>0</v>
      </c>
      <c r="P26" s="297">
        <f t="shared" si="4"/>
        <v>0</v>
      </c>
      <c r="Q26" s="298"/>
      <c r="R26" s="299">
        <f t="shared" si="5"/>
        <v>0</v>
      </c>
      <c r="S26" s="300" t="str">
        <f t="shared" si="6"/>
        <v/>
      </c>
      <c r="T26" s="298"/>
    </row>
    <row r="27" spans="1:360" x14ac:dyDescent="0.25">
      <c r="A27" s="139" t="s">
        <v>143</v>
      </c>
      <c r="B27" s="22" t="s">
        <v>133</v>
      </c>
      <c r="C27" s="15"/>
      <c r="D27" s="307" t="s">
        <v>57</v>
      </c>
      <c r="E27" s="17">
        <v>1</v>
      </c>
      <c r="F27" s="114">
        <f>IF($A27&lt;&gt;"",VLOOKUP($A27,[3]Rates!$A$1:$R$65536,12,FALSE),0)</f>
        <v>0</v>
      </c>
      <c r="G27" s="18">
        <f t="shared" si="0"/>
        <v>0</v>
      </c>
      <c r="H27" s="38"/>
      <c r="I27" s="114">
        <f>IF($A27&lt;&gt;"",VLOOKUP($A27,[3]Rates!$A$1:$R$65536,14,FALSE),0)</f>
        <v>1</v>
      </c>
      <c r="J27" s="18">
        <f t="shared" si="1"/>
        <v>1</v>
      </c>
      <c r="K27" s="38"/>
      <c r="L27" s="167">
        <f t="shared" si="2"/>
        <v>1</v>
      </c>
      <c r="M27" s="123" t="str">
        <f t="shared" si="3"/>
        <v/>
      </c>
      <c r="N27" s="38"/>
      <c r="O27" s="114">
        <f>IF($A27&lt;&gt;"",VLOOKUP($A27,[3]Rates!$A$1:$R$65536,15,FALSE),0)</f>
        <v>0</v>
      </c>
      <c r="P27" s="18">
        <f t="shared" si="4"/>
        <v>0</v>
      </c>
      <c r="Q27" s="38"/>
      <c r="R27" s="167">
        <f t="shared" si="5"/>
        <v>-1</v>
      </c>
      <c r="S27" s="123">
        <f t="shared" si="6"/>
        <v>-1</v>
      </c>
      <c r="T27" s="38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</row>
    <row r="28" spans="1:360" x14ac:dyDescent="0.25">
      <c r="A28" s="139"/>
      <c r="B28" s="22"/>
      <c r="C28" s="15"/>
      <c r="D28" s="99"/>
      <c r="E28" s="17">
        <v>1</v>
      </c>
      <c r="F28" s="114">
        <f>IF($A28&lt;&gt;"",VLOOKUP($A28,[3]Rates!$A$1:$R$65536,12,FALSE),0)</f>
        <v>0</v>
      </c>
      <c r="G28" s="18">
        <f t="shared" si="0"/>
        <v>0</v>
      </c>
      <c r="H28" s="38"/>
      <c r="I28" s="114">
        <f>IF($A28&lt;&gt;"",VLOOKUP($A28,[3]Rates!$A$1:$R$65536,14,FALSE),0)</f>
        <v>0</v>
      </c>
      <c r="J28" s="18">
        <f t="shared" si="1"/>
        <v>0</v>
      </c>
      <c r="K28" s="38"/>
      <c r="L28" s="167">
        <f t="shared" si="2"/>
        <v>0</v>
      </c>
      <c r="M28" s="123" t="str">
        <f t="shared" si="3"/>
        <v/>
      </c>
      <c r="N28" s="38"/>
      <c r="O28" s="114">
        <f>IF($A28&lt;&gt;"",VLOOKUP($A28,[3]Rates!$A$1:$R$65536,15,FALSE),0)</f>
        <v>0</v>
      </c>
      <c r="P28" s="18">
        <f t="shared" si="4"/>
        <v>0</v>
      </c>
      <c r="Q28" s="38"/>
      <c r="R28" s="167">
        <f t="shared" si="5"/>
        <v>0</v>
      </c>
      <c r="S28" s="123" t="str">
        <f t="shared" si="6"/>
        <v/>
      </c>
      <c r="T28" s="38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</row>
    <row r="29" spans="1:360" x14ac:dyDescent="0.25">
      <c r="A29" s="139" t="str">
        <f>[3]Rates!$A$174</f>
        <v>Var_SE</v>
      </c>
      <c r="B29" s="15" t="s">
        <v>14</v>
      </c>
      <c r="C29" s="15"/>
      <c r="D29" s="99" t="s">
        <v>59</v>
      </c>
      <c r="E29" s="135">
        <f>$F$18</f>
        <v>1</v>
      </c>
      <c r="F29" s="16">
        <f>IF($A29&lt;&gt;"",VLOOKUP($A29,[3]Rates!$A$1:$R$65536,12,FALSE),0)</f>
        <v>8.0172000000000008</v>
      </c>
      <c r="G29" s="18">
        <f t="shared" si="0"/>
        <v>8.0172000000000008</v>
      </c>
      <c r="H29" s="38"/>
      <c r="I29" s="16">
        <f>IF($A29&lt;&gt;"",VLOOKUP($A29,[3]Rates!$A$1:$R$65536,14,FALSE),0)</f>
        <v>8.8369</v>
      </c>
      <c r="J29" s="18">
        <f t="shared" si="1"/>
        <v>8.8369</v>
      </c>
      <c r="K29" s="38"/>
      <c r="L29" s="167">
        <f t="shared" si="2"/>
        <v>0.81969999999999921</v>
      </c>
      <c r="M29" s="123">
        <f t="shared" si="3"/>
        <v>0.10224267824178006</v>
      </c>
      <c r="N29" s="38"/>
      <c r="O29" s="16">
        <f>IF($A29&lt;&gt;"",VLOOKUP($A29,[3]Rates!$A$1:$R$65536,15,FALSE),0)</f>
        <v>10.1037</v>
      </c>
      <c r="P29" s="18">
        <f t="shared" si="4"/>
        <v>10.1037</v>
      </c>
      <c r="Q29" s="38"/>
      <c r="R29" s="167">
        <f t="shared" si="5"/>
        <v>1.2667999999999999</v>
      </c>
      <c r="S29" s="123">
        <f t="shared" si="6"/>
        <v>0.14335343842297638</v>
      </c>
      <c r="T29" s="38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</row>
    <row r="30" spans="1:360" x14ac:dyDescent="0.25">
      <c r="A30" s="139"/>
      <c r="B30" s="15" t="s">
        <v>15</v>
      </c>
      <c r="C30" s="15"/>
      <c r="D30" s="99" t="s">
        <v>59</v>
      </c>
      <c r="E30" s="135">
        <f t="shared" ref="E30:E35" si="7">$F$18</f>
        <v>1</v>
      </c>
      <c r="F30" s="16">
        <f>IF($A30&lt;&gt;"",VLOOKUP($A30,[3]Rates!$A$1:$R$65536,12,FALSE),0)</f>
        <v>0</v>
      </c>
      <c r="G30" s="18">
        <f t="shared" si="0"/>
        <v>0</v>
      </c>
      <c r="H30" s="38"/>
      <c r="I30" s="16">
        <f>IF($A30&lt;&gt;"",VLOOKUP($A30,[3]Rates!$A$1:$R$65536,14,FALSE),0)</f>
        <v>0</v>
      </c>
      <c r="J30" s="18">
        <f t="shared" si="1"/>
        <v>0</v>
      </c>
      <c r="K30" s="38"/>
      <c r="L30" s="167">
        <f t="shared" si="2"/>
        <v>0</v>
      </c>
      <c r="M30" s="123" t="str">
        <f t="shared" si="3"/>
        <v/>
      </c>
      <c r="N30" s="38"/>
      <c r="O30" s="16">
        <f>IF($A30&lt;&gt;"",VLOOKUP($A30,[3]Rates!$A$1:$R$65536,15,FALSE),0)</f>
        <v>0</v>
      </c>
      <c r="P30" s="18">
        <f t="shared" si="4"/>
        <v>0</v>
      </c>
      <c r="Q30" s="38"/>
      <c r="R30" s="167">
        <f t="shared" si="5"/>
        <v>0</v>
      </c>
      <c r="S30" s="123" t="str">
        <f t="shared" si="6"/>
        <v/>
      </c>
      <c r="T30" s="38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</row>
    <row r="31" spans="1:360" x14ac:dyDescent="0.25">
      <c r="A31" s="139" t="s">
        <v>144</v>
      </c>
      <c r="B31" s="22" t="s">
        <v>135</v>
      </c>
      <c r="C31" s="15"/>
      <c r="D31" s="99" t="s">
        <v>59</v>
      </c>
      <c r="E31" s="135">
        <f t="shared" si="7"/>
        <v>1</v>
      </c>
      <c r="F31" s="16">
        <f>IF($A31&lt;&gt;"",VLOOKUP($A31,[3]Rates!$A$1:$R$65536,12,FALSE),0)</f>
        <v>0</v>
      </c>
      <c r="G31" s="18">
        <f t="shared" si="0"/>
        <v>0</v>
      </c>
      <c r="H31" s="38"/>
      <c r="I31" s="16">
        <f>IF($A31&lt;&gt;"",VLOOKUP($A31,[3]Rates!$A$1:$R$65536,14,FALSE),0)</f>
        <v>2.2822</v>
      </c>
      <c r="J31" s="18">
        <f t="shared" si="1"/>
        <v>2.2822</v>
      </c>
      <c r="K31" s="38"/>
      <c r="L31" s="167">
        <f t="shared" si="2"/>
        <v>2.2822</v>
      </c>
      <c r="M31" s="123" t="str">
        <f t="shared" si="3"/>
        <v/>
      </c>
      <c r="N31" s="38"/>
      <c r="O31" s="16">
        <f>IF($A31&lt;&gt;"",VLOOKUP($A31,[3]Rates!$A$1:$R$65536,15,FALSE),0)</f>
        <v>0</v>
      </c>
      <c r="P31" s="18">
        <f t="shared" si="4"/>
        <v>0</v>
      </c>
      <c r="Q31" s="38"/>
      <c r="R31" s="167">
        <f t="shared" si="5"/>
        <v>-2.2822</v>
      </c>
      <c r="S31" s="123">
        <f t="shared" si="6"/>
        <v>-1</v>
      </c>
      <c r="T31" s="38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</row>
    <row r="32" spans="1:360" s="267" customFormat="1" x14ac:dyDescent="0.25">
      <c r="A32" s="291" t="str">
        <f>[3]Rates!$A$180</f>
        <v>ICMV_SE</v>
      </c>
      <c r="B32" s="301" t="s">
        <v>72</v>
      </c>
      <c r="C32" s="293"/>
      <c r="D32" s="294" t="s">
        <v>59</v>
      </c>
      <c r="E32" s="304">
        <f t="shared" si="7"/>
        <v>1</v>
      </c>
      <c r="F32" s="296">
        <f>IF($A32&lt;&gt;"",VLOOKUP($A32,[3]Rates!$A$1:$R$65536,12,FALSE),0)</f>
        <v>4.1599999999999998E-2</v>
      </c>
      <c r="G32" s="297">
        <f t="shared" si="0"/>
        <v>4.1599999999999998E-2</v>
      </c>
      <c r="H32" s="298"/>
      <c r="I32" s="16">
        <f>IF($A32&lt;&gt;"",VLOOKUP($A32,[3]Rates!$A$1:$R$65536,14,FALSE),0)</f>
        <v>0</v>
      </c>
      <c r="J32" s="297">
        <f t="shared" si="1"/>
        <v>0</v>
      </c>
      <c r="K32" s="298"/>
      <c r="L32" s="299">
        <f t="shared" si="2"/>
        <v>-4.1599999999999998E-2</v>
      </c>
      <c r="M32" s="300">
        <f t="shared" si="3"/>
        <v>-1</v>
      </c>
      <c r="N32" s="298"/>
      <c r="O32" s="296">
        <f>IF($A32&lt;&gt;"",VLOOKUP($A32,[3]Rates!$A$1:$R$65536,15,FALSE),0)</f>
        <v>0</v>
      </c>
      <c r="P32" s="297">
        <f t="shared" si="4"/>
        <v>0</v>
      </c>
      <c r="Q32" s="298"/>
      <c r="R32" s="299">
        <f t="shared" si="5"/>
        <v>0</v>
      </c>
      <c r="S32" s="300" t="str">
        <f t="shared" si="6"/>
        <v/>
      </c>
      <c r="T32" s="298"/>
    </row>
    <row r="33" spans="1:360" x14ac:dyDescent="0.25">
      <c r="A33" s="139" t="str">
        <f>[3]Rates!$A185</f>
        <v>2RAL16_SE</v>
      </c>
      <c r="B33" s="23" t="str">
        <f>[3]Rates!$B185</f>
        <v xml:space="preserve">Disposition of Deferral/Variance Accounts - Group 2 Accounts (2016) </v>
      </c>
      <c r="C33" s="15"/>
      <c r="D33" s="99" t="s">
        <v>59</v>
      </c>
      <c r="E33" s="135">
        <f t="shared" si="7"/>
        <v>1</v>
      </c>
      <c r="F33" s="16">
        <f>IF($A33&lt;&gt;"",VLOOKUP($A33,[3]Rates!$A$1:$R$65536,12,FALSE),0)</f>
        <v>0</v>
      </c>
      <c r="G33" s="18">
        <f t="shared" si="0"/>
        <v>0</v>
      </c>
      <c r="H33" s="38"/>
      <c r="I33" s="16">
        <f>IF($A33&lt;&gt;"",VLOOKUP($A33,[3]Rates!$A$1:$R$65536,14,FALSE),0)</f>
        <v>0</v>
      </c>
      <c r="J33" s="18">
        <f t="shared" si="1"/>
        <v>0</v>
      </c>
      <c r="K33" s="38"/>
      <c r="L33" s="167">
        <f t="shared" si="2"/>
        <v>0</v>
      </c>
      <c r="M33" s="123" t="str">
        <f>IF((G33)=0,"",(L33/G33))</f>
        <v/>
      </c>
      <c r="N33" s="38"/>
      <c r="O33" s="16">
        <f>IF($A33&lt;&gt;"",VLOOKUP($A33,[3]Rates!$A$1:$R$65536,15,FALSE),0)</f>
        <v>6.59E-2</v>
      </c>
      <c r="P33" s="18">
        <f t="shared" si="4"/>
        <v>6.59E-2</v>
      </c>
      <c r="Q33" s="38"/>
      <c r="R33" s="167">
        <f t="shared" si="5"/>
        <v>6.59E-2</v>
      </c>
      <c r="S33" s="123" t="str">
        <f t="shared" si="6"/>
        <v/>
      </c>
      <c r="T33" s="38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</row>
    <row r="34" spans="1:360" x14ac:dyDescent="0.25">
      <c r="A34" s="139" t="str">
        <f>[3]Rates!$A186</f>
        <v>LRVA16_SE</v>
      </c>
      <c r="B34" s="23" t="str">
        <f>[3]Rates!$B186</f>
        <v>Lost Revenue Adjustment Mechanism Variance Account (LRAMVA) (2016)</v>
      </c>
      <c r="C34" s="15"/>
      <c r="D34" s="99" t="s">
        <v>59</v>
      </c>
      <c r="E34" s="135">
        <f t="shared" si="7"/>
        <v>1</v>
      </c>
      <c r="F34" s="16">
        <f>IF($A34&lt;&gt;"",VLOOKUP($A34,[3]Rates!$A$1:$R$65536,12,FALSE),0)</f>
        <v>0</v>
      </c>
      <c r="G34" s="18">
        <f t="shared" si="0"/>
        <v>0</v>
      </c>
      <c r="H34" s="38"/>
      <c r="I34" s="16">
        <f>IF($A34&lt;&gt;"",VLOOKUP($A34,[3]Rates!$A$1:$R$65536,14,FALSE),0)</f>
        <v>-0.67120000000000002</v>
      </c>
      <c r="J34" s="18">
        <f t="shared" si="1"/>
        <v>-0.67120000000000002</v>
      </c>
      <c r="K34" s="38"/>
      <c r="L34" s="167">
        <f t="shared" si="2"/>
        <v>-0.67120000000000002</v>
      </c>
      <c r="M34" s="123" t="str">
        <f t="shared" si="3"/>
        <v/>
      </c>
      <c r="N34" s="38"/>
      <c r="O34" s="16">
        <f>IF($A34&lt;&gt;"",VLOOKUP($A34,[3]Rates!$A$1:$R$65536,15,FALSE),0)</f>
        <v>0</v>
      </c>
      <c r="P34" s="18">
        <f t="shared" si="4"/>
        <v>0</v>
      </c>
      <c r="Q34" s="38"/>
      <c r="R34" s="167">
        <f t="shared" si="5"/>
        <v>0.67120000000000002</v>
      </c>
      <c r="S34" s="123">
        <f t="shared" si="6"/>
        <v>-1</v>
      </c>
      <c r="T34" s="38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</row>
    <row r="35" spans="1:360" x14ac:dyDescent="0.25">
      <c r="A35" s="139" t="str">
        <f>[3]Rates!$A187</f>
        <v>PPE16_SE</v>
      </c>
      <c r="B35" s="23" t="str">
        <f>[3]Rates!$B187</f>
        <v>Account 1575 (2016)</v>
      </c>
      <c r="C35" s="15"/>
      <c r="D35" s="99" t="s">
        <v>59</v>
      </c>
      <c r="E35" s="135">
        <f t="shared" si="7"/>
        <v>1</v>
      </c>
      <c r="F35" s="16">
        <f>IF($A35&lt;&gt;"",VLOOKUP($A35,[3]Rates!$A$1:$R$65536,12,FALSE),0)</f>
        <v>0</v>
      </c>
      <c r="G35" s="18">
        <f t="shared" si="0"/>
        <v>0</v>
      </c>
      <c r="H35" s="38"/>
      <c r="I35" s="16">
        <f>IF($A35&lt;&gt;"",VLOOKUP($A35,[3]Rates!$A$1:$R$65536,14,FALSE),0)</f>
        <v>-0.45739999999999997</v>
      </c>
      <c r="J35" s="18">
        <f t="shared" si="1"/>
        <v>-0.45739999999999997</v>
      </c>
      <c r="K35" s="38"/>
      <c r="L35" s="167">
        <f t="shared" si="2"/>
        <v>-0.45739999999999997</v>
      </c>
      <c r="M35" s="123" t="str">
        <f t="shared" si="3"/>
        <v/>
      </c>
      <c r="N35" s="38"/>
      <c r="O35" s="16">
        <f>IF($A35&lt;&gt;"",VLOOKUP($A35,[3]Rates!$A$1:$R$65536,15,FALSE),0)</f>
        <v>0</v>
      </c>
      <c r="P35" s="18">
        <f t="shared" si="4"/>
        <v>0</v>
      </c>
      <c r="Q35" s="38"/>
      <c r="R35" s="167">
        <f t="shared" si="5"/>
        <v>0.45739999999999997</v>
      </c>
      <c r="S35" s="123">
        <f t="shared" si="6"/>
        <v>-1</v>
      </c>
      <c r="T35" s="38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</row>
    <row r="36" spans="1:360" x14ac:dyDescent="0.25">
      <c r="A36" s="139" t="str">
        <f>[3]Rates!$A188</f>
        <v>SG16_SE</v>
      </c>
      <c r="B36" s="23" t="str">
        <f>[3]Rates!$B188</f>
        <v>Smart Grid True-up (2016)</v>
      </c>
      <c r="C36" s="15"/>
      <c r="D36" s="99" t="s">
        <v>57</v>
      </c>
      <c r="E36" s="135">
        <v>1</v>
      </c>
      <c r="F36" s="16">
        <f>IF($A36&lt;&gt;"",VLOOKUP($A36,[3]Rates!$A$1:$R$65536,12,FALSE),0)</f>
        <v>0</v>
      </c>
      <c r="G36" s="18">
        <f t="shared" si="0"/>
        <v>0</v>
      </c>
      <c r="H36" s="38"/>
      <c r="I36" s="114">
        <f>IF($A36&lt;&gt;"",VLOOKUP($A36,[3]Rates!$A$1:$R$65536,14,FALSE),0)</f>
        <v>-0.04</v>
      </c>
      <c r="J36" s="18">
        <f t="shared" si="1"/>
        <v>-0.04</v>
      </c>
      <c r="K36" s="38"/>
      <c r="L36" s="167">
        <f t="shared" si="2"/>
        <v>-0.04</v>
      </c>
      <c r="M36" s="123" t="str">
        <f t="shared" si="3"/>
        <v/>
      </c>
      <c r="N36" s="38"/>
      <c r="O36" s="16">
        <f>IF($A36&lt;&gt;"",VLOOKUP($A36,[3]Rates!$A$1:$R$65536,15,FALSE),0)</f>
        <v>0</v>
      </c>
      <c r="P36" s="18">
        <f t="shared" si="4"/>
        <v>0</v>
      </c>
      <c r="Q36" s="38"/>
      <c r="R36" s="167">
        <f t="shared" si="5"/>
        <v>0.04</v>
      </c>
      <c r="S36" s="123">
        <f t="shared" si="6"/>
        <v>-1</v>
      </c>
      <c r="T36" s="38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</row>
    <row r="37" spans="1:360" x14ac:dyDescent="0.25">
      <c r="A37" s="139"/>
      <c r="B37" s="23"/>
      <c r="C37" s="15"/>
      <c r="D37" s="99"/>
      <c r="E37" s="135"/>
      <c r="F37" s="16">
        <f>IF($A37&lt;&gt;"",VLOOKUP($A37,[3]Rates!$A$1:$R$65536,12,FALSE),0)</f>
        <v>0</v>
      </c>
      <c r="G37" s="18">
        <f t="shared" si="0"/>
        <v>0</v>
      </c>
      <c r="H37" s="38"/>
      <c r="I37" s="16">
        <f>IF($A37&lt;&gt;"",VLOOKUP($A37,[3]Rates!$A$1:$R$65536,14,FALSE),0)</f>
        <v>0</v>
      </c>
      <c r="J37" s="18">
        <f t="shared" si="1"/>
        <v>0</v>
      </c>
      <c r="K37" s="38"/>
      <c r="L37" s="167">
        <f t="shared" si="2"/>
        <v>0</v>
      </c>
      <c r="M37" s="123" t="str">
        <f t="shared" si="3"/>
        <v/>
      </c>
      <c r="N37" s="38"/>
      <c r="O37" s="16">
        <f>IF($A37&lt;&gt;"",VLOOKUP($A37,[3]Rates!$A$1:$R$65536,15,FALSE),0)</f>
        <v>0</v>
      </c>
      <c r="P37" s="18">
        <f t="shared" si="4"/>
        <v>0</v>
      </c>
      <c r="Q37" s="38"/>
      <c r="R37" s="167">
        <f t="shared" si="5"/>
        <v>0</v>
      </c>
      <c r="S37" s="123" t="str">
        <f t="shared" si="6"/>
        <v/>
      </c>
      <c r="T37" s="38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</row>
    <row r="38" spans="1:360" x14ac:dyDescent="0.25">
      <c r="A38" s="139"/>
      <c r="B38" s="23"/>
      <c r="C38" s="15"/>
      <c r="D38" s="99"/>
      <c r="E38" s="135"/>
      <c r="F38" s="16">
        <f>IF($A38&lt;&gt;"",VLOOKUP($A38,[3]Rates!$A$1:$R$65536,12,FALSE),0)</f>
        <v>0</v>
      </c>
      <c r="G38" s="18">
        <f t="shared" si="0"/>
        <v>0</v>
      </c>
      <c r="H38" s="38"/>
      <c r="I38" s="16">
        <f>IF($A38&lt;&gt;"",VLOOKUP($A38,[3]Rates!$A$1:$R$65536,14,FALSE),0)</f>
        <v>0</v>
      </c>
      <c r="J38" s="18">
        <f t="shared" si="1"/>
        <v>0</v>
      </c>
      <c r="K38" s="38"/>
      <c r="L38" s="167">
        <f t="shared" si="2"/>
        <v>0</v>
      </c>
      <c r="M38" s="123" t="str">
        <f t="shared" si="3"/>
        <v/>
      </c>
      <c r="N38" s="38"/>
      <c r="O38" s="16">
        <f>IF($A38&lt;&gt;"",VLOOKUP($A38,[3]Rates!$A$1:$R$65536,15,FALSE),0)</f>
        <v>0</v>
      </c>
      <c r="P38" s="18">
        <f t="shared" si="4"/>
        <v>0</v>
      </c>
      <c r="Q38" s="38"/>
      <c r="R38" s="167">
        <f t="shared" si="5"/>
        <v>0</v>
      </c>
      <c r="S38" s="123" t="str">
        <f t="shared" si="6"/>
        <v/>
      </c>
      <c r="T38" s="38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</row>
    <row r="39" spans="1:360" s="29" customFormat="1" x14ac:dyDescent="0.25">
      <c r="A39" s="140"/>
      <c r="B39" s="24" t="s">
        <v>17</v>
      </c>
      <c r="C39" s="25"/>
      <c r="D39" s="100"/>
      <c r="E39" s="27"/>
      <c r="F39" s="26"/>
      <c r="G39" s="28">
        <f>SUM(G23:G38)</f>
        <v>11.578800000000001</v>
      </c>
      <c r="H39" s="38"/>
      <c r="I39" s="26"/>
      <c r="J39" s="28">
        <f>SUM(J23:J38)</f>
        <v>14.8005</v>
      </c>
      <c r="K39" s="38"/>
      <c r="L39" s="168">
        <f t="shared" si="2"/>
        <v>3.2216999999999985</v>
      </c>
      <c r="M39" s="124">
        <f>IF((G39)=0,"",(L39/G39))</f>
        <v>0.27824126852523562</v>
      </c>
      <c r="N39" s="38"/>
      <c r="O39" s="26"/>
      <c r="P39" s="28">
        <f>SUM(P23:P38)</f>
        <v>14.4696</v>
      </c>
      <c r="Q39" s="38"/>
      <c r="R39" s="168">
        <f t="shared" si="5"/>
        <v>-0.33089999999999975</v>
      </c>
      <c r="S39" s="124">
        <f t="shared" si="6"/>
        <v>-2.2357352792135386E-2</v>
      </c>
      <c r="T39" s="38"/>
    </row>
    <row r="40" spans="1:360" s="267" customFormat="1" x14ac:dyDescent="0.25">
      <c r="A40" s="291" t="str">
        <f>[3]Rates!$A$178</f>
        <v>RAL14_SE</v>
      </c>
      <c r="B40" s="290"/>
      <c r="C40" s="293"/>
      <c r="D40" s="307" t="s">
        <v>59</v>
      </c>
      <c r="E40" s="311">
        <f>$F$18</f>
        <v>1</v>
      </c>
      <c r="F40" s="296"/>
      <c r="G40" s="297">
        <f t="shared" ref="G40:G49" si="8">E40*F40</f>
        <v>0</v>
      </c>
      <c r="H40" s="298"/>
      <c r="I40" s="296">
        <f>IF($A40&lt;&gt;"",VLOOKUP($A40,[3]Rates!$A$1:$R$65536,14,FALSE),0)</f>
        <v>0</v>
      </c>
      <c r="J40" s="297">
        <f>$E40*I40</f>
        <v>0</v>
      </c>
      <c r="K40" s="298"/>
      <c r="L40" s="299">
        <f t="shared" si="2"/>
        <v>0</v>
      </c>
      <c r="M40" s="300" t="str">
        <f t="shared" si="3"/>
        <v/>
      </c>
      <c r="N40" s="298"/>
      <c r="O40" s="296">
        <f>IF($A40&lt;&gt;"",VLOOKUP($A40,[3]Rates!$A$1:$R$65536,15,FALSE),0)</f>
        <v>0</v>
      </c>
      <c r="P40" s="297">
        <f>$E40*O40</f>
        <v>0</v>
      </c>
      <c r="Q40" s="298"/>
      <c r="R40" s="299">
        <f t="shared" si="5"/>
        <v>0</v>
      </c>
      <c r="S40" s="300" t="str">
        <f t="shared" si="6"/>
        <v/>
      </c>
      <c r="T40" s="298"/>
    </row>
    <row r="41" spans="1:360" x14ac:dyDescent="0.25">
      <c r="A41" s="139" t="str">
        <f>[3]Rates!$A182</f>
        <v>RAL16_SE</v>
      </c>
      <c r="B41" s="30" t="str">
        <f>[3]Rates!$B182</f>
        <v xml:space="preserve">Disposition of Deferral/Variance Accounts (2016) </v>
      </c>
      <c r="C41" s="15"/>
      <c r="D41" s="99" t="s">
        <v>59</v>
      </c>
      <c r="E41" s="135">
        <f t="shared" ref="E41:E47" si="9">$F$18</f>
        <v>1</v>
      </c>
      <c r="F41" s="16">
        <f>IF($A41&lt;&gt;"",VLOOKUP($A41,[3]Rates!$A$1:$R$65536,12,FALSE),0)</f>
        <v>0</v>
      </c>
      <c r="G41" s="18">
        <f t="shared" si="8"/>
        <v>0</v>
      </c>
      <c r="H41" s="21"/>
      <c r="I41" s="16">
        <f>IF($A41&lt;&gt;"",VLOOKUP($A41,[3]Rates!$A$1:$R$65536,14,FALSE),0)</f>
        <v>0</v>
      </c>
      <c r="J41" s="18">
        <f t="shared" ref="J41:J47" si="10">$E41*I41</f>
        <v>0</v>
      </c>
      <c r="K41" s="21"/>
      <c r="L41" s="167">
        <f t="shared" si="2"/>
        <v>0</v>
      </c>
      <c r="M41" s="123" t="str">
        <f>IF((G41)=0,"",(L41/G41))</f>
        <v/>
      </c>
      <c r="N41" s="21"/>
      <c r="O41" s="16">
        <f>IF($A41&lt;&gt;"",VLOOKUP($A41,[3]Rates!$A$1:$R$65536,15,FALSE),0)</f>
        <v>0.121</v>
      </c>
      <c r="P41" s="18">
        <f t="shared" ref="P41:P49" si="11">$E41*O41</f>
        <v>0.121</v>
      </c>
      <c r="Q41" s="21"/>
      <c r="R41" s="167">
        <f t="shared" si="5"/>
        <v>0.121</v>
      </c>
      <c r="S41" s="123" t="str">
        <f t="shared" si="6"/>
        <v/>
      </c>
      <c r="T41" s="21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</row>
    <row r="42" spans="1:360" x14ac:dyDescent="0.25">
      <c r="A42" s="139" t="str">
        <f>[3]Rates!$A183</f>
        <v>RALP16_SE</v>
      </c>
      <c r="B42" s="30" t="str">
        <f>[3]Rates!$B183</f>
        <v xml:space="preserve">Disposition of Deferral/Variance Accounts - Power (2016) </v>
      </c>
      <c r="C42" s="15"/>
      <c r="D42" s="99" t="s">
        <v>59</v>
      </c>
      <c r="E42" s="135">
        <f t="shared" si="9"/>
        <v>1</v>
      </c>
      <c r="F42" s="16">
        <f>IF($A42&lt;&gt;"",VLOOKUP($A42,[3]Rates!$A$1:$R$65536,12,FALSE),0)</f>
        <v>0</v>
      </c>
      <c r="G42" s="18">
        <f t="shared" si="8"/>
        <v>0</v>
      </c>
      <c r="H42" s="21"/>
      <c r="I42" s="16">
        <f>IF($A42&lt;&gt;"",VLOOKUP($A42,[3]Rates!$A$1:$R$65536,14,FALSE),0)</f>
        <v>-1.0139</v>
      </c>
      <c r="J42" s="18">
        <f t="shared" si="10"/>
        <v>-1.0139</v>
      </c>
      <c r="K42" s="21"/>
      <c r="L42" s="167">
        <f t="shared" si="2"/>
        <v>-1.0139</v>
      </c>
      <c r="M42" s="123" t="str">
        <f t="shared" si="3"/>
        <v/>
      </c>
      <c r="N42" s="21"/>
      <c r="O42" s="16">
        <f>IF($A42&lt;&gt;"",VLOOKUP($A42,[3]Rates!$A$1:$R$65536,15,FALSE),0)</f>
        <v>0</v>
      </c>
      <c r="P42" s="18">
        <f t="shared" si="11"/>
        <v>0</v>
      </c>
      <c r="Q42" s="21"/>
      <c r="R42" s="167">
        <f t="shared" si="5"/>
        <v>1.0139</v>
      </c>
      <c r="S42" s="123">
        <f t="shared" si="6"/>
        <v>-1</v>
      </c>
      <c r="T42" s="21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</row>
    <row r="43" spans="1:360" s="267" customFormat="1" x14ac:dyDescent="0.25">
      <c r="A43" s="291"/>
      <c r="B43" s="290"/>
      <c r="C43" s="293"/>
      <c r="D43" s="294"/>
      <c r="E43" s="304"/>
      <c r="F43" s="296">
        <f>IF($A43&lt;&gt;"",VLOOKUP($A43,[3]Rates!$A$1:$R$65536,12,FALSE),0)</f>
        <v>0</v>
      </c>
      <c r="G43" s="297">
        <f t="shared" si="8"/>
        <v>0</v>
      </c>
      <c r="H43" s="305"/>
      <c r="I43" s="296">
        <f>IF($A43&lt;&gt;"",VLOOKUP($A43,[3]Rates!$A$1:$R$65536,14,FALSE),0)</f>
        <v>0</v>
      </c>
      <c r="J43" s="297">
        <f t="shared" si="10"/>
        <v>0</v>
      </c>
      <c r="K43" s="305"/>
      <c r="L43" s="299">
        <f t="shared" si="2"/>
        <v>0</v>
      </c>
      <c r="M43" s="300" t="str">
        <f t="shared" si="3"/>
        <v/>
      </c>
      <c r="N43" s="305"/>
      <c r="O43" s="296">
        <f>IF($A43&lt;&gt;"",VLOOKUP($A43,[3]Rates!$A$1:$R$65536,15,FALSE),0)</f>
        <v>0</v>
      </c>
      <c r="P43" s="297">
        <f t="shared" si="11"/>
        <v>0</v>
      </c>
      <c r="Q43" s="305"/>
      <c r="R43" s="299">
        <f t="shared" si="5"/>
        <v>0</v>
      </c>
      <c r="S43" s="300" t="str">
        <f t="shared" si="6"/>
        <v/>
      </c>
      <c r="T43" s="305"/>
    </row>
    <row r="44" spans="1:360" x14ac:dyDescent="0.25">
      <c r="A44" s="139"/>
      <c r="B44" s="30"/>
      <c r="C44" s="15"/>
      <c r="D44" s="99"/>
      <c r="E44" s="135"/>
      <c r="F44" s="16">
        <f>IF($A44&lt;&gt;"",VLOOKUP($A44,[3]Rates!$A$1:$R$65536,12,FALSE),0)</f>
        <v>0</v>
      </c>
      <c r="G44" s="18"/>
      <c r="H44" s="238"/>
      <c r="I44" s="16">
        <f>IF($A44&lt;&gt;"",VLOOKUP($A44,[3]Rates!$A$1:$R$65536,14,FALSE),0)</f>
        <v>0</v>
      </c>
      <c r="J44" s="18">
        <f t="shared" ref="J44" si="12">$E44*I44</f>
        <v>0</v>
      </c>
      <c r="K44" s="21"/>
      <c r="L44" s="167">
        <f t="shared" ref="L44" si="13">J44-G44</f>
        <v>0</v>
      </c>
      <c r="M44" s="123" t="str">
        <f t="shared" si="3"/>
        <v/>
      </c>
      <c r="N44" s="238"/>
      <c r="O44" s="16">
        <f>IF($A44&lt;&gt;"",VLOOKUP($A44,[3]Rates!$A$1:$R$65536,15,FALSE),0)</f>
        <v>0</v>
      </c>
      <c r="P44" s="18">
        <f t="shared" ref="P44:P45" si="14">$E44*O44</f>
        <v>0</v>
      </c>
      <c r="Q44" s="21"/>
      <c r="R44" s="167">
        <f t="shared" ref="R44:R45" si="15">P44-J44</f>
        <v>0</v>
      </c>
      <c r="S44" s="123" t="str">
        <f t="shared" ref="S44:S45" si="16">IF((J44)=0,"",(R44/J44))</f>
        <v/>
      </c>
      <c r="T44" s="21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</row>
    <row r="45" spans="1:360" x14ac:dyDescent="0.25">
      <c r="A45" s="139"/>
      <c r="B45" s="30"/>
      <c r="C45" s="15"/>
      <c r="D45" s="99"/>
      <c r="E45" s="135"/>
      <c r="F45" s="16">
        <f>IF($A45&lt;&gt;"",VLOOKUP($A45,[3]Rates!$A$1:$R$65536,12,FALSE),0)</f>
        <v>0</v>
      </c>
      <c r="G45" s="18"/>
      <c r="H45" s="238"/>
      <c r="I45" s="16">
        <f>IF($A45&lt;&gt;"",VLOOKUP($A45,[3]Rates!$A$1:$R$65536,14,FALSE),0)</f>
        <v>0</v>
      </c>
      <c r="J45" s="18"/>
      <c r="K45" s="238"/>
      <c r="L45" s="167"/>
      <c r="M45" s="123" t="str">
        <f t="shared" si="3"/>
        <v/>
      </c>
      <c r="N45" s="238"/>
      <c r="O45" s="16">
        <f>IF($A45&lt;&gt;"",VLOOKUP($A45,[3]Rates!$A$1:$R$65536,15,FALSE),0)</f>
        <v>0</v>
      </c>
      <c r="P45" s="18">
        <f t="shared" si="14"/>
        <v>0</v>
      </c>
      <c r="Q45" s="21"/>
      <c r="R45" s="167">
        <f t="shared" si="15"/>
        <v>0</v>
      </c>
      <c r="S45" s="123" t="str">
        <f t="shared" si="16"/>
        <v/>
      </c>
      <c r="T45" s="21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</row>
    <row r="46" spans="1:360" x14ac:dyDescent="0.25">
      <c r="A46" s="139"/>
      <c r="B46" s="30"/>
      <c r="C46" s="15"/>
      <c r="D46" s="99"/>
      <c r="E46" s="135"/>
      <c r="F46" s="16">
        <f>IF($A46&lt;&gt;"",VLOOKUP($A46,[3]Rates!$A$1:$R$65536,12,FALSE),0)</f>
        <v>0</v>
      </c>
      <c r="G46" s="18"/>
      <c r="H46" s="238"/>
      <c r="I46" s="16">
        <f>IF($A46&lt;&gt;"",VLOOKUP($A46,[3]Rates!$A$1:$R$65536,14,FALSE),0)</f>
        <v>0</v>
      </c>
      <c r="J46" s="18"/>
      <c r="K46" s="238"/>
      <c r="L46" s="167"/>
      <c r="M46" s="123" t="str">
        <f t="shared" si="3"/>
        <v/>
      </c>
      <c r="N46" s="238"/>
      <c r="O46" s="16">
        <f>IF($A46&lt;&gt;"",VLOOKUP($A46,[3]Rates!$A$1:$R$65536,15,FALSE),0)</f>
        <v>0</v>
      </c>
      <c r="P46" s="18"/>
      <c r="Q46" s="238"/>
      <c r="R46" s="167"/>
      <c r="S46" s="123"/>
      <c r="T46" s="238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</row>
    <row r="47" spans="1:360" x14ac:dyDescent="0.25">
      <c r="A47" s="139" t="str">
        <f>[3]Rates!$A$175</f>
        <v>LV_SE</v>
      </c>
      <c r="B47" s="31" t="s">
        <v>18</v>
      </c>
      <c r="C47" s="15"/>
      <c r="D47" s="99" t="s">
        <v>59</v>
      </c>
      <c r="E47" s="135">
        <f t="shared" si="9"/>
        <v>1</v>
      </c>
      <c r="F47" s="16">
        <f>IF($A47&lt;&gt;"",VLOOKUP($A47,[3]Rates!$A$1:$R$65536,12,FALSE),0)</f>
        <v>0.1031</v>
      </c>
      <c r="G47" s="18">
        <f t="shared" si="8"/>
        <v>0.1031</v>
      </c>
      <c r="H47" s="38"/>
      <c r="I47" s="16">
        <f>IF($A47&lt;&gt;"",VLOOKUP($A47,[3]Rates!$A$1:$R$65536,14,FALSE),0)</f>
        <v>0.1031</v>
      </c>
      <c r="J47" s="18">
        <f t="shared" si="10"/>
        <v>0.1031</v>
      </c>
      <c r="K47" s="38"/>
      <c r="L47" s="167">
        <f t="shared" si="2"/>
        <v>0</v>
      </c>
      <c r="M47" s="123">
        <f t="shared" si="3"/>
        <v>0</v>
      </c>
      <c r="N47" s="38"/>
      <c r="O47" s="16">
        <f>IF($A47&lt;&gt;"",VLOOKUP($A47,[3]Rates!$A$1:$R$65536,15,FALSE),0)</f>
        <v>0.11700000000000001</v>
      </c>
      <c r="P47" s="18">
        <f t="shared" si="11"/>
        <v>0.11700000000000001</v>
      </c>
      <c r="Q47" s="38"/>
      <c r="R47" s="167">
        <f t="shared" si="5"/>
        <v>1.390000000000001E-2</v>
      </c>
      <c r="S47" s="123">
        <f t="shared" si="6"/>
        <v>0.13482056256062086</v>
      </c>
      <c r="T47" s="38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</row>
    <row r="48" spans="1:360" x14ac:dyDescent="0.25">
      <c r="A48" s="139"/>
      <c r="B48" s="31" t="s">
        <v>19</v>
      </c>
      <c r="C48" s="15"/>
      <c r="D48" s="99"/>
      <c r="E48" s="314">
        <f>$F$17*(1+$F$77)-$F$17</f>
        <v>6.210000000000008</v>
      </c>
      <c r="F48" s="32"/>
      <c r="G48" s="18">
        <f>E48*F48</f>
        <v>0</v>
      </c>
      <c r="H48" s="90">
        <f>$F$17*(1+$O$77)-$F$17</f>
        <v>6.6419999999999959</v>
      </c>
      <c r="I48" s="32"/>
      <c r="J48" s="18">
        <f>$H48*I48</f>
        <v>0</v>
      </c>
      <c r="K48" s="38"/>
      <c r="L48" s="169">
        <f t="shared" si="2"/>
        <v>0</v>
      </c>
      <c r="M48" s="123" t="str">
        <f t="shared" si="3"/>
        <v/>
      </c>
      <c r="N48" s="38"/>
      <c r="O48" s="32"/>
      <c r="P48" s="18">
        <f>$H48*O48</f>
        <v>0</v>
      </c>
      <c r="Q48" s="38"/>
      <c r="R48" s="169">
        <f t="shared" si="5"/>
        <v>0</v>
      </c>
      <c r="S48" s="123" t="str">
        <f t="shared" si="6"/>
        <v/>
      </c>
      <c r="T48" s="38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</row>
    <row r="49" spans="1:360" x14ac:dyDescent="0.25">
      <c r="A49" s="139"/>
      <c r="B49" s="31"/>
      <c r="C49" s="15"/>
      <c r="D49" s="99"/>
      <c r="E49" s="17"/>
      <c r="F49" s="32"/>
      <c r="G49" s="18">
        <f t="shared" si="8"/>
        <v>0</v>
      </c>
      <c r="H49" s="38"/>
      <c r="I49" s="32"/>
      <c r="J49" s="18"/>
      <c r="K49" s="38"/>
      <c r="L49" s="169">
        <f t="shared" si="2"/>
        <v>0</v>
      </c>
      <c r="M49" s="123"/>
      <c r="N49" s="38"/>
      <c r="O49" s="32"/>
      <c r="P49" s="18">
        <f t="shared" si="11"/>
        <v>0</v>
      </c>
      <c r="Q49" s="38"/>
      <c r="R49" s="169">
        <f t="shared" si="5"/>
        <v>0</v>
      </c>
      <c r="S49" s="123" t="str">
        <f t="shared" si="6"/>
        <v/>
      </c>
      <c r="T49" s="38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</row>
    <row r="50" spans="1:360" x14ac:dyDescent="0.25">
      <c r="A50" s="139"/>
      <c r="B50" s="33" t="s">
        <v>21</v>
      </c>
      <c r="C50" s="34"/>
      <c r="D50" s="35"/>
      <c r="E50" s="36"/>
      <c r="F50" s="35"/>
      <c r="G50" s="37">
        <f>SUM(G40:G49)+G39</f>
        <v>11.681900000000001</v>
      </c>
      <c r="H50" s="38"/>
      <c r="I50" s="35"/>
      <c r="J50" s="37">
        <f>SUM(J40:J49)+J39</f>
        <v>13.889699999999999</v>
      </c>
      <c r="K50" s="38"/>
      <c r="L50" s="170">
        <f t="shared" si="2"/>
        <v>2.2077999999999989</v>
      </c>
      <c r="M50" s="125">
        <f>IF((G50)=0,"",(L50/G50))</f>
        <v>0.18899322884119868</v>
      </c>
      <c r="N50" s="38"/>
      <c r="O50" s="35"/>
      <c r="P50" s="37">
        <f>SUM(P40:P49)+P39</f>
        <v>14.707599999999999</v>
      </c>
      <c r="Q50" s="38"/>
      <c r="R50" s="170">
        <f t="shared" si="5"/>
        <v>0.81789999999999985</v>
      </c>
      <c r="S50" s="125">
        <f t="shared" si="6"/>
        <v>5.8885361094912048E-2</v>
      </c>
      <c r="T50" s="38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</row>
    <row r="51" spans="1:360" x14ac:dyDescent="0.25">
      <c r="A51" s="139" t="str">
        <f>[3]Rates!$A$192</f>
        <v>TN_SE</v>
      </c>
      <c r="B51" s="19" t="s">
        <v>22</v>
      </c>
      <c r="C51" s="19"/>
      <c r="D51" s="101" t="s">
        <v>59</v>
      </c>
      <c r="E51" s="45">
        <f>F18</f>
        <v>1</v>
      </c>
      <c r="F51" s="20">
        <f>IF($A51&lt;&gt;"",VLOOKUP($A51,[3]Rates!$A$1:$R$65536,12,FALSE),0)</f>
        <v>2.2561</v>
      </c>
      <c r="G51" s="18">
        <f>E51*F51</f>
        <v>2.2561</v>
      </c>
      <c r="H51" s="39">
        <v>1</v>
      </c>
      <c r="I51" s="20">
        <f>IF($A51&lt;&gt;"",VLOOKUP($A51,[3]Rates!$A$1:$R$65536,14,FALSE),0)</f>
        <v>2.2561</v>
      </c>
      <c r="J51" s="18">
        <f>$E51*I51</f>
        <v>2.2561</v>
      </c>
      <c r="K51" s="38"/>
      <c r="L51" s="171">
        <f>J51-G51</f>
        <v>0</v>
      </c>
      <c r="M51" s="123">
        <f t="shared" ref="M51:M62" si="17">IF((G51)=0,"",(L51/G51))</f>
        <v>0</v>
      </c>
      <c r="N51" s="38"/>
      <c r="O51" s="20">
        <f>IF($A51&lt;&gt;"",VLOOKUP($A51,[3]Rates!$A$1:$R$65536,15,FALSE),0)</f>
        <v>2.2743000000000002</v>
      </c>
      <c r="P51" s="18">
        <f>$H51*O51</f>
        <v>2.2743000000000002</v>
      </c>
      <c r="Q51" s="38"/>
      <c r="R51" s="171">
        <f t="shared" si="5"/>
        <v>1.8200000000000216E-2</v>
      </c>
      <c r="S51" s="123">
        <f t="shared" si="6"/>
        <v>8.0670183059262518E-3</v>
      </c>
      <c r="T51" s="38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</row>
    <row r="52" spans="1:360" x14ac:dyDescent="0.25">
      <c r="A52" s="139" t="str">
        <f>[3]Rates!$A$193</f>
        <v>TC_SE</v>
      </c>
      <c r="B52" s="40" t="s">
        <v>23</v>
      </c>
      <c r="C52" s="19"/>
      <c r="D52" s="101" t="s">
        <v>59</v>
      </c>
      <c r="E52" s="45">
        <f>E51</f>
        <v>1</v>
      </c>
      <c r="F52" s="20">
        <f>IF($A52&lt;&gt;"",VLOOKUP($A52,[3]Rates!$A$1:$R$65536,12,FALSE),0)</f>
        <v>0.8629</v>
      </c>
      <c r="G52" s="18">
        <f>E52*F52</f>
        <v>0.8629</v>
      </c>
      <c r="H52" s="39">
        <v>1</v>
      </c>
      <c r="I52" s="20">
        <f>IF($A52&lt;&gt;"",VLOOKUP($A52,[3]Rates!$A$1:$R$65536,14,FALSE),0)</f>
        <v>0.8629</v>
      </c>
      <c r="J52" s="18">
        <f>$E52*I52</f>
        <v>0.8629</v>
      </c>
      <c r="K52" s="38"/>
      <c r="L52" s="171">
        <f t="shared" si="2"/>
        <v>0</v>
      </c>
      <c r="M52" s="123">
        <f t="shared" si="17"/>
        <v>0</v>
      </c>
      <c r="N52" s="38"/>
      <c r="O52" s="20">
        <f>IF($A52&lt;&gt;"",VLOOKUP($A52,[3]Rates!$A$1:$R$65536,15,FALSE),0)</f>
        <v>0.93359999999999999</v>
      </c>
      <c r="P52" s="18">
        <f>$H52*O52</f>
        <v>0.93359999999999999</v>
      </c>
      <c r="Q52" s="38"/>
      <c r="R52" s="171">
        <f t="shared" si="5"/>
        <v>7.0699999999999985E-2</v>
      </c>
      <c r="S52" s="123">
        <f t="shared" si="6"/>
        <v>8.193301657202455E-2</v>
      </c>
      <c r="T52" s="38"/>
    </row>
    <row r="53" spans="1:360" x14ac:dyDescent="0.25">
      <c r="B53" s="33" t="s">
        <v>24</v>
      </c>
      <c r="C53" s="25"/>
      <c r="D53" s="41"/>
      <c r="E53" s="36"/>
      <c r="F53" s="41"/>
      <c r="G53" s="37">
        <f>SUM(G50:G52)</f>
        <v>14.8009</v>
      </c>
      <c r="H53" s="17"/>
      <c r="I53" s="41"/>
      <c r="J53" s="37">
        <f>SUM(J50:J52)</f>
        <v>17.008700000000001</v>
      </c>
      <c r="K53" s="109"/>
      <c r="L53" s="172">
        <f t="shared" si="2"/>
        <v>2.2078000000000007</v>
      </c>
      <c r="M53" s="125">
        <f t="shared" si="17"/>
        <v>0.14916660473349597</v>
      </c>
      <c r="N53" s="109"/>
      <c r="O53" s="41"/>
      <c r="P53" s="37">
        <f>SUM(P50:P52)</f>
        <v>17.915499999999998</v>
      </c>
      <c r="Q53" s="109"/>
      <c r="R53" s="172">
        <f t="shared" si="5"/>
        <v>0.90679999999999694</v>
      </c>
      <c r="S53" s="125">
        <f t="shared" si="6"/>
        <v>5.3313892302174586E-2</v>
      </c>
      <c r="T53" s="109"/>
    </row>
    <row r="54" spans="1:360" x14ac:dyDescent="0.25">
      <c r="B54" s="42" t="s">
        <v>25</v>
      </c>
      <c r="C54" s="15"/>
      <c r="D54" s="99" t="s">
        <v>58</v>
      </c>
      <c r="E54" s="137">
        <f>F17+E48</f>
        <v>186.21</v>
      </c>
      <c r="F54" s="43">
        <v>3.5999999999999999E-3</v>
      </c>
      <c r="G54" s="44">
        <f t="shared" ref="G54:G62" si="18">E54*F54</f>
        <v>0.67035600000000006</v>
      </c>
      <c r="H54" s="39">
        <f>F$17*(1+O$77)</f>
        <v>186.642</v>
      </c>
      <c r="I54" s="43">
        <v>3.5999999999999999E-3</v>
      </c>
      <c r="J54" s="44">
        <f>$E54*I54</f>
        <v>0.67035600000000006</v>
      </c>
      <c r="K54" s="17"/>
      <c r="L54" s="173">
        <f>J54-G54</f>
        <v>0</v>
      </c>
      <c r="M54" s="126">
        <f t="shared" si="17"/>
        <v>0</v>
      </c>
      <c r="N54" s="17"/>
      <c r="O54" s="43">
        <v>3.5999999999999999E-3</v>
      </c>
      <c r="P54" s="44">
        <f>$H54*O54</f>
        <v>0.67191119999999993</v>
      </c>
      <c r="Q54" s="17"/>
      <c r="R54" s="173">
        <f>P54-J54</f>
        <v>1.5551999999998678E-3</v>
      </c>
      <c r="S54" s="126">
        <f t="shared" si="6"/>
        <v>2.3199613339775697E-3</v>
      </c>
      <c r="T54" s="17"/>
    </row>
    <row r="55" spans="1:360" x14ac:dyDescent="0.25">
      <c r="B55" s="42" t="s">
        <v>26</v>
      </c>
      <c r="C55" s="15"/>
      <c r="D55" s="99" t="s">
        <v>58</v>
      </c>
      <c r="E55" s="137">
        <f>E54</f>
        <v>186.21</v>
      </c>
      <c r="F55" s="43">
        <v>1.2999999999999999E-3</v>
      </c>
      <c r="G55" s="44">
        <f t="shared" si="18"/>
        <v>0.24207300000000001</v>
      </c>
      <c r="H55" s="39">
        <f>F$17*(1+O$77)</f>
        <v>186.642</v>
      </c>
      <c r="I55" s="43">
        <v>1.2999999999999999E-3</v>
      </c>
      <c r="J55" s="44">
        <f>$E55*I55</f>
        <v>0.24207300000000001</v>
      </c>
      <c r="K55" s="17"/>
      <c r="L55" s="173">
        <f t="shared" si="2"/>
        <v>0</v>
      </c>
      <c r="M55" s="126">
        <f t="shared" si="17"/>
        <v>0</v>
      </c>
      <c r="N55" s="17"/>
      <c r="O55" s="43">
        <v>1.2999999999999999E-3</v>
      </c>
      <c r="P55" s="44">
        <f>$H55*O55</f>
        <v>0.24263459999999998</v>
      </c>
      <c r="Q55" s="17"/>
      <c r="R55" s="173">
        <f t="shared" si="5"/>
        <v>5.6159999999996768E-4</v>
      </c>
      <c r="S55" s="126">
        <f t="shared" si="6"/>
        <v>2.3199613339776335E-3</v>
      </c>
      <c r="T55" s="17"/>
    </row>
    <row r="56" spans="1:360" x14ac:dyDescent="0.25">
      <c r="B56" s="15" t="s">
        <v>27</v>
      </c>
      <c r="C56" s="15"/>
      <c r="D56" s="99" t="s">
        <v>57</v>
      </c>
      <c r="E56" s="137">
        <v>1</v>
      </c>
      <c r="F56" s="134">
        <v>0.25</v>
      </c>
      <c r="G56" s="44">
        <f t="shared" si="18"/>
        <v>0.25</v>
      </c>
      <c r="H56" s="17"/>
      <c r="I56" s="43">
        <v>0.25</v>
      </c>
      <c r="J56" s="44">
        <f t="shared" ref="J56:J62" si="19">$E56*I56</f>
        <v>0.25</v>
      </c>
      <c r="K56" s="17"/>
      <c r="L56" s="173">
        <f t="shared" si="2"/>
        <v>0</v>
      </c>
      <c r="M56" s="126">
        <f t="shared" si="17"/>
        <v>0</v>
      </c>
      <c r="N56" s="17"/>
      <c r="O56" s="43">
        <v>0.25</v>
      </c>
      <c r="P56" s="44">
        <f t="shared" ref="P56:P62" si="20">$E56*O56</f>
        <v>0.25</v>
      </c>
      <c r="Q56" s="17"/>
      <c r="R56" s="173">
        <f t="shared" si="5"/>
        <v>0</v>
      </c>
      <c r="S56" s="126">
        <f t="shared" si="6"/>
        <v>0</v>
      </c>
      <c r="T56" s="17"/>
    </row>
    <row r="57" spans="1:360" x14ac:dyDescent="0.25">
      <c r="B57" s="15" t="s">
        <v>28</v>
      </c>
      <c r="C57" s="15"/>
      <c r="D57" s="99" t="s">
        <v>58</v>
      </c>
      <c r="E57" s="137">
        <f>F17</f>
        <v>180</v>
      </c>
      <c r="F57" s="43">
        <v>7.0000000000000001E-3</v>
      </c>
      <c r="G57" s="44">
        <f t="shared" si="18"/>
        <v>1.26</v>
      </c>
      <c r="H57" s="17"/>
      <c r="I57" s="43">
        <v>7.0000000000000001E-3</v>
      </c>
      <c r="J57" s="44">
        <f t="shared" si="19"/>
        <v>1.26</v>
      </c>
      <c r="K57" s="17"/>
      <c r="L57" s="173">
        <f t="shared" si="2"/>
        <v>0</v>
      </c>
      <c r="M57" s="126">
        <f t="shared" si="17"/>
        <v>0</v>
      </c>
      <c r="N57" s="17"/>
      <c r="O57" s="43">
        <v>7.0000000000000001E-3</v>
      </c>
      <c r="P57" s="44">
        <f t="shared" si="20"/>
        <v>1.26</v>
      </c>
      <c r="Q57" s="17"/>
      <c r="R57" s="173">
        <f t="shared" si="5"/>
        <v>0</v>
      </c>
      <c r="S57" s="126">
        <f t="shared" si="6"/>
        <v>0</v>
      </c>
      <c r="T57" s="17"/>
    </row>
    <row r="58" spans="1:360" x14ac:dyDescent="0.25">
      <c r="B58" s="31" t="s">
        <v>29</v>
      </c>
      <c r="C58" s="15"/>
      <c r="D58" s="99" t="s">
        <v>58</v>
      </c>
      <c r="E58" s="317">
        <f>0.64*$F$17+E48*0.64</f>
        <v>119.17440000000001</v>
      </c>
      <c r="F58" s="46">
        <f>Residential!F55</f>
        <v>8.6999999999999994E-2</v>
      </c>
      <c r="G58" s="44">
        <f t="shared" si="18"/>
        <v>10.3681728</v>
      </c>
      <c r="H58" s="272">
        <f>0.64*$F$17+H48*0.64</f>
        <v>119.45088</v>
      </c>
      <c r="I58" s="46">
        <f>F58</f>
        <v>8.6999999999999994E-2</v>
      </c>
      <c r="J58" s="44">
        <f>$E58*I58</f>
        <v>10.3681728</v>
      </c>
      <c r="K58" s="17"/>
      <c r="L58" s="174">
        <f t="shared" si="2"/>
        <v>0</v>
      </c>
      <c r="M58" s="126">
        <f t="shared" si="17"/>
        <v>0</v>
      </c>
      <c r="N58" s="17"/>
      <c r="O58" s="46">
        <f>I58</f>
        <v>8.6999999999999994E-2</v>
      </c>
      <c r="P58" s="44">
        <f>$H58*O58</f>
        <v>10.392226559999999</v>
      </c>
      <c r="Q58" s="17"/>
      <c r="R58" s="174">
        <f t="shared" si="5"/>
        <v>2.4053759999999258E-2</v>
      </c>
      <c r="S58" s="126">
        <f t="shared" si="6"/>
        <v>2.3199613339776955E-3</v>
      </c>
      <c r="T58" s="17"/>
    </row>
    <row r="59" spans="1:360" x14ac:dyDescent="0.25">
      <c r="B59" s="31" t="s">
        <v>30</v>
      </c>
      <c r="C59" s="15"/>
      <c r="D59" s="99" t="s">
        <v>58</v>
      </c>
      <c r="E59" s="317">
        <f>0.18*$F$17+E48*0.18</f>
        <v>33.517800000000001</v>
      </c>
      <c r="F59" s="46">
        <f>Residential!F56</f>
        <v>0.13200000000000001</v>
      </c>
      <c r="G59" s="44">
        <f t="shared" si="18"/>
        <v>4.4243496000000002</v>
      </c>
      <c r="H59" s="272">
        <f>0.18*$F$17+H48*0.18</f>
        <v>33.595559999999999</v>
      </c>
      <c r="I59" s="46">
        <f t="shared" ref="I59:I62" si="21">F59</f>
        <v>0.13200000000000001</v>
      </c>
      <c r="J59" s="44">
        <f>$E59*I59</f>
        <v>4.4243496000000002</v>
      </c>
      <c r="K59" s="17"/>
      <c r="L59" s="174">
        <f t="shared" si="2"/>
        <v>0</v>
      </c>
      <c r="M59" s="126">
        <f t="shared" si="17"/>
        <v>0</v>
      </c>
      <c r="N59" s="17"/>
      <c r="O59" s="46">
        <f t="shared" ref="O59:O62" si="22">I59</f>
        <v>0.13200000000000001</v>
      </c>
      <c r="P59" s="44">
        <f t="shared" ref="P59:P60" si="23">$H59*O59</f>
        <v>4.4346139200000003</v>
      </c>
      <c r="Q59" s="17"/>
      <c r="R59" s="174">
        <f t="shared" si="5"/>
        <v>1.0264320000000104E-2</v>
      </c>
      <c r="S59" s="126">
        <f t="shared" si="6"/>
        <v>2.3199613339777905E-3</v>
      </c>
      <c r="T59" s="17"/>
    </row>
    <row r="60" spans="1:360" x14ac:dyDescent="0.25">
      <c r="B60" s="7" t="s">
        <v>31</v>
      </c>
      <c r="C60" s="15"/>
      <c r="D60" s="99" t="s">
        <v>58</v>
      </c>
      <c r="E60" s="317">
        <f>0.18*$F$17+E48*0.18</f>
        <v>33.517800000000001</v>
      </c>
      <c r="F60" s="46">
        <f>Residential!F57</f>
        <v>0.18</v>
      </c>
      <c r="G60" s="44">
        <f t="shared" si="18"/>
        <v>6.0332039999999996</v>
      </c>
      <c r="H60" s="272">
        <f>0.18*$F$17+H48*0.18</f>
        <v>33.595559999999999</v>
      </c>
      <c r="I60" s="46">
        <f t="shared" si="21"/>
        <v>0.18</v>
      </c>
      <c r="J60" s="44">
        <f>$E60*I60</f>
        <v>6.0332039999999996</v>
      </c>
      <c r="K60" s="17"/>
      <c r="L60" s="174">
        <f t="shared" si="2"/>
        <v>0</v>
      </c>
      <c r="M60" s="126">
        <f t="shared" si="17"/>
        <v>0</v>
      </c>
      <c r="N60" s="17"/>
      <c r="O60" s="46">
        <f t="shared" si="22"/>
        <v>0.18</v>
      </c>
      <c r="P60" s="44">
        <f t="shared" si="23"/>
        <v>6.0472007999999997</v>
      </c>
      <c r="Q60" s="17"/>
      <c r="R60" s="174">
        <f t="shared" si="5"/>
        <v>1.3996800000000142E-2</v>
      </c>
      <c r="S60" s="126">
        <f t="shared" si="6"/>
        <v>2.3199613339777909E-3</v>
      </c>
      <c r="T60" s="17"/>
    </row>
    <row r="61" spans="1:360" s="51" customFormat="1" x14ac:dyDescent="0.2">
      <c r="B61" s="48" t="s">
        <v>129</v>
      </c>
      <c r="C61" s="49"/>
      <c r="D61" s="102" t="s">
        <v>58</v>
      </c>
      <c r="E61" s="318">
        <f>F17</f>
        <v>180</v>
      </c>
      <c r="F61" s="43">
        <v>1.1000000000000001E-3</v>
      </c>
      <c r="G61" s="44">
        <f t="shared" si="18"/>
        <v>0.19800000000000001</v>
      </c>
      <c r="H61" s="110"/>
      <c r="I61" s="43">
        <v>1.1000000000000001E-3</v>
      </c>
      <c r="J61" s="44">
        <f t="shared" si="19"/>
        <v>0.19800000000000001</v>
      </c>
      <c r="K61" s="17"/>
      <c r="L61" s="173">
        <f t="shared" si="2"/>
        <v>0</v>
      </c>
      <c r="M61" s="126">
        <f t="shared" si="17"/>
        <v>0</v>
      </c>
      <c r="N61" s="110"/>
      <c r="O61" s="46">
        <f t="shared" si="22"/>
        <v>1.1000000000000001E-3</v>
      </c>
      <c r="P61" s="44">
        <f t="shared" si="20"/>
        <v>0.19800000000000001</v>
      </c>
      <c r="Q61" s="110"/>
      <c r="R61" s="174">
        <f t="shared" si="5"/>
        <v>0</v>
      </c>
      <c r="S61" s="126">
        <f t="shared" si="6"/>
        <v>0</v>
      </c>
      <c r="T61" s="110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  <c r="BC61" s="98"/>
      <c r="BD61" s="98"/>
      <c r="BE61" s="98"/>
      <c r="BF61" s="98"/>
      <c r="BG61" s="98"/>
      <c r="BH61" s="98"/>
      <c r="BI61" s="98"/>
      <c r="BJ61" s="98"/>
      <c r="BK61" s="98"/>
      <c r="BL61" s="98"/>
      <c r="BM61" s="98"/>
      <c r="BN61" s="98"/>
      <c r="BO61" s="98"/>
      <c r="BP61" s="98"/>
      <c r="BQ61" s="98"/>
      <c r="BR61" s="98"/>
      <c r="BS61" s="98"/>
      <c r="BT61" s="98"/>
      <c r="BU61" s="98"/>
      <c r="BV61" s="98"/>
      <c r="BW61" s="98"/>
      <c r="BX61" s="98"/>
      <c r="BY61" s="98"/>
      <c r="BZ61" s="98"/>
      <c r="CA61" s="98"/>
      <c r="CB61" s="98"/>
      <c r="CC61" s="98"/>
      <c r="CD61" s="98"/>
      <c r="CE61" s="98"/>
      <c r="CF61" s="98"/>
      <c r="CG61" s="98"/>
      <c r="CH61" s="98"/>
      <c r="CI61" s="98"/>
      <c r="CJ61" s="98"/>
      <c r="CK61" s="98"/>
      <c r="CL61" s="98"/>
      <c r="CM61" s="98"/>
      <c r="CN61" s="98"/>
      <c r="CO61" s="98"/>
      <c r="CP61" s="98"/>
      <c r="CQ61" s="98"/>
      <c r="CR61" s="98"/>
      <c r="CS61" s="98"/>
      <c r="CT61" s="98"/>
      <c r="CU61" s="98"/>
      <c r="CV61" s="98"/>
      <c r="CW61" s="98"/>
      <c r="CX61" s="98"/>
      <c r="CY61" s="98"/>
      <c r="CZ61" s="98"/>
      <c r="DA61" s="98"/>
      <c r="DB61" s="98"/>
      <c r="DC61" s="98"/>
      <c r="DD61" s="98"/>
      <c r="DE61" s="98"/>
      <c r="DF61" s="98"/>
      <c r="DG61" s="98"/>
      <c r="DH61" s="98"/>
      <c r="DI61" s="98"/>
      <c r="DJ61" s="98"/>
      <c r="DK61" s="98"/>
      <c r="DL61" s="98"/>
      <c r="DM61" s="98"/>
      <c r="DN61" s="98"/>
      <c r="DO61" s="98"/>
      <c r="DP61" s="98"/>
      <c r="DQ61" s="98"/>
      <c r="DR61" s="98"/>
      <c r="DS61" s="98"/>
      <c r="DT61" s="98"/>
      <c r="DU61" s="98"/>
      <c r="DV61" s="98"/>
      <c r="DW61" s="98"/>
      <c r="DX61" s="98"/>
      <c r="DY61" s="98"/>
      <c r="DZ61" s="98"/>
      <c r="EA61" s="98"/>
      <c r="EB61" s="98"/>
      <c r="EC61" s="98"/>
      <c r="ED61" s="98"/>
      <c r="EE61" s="98"/>
      <c r="EF61" s="98"/>
      <c r="EG61" s="98"/>
      <c r="EH61" s="98"/>
      <c r="EI61" s="98"/>
      <c r="EJ61" s="98"/>
      <c r="EK61" s="98"/>
      <c r="EL61" s="98"/>
      <c r="EM61" s="98"/>
      <c r="EN61" s="98"/>
      <c r="EO61" s="98"/>
      <c r="EP61" s="98"/>
      <c r="EQ61" s="98"/>
      <c r="ER61" s="98"/>
      <c r="ES61" s="98"/>
      <c r="ET61" s="98"/>
      <c r="EU61" s="98"/>
      <c r="EV61" s="98"/>
      <c r="EW61" s="98"/>
      <c r="EX61" s="98"/>
      <c r="EY61" s="98"/>
      <c r="EZ61" s="98"/>
      <c r="FA61" s="98"/>
      <c r="FB61" s="98"/>
      <c r="FC61" s="98"/>
      <c r="FD61" s="98"/>
      <c r="FE61" s="98"/>
      <c r="FF61" s="98"/>
      <c r="FG61" s="98"/>
      <c r="FH61" s="98"/>
      <c r="FI61" s="98"/>
      <c r="FJ61" s="98"/>
      <c r="FK61" s="98"/>
      <c r="FL61" s="98"/>
      <c r="FM61" s="98"/>
      <c r="FN61" s="98"/>
      <c r="FO61" s="98"/>
      <c r="FP61" s="98"/>
      <c r="FQ61" s="98"/>
      <c r="FR61" s="98"/>
      <c r="FS61" s="98"/>
      <c r="FT61" s="98"/>
      <c r="FU61" s="98"/>
      <c r="FV61" s="98"/>
      <c r="FW61" s="98"/>
      <c r="FX61" s="98"/>
      <c r="FY61" s="98"/>
      <c r="FZ61" s="98"/>
      <c r="GA61" s="98"/>
      <c r="GB61" s="98"/>
      <c r="GC61" s="98"/>
      <c r="GD61" s="98"/>
      <c r="GE61" s="98"/>
      <c r="GF61" s="98"/>
      <c r="GG61" s="98"/>
      <c r="GH61" s="98"/>
      <c r="GI61" s="98"/>
      <c r="GJ61" s="98"/>
      <c r="GK61" s="98"/>
      <c r="GL61" s="98"/>
      <c r="GM61" s="98"/>
      <c r="GN61" s="98"/>
      <c r="GO61" s="98"/>
      <c r="GP61" s="98"/>
      <c r="GQ61" s="98"/>
      <c r="GR61" s="98"/>
      <c r="GS61" s="98"/>
      <c r="GT61" s="98"/>
      <c r="GU61" s="98"/>
      <c r="GV61" s="98"/>
      <c r="GW61" s="98"/>
      <c r="GX61" s="98"/>
      <c r="GY61" s="98"/>
      <c r="GZ61" s="98"/>
      <c r="HA61" s="98"/>
      <c r="HB61" s="98"/>
      <c r="HC61" s="98"/>
      <c r="HD61" s="98"/>
      <c r="HE61" s="98"/>
      <c r="HF61" s="98"/>
      <c r="HG61" s="98"/>
      <c r="HH61" s="98"/>
      <c r="HI61" s="98"/>
      <c r="HJ61" s="98"/>
      <c r="HK61" s="98"/>
      <c r="HL61" s="98"/>
      <c r="HM61" s="98"/>
      <c r="HN61" s="98"/>
      <c r="HO61" s="98"/>
      <c r="HP61" s="98"/>
      <c r="HQ61" s="98"/>
      <c r="HR61" s="98"/>
      <c r="HS61" s="98"/>
      <c r="HT61" s="98"/>
      <c r="HU61" s="98"/>
      <c r="HV61" s="98"/>
      <c r="HW61" s="98"/>
      <c r="HX61" s="98"/>
      <c r="HY61" s="98"/>
      <c r="HZ61" s="98"/>
      <c r="IA61" s="98"/>
      <c r="IB61" s="98"/>
      <c r="IC61" s="98"/>
      <c r="ID61" s="98"/>
      <c r="IE61" s="98"/>
      <c r="IF61" s="98"/>
      <c r="IG61" s="98"/>
      <c r="IH61" s="98"/>
      <c r="II61" s="98"/>
      <c r="IJ61" s="98"/>
      <c r="IK61" s="98"/>
      <c r="IL61" s="98"/>
      <c r="IM61" s="98"/>
      <c r="IN61" s="98"/>
      <c r="IO61" s="98"/>
      <c r="IP61" s="98"/>
      <c r="IQ61" s="98"/>
      <c r="IR61" s="98"/>
      <c r="IS61" s="98"/>
      <c r="IT61" s="98"/>
      <c r="IU61" s="98"/>
      <c r="IV61" s="98"/>
      <c r="IW61" s="98"/>
      <c r="IX61" s="98"/>
      <c r="IY61" s="98"/>
      <c r="IZ61" s="98"/>
      <c r="JA61" s="98"/>
      <c r="JB61" s="98"/>
      <c r="JC61" s="98"/>
      <c r="JD61" s="98"/>
      <c r="JE61" s="98"/>
      <c r="JF61" s="98"/>
      <c r="JG61" s="98"/>
      <c r="JH61" s="98"/>
      <c r="JI61" s="98"/>
      <c r="JJ61" s="98"/>
      <c r="JK61" s="98"/>
      <c r="JL61" s="98"/>
      <c r="JM61" s="98"/>
      <c r="JN61" s="98"/>
      <c r="JO61" s="98"/>
      <c r="JP61" s="98"/>
      <c r="JQ61" s="98"/>
      <c r="JR61" s="98"/>
      <c r="JS61" s="98"/>
      <c r="JT61" s="98"/>
      <c r="JU61" s="98"/>
      <c r="JV61" s="98"/>
      <c r="JW61" s="98"/>
      <c r="JX61" s="98"/>
      <c r="JY61" s="98"/>
      <c r="JZ61" s="98"/>
      <c r="KA61" s="98"/>
      <c r="KB61" s="98"/>
      <c r="KC61" s="98"/>
      <c r="KD61" s="98"/>
      <c r="KE61" s="98"/>
      <c r="KF61" s="98"/>
      <c r="KG61" s="98"/>
      <c r="KH61" s="98"/>
      <c r="KI61" s="98"/>
      <c r="KJ61" s="98"/>
      <c r="KK61" s="98"/>
      <c r="KL61" s="98"/>
      <c r="KM61" s="98"/>
      <c r="KN61" s="98"/>
      <c r="KO61" s="98"/>
      <c r="KP61" s="98"/>
      <c r="KQ61" s="98"/>
      <c r="KR61" s="98"/>
      <c r="KS61" s="98"/>
      <c r="KT61" s="98"/>
      <c r="KU61" s="98"/>
      <c r="KV61" s="98"/>
      <c r="KW61" s="98"/>
      <c r="KX61" s="98"/>
      <c r="KY61" s="98"/>
      <c r="KZ61" s="98"/>
      <c r="LA61" s="98"/>
      <c r="LB61" s="98"/>
      <c r="LC61" s="98"/>
      <c r="LD61" s="98"/>
      <c r="LE61" s="98"/>
      <c r="LF61" s="98"/>
      <c r="LG61" s="98"/>
      <c r="LH61" s="98"/>
      <c r="LI61" s="98"/>
      <c r="LJ61" s="98"/>
      <c r="LK61" s="98"/>
      <c r="LL61" s="98"/>
      <c r="LM61" s="98"/>
      <c r="LN61" s="98"/>
      <c r="LO61" s="98"/>
      <c r="LP61" s="98"/>
      <c r="LQ61" s="98"/>
      <c r="LR61" s="98"/>
      <c r="LS61" s="98"/>
      <c r="LT61" s="98"/>
      <c r="LU61" s="98"/>
      <c r="LV61" s="98"/>
      <c r="LW61" s="98"/>
      <c r="LX61" s="98"/>
      <c r="LY61" s="98"/>
      <c r="LZ61" s="98"/>
      <c r="MA61" s="98"/>
      <c r="MB61" s="98"/>
      <c r="MC61" s="98"/>
      <c r="MD61" s="98"/>
      <c r="ME61" s="98"/>
      <c r="MF61" s="98"/>
      <c r="MG61" s="98"/>
      <c r="MH61" s="98"/>
      <c r="MI61" s="98"/>
      <c r="MJ61" s="98"/>
      <c r="MK61" s="98"/>
      <c r="ML61" s="98"/>
      <c r="MM61" s="98"/>
      <c r="MN61" s="98"/>
      <c r="MO61" s="98"/>
      <c r="MP61" s="98"/>
      <c r="MQ61" s="98"/>
      <c r="MR61" s="98"/>
      <c r="MS61" s="98"/>
      <c r="MT61" s="98"/>
      <c r="MU61" s="98"/>
      <c r="MV61" s="98"/>
    </row>
    <row r="62" spans="1:360" s="51" customFormat="1" ht="15.75" thickBot="1" x14ac:dyDescent="0.25">
      <c r="B62" s="48"/>
      <c r="C62" s="49"/>
      <c r="D62" s="102"/>
      <c r="E62" s="138"/>
      <c r="F62" s="46"/>
      <c r="G62" s="44">
        <f t="shared" si="18"/>
        <v>0</v>
      </c>
      <c r="H62" s="110"/>
      <c r="I62" s="46">
        <f t="shared" si="21"/>
        <v>0</v>
      </c>
      <c r="J62" s="44">
        <f t="shared" si="19"/>
        <v>0</v>
      </c>
      <c r="K62" s="110"/>
      <c r="L62" s="174">
        <f t="shared" si="2"/>
        <v>0</v>
      </c>
      <c r="M62" s="126" t="str">
        <f t="shared" si="17"/>
        <v/>
      </c>
      <c r="N62" s="110"/>
      <c r="O62" s="46">
        <f t="shared" si="22"/>
        <v>0</v>
      </c>
      <c r="P62" s="44">
        <f t="shared" si="20"/>
        <v>0</v>
      </c>
      <c r="Q62" s="110"/>
      <c r="R62" s="174">
        <f t="shared" si="5"/>
        <v>0</v>
      </c>
      <c r="S62" s="126" t="str">
        <f t="shared" si="6"/>
        <v/>
      </c>
      <c r="T62" s="110"/>
      <c r="U62" s="98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  <c r="AM62" s="98"/>
      <c r="AN62" s="98"/>
      <c r="AO62" s="98"/>
      <c r="AP62" s="98"/>
      <c r="AQ62" s="98"/>
      <c r="AR62" s="98"/>
      <c r="AS62" s="98"/>
      <c r="AT62" s="98"/>
      <c r="AU62" s="98"/>
      <c r="AV62" s="98"/>
      <c r="AW62" s="98"/>
      <c r="AX62" s="98"/>
      <c r="AY62" s="98"/>
      <c r="AZ62" s="98"/>
      <c r="BA62" s="98"/>
      <c r="BB62" s="98"/>
      <c r="BC62" s="98"/>
      <c r="BD62" s="98"/>
      <c r="BE62" s="98"/>
      <c r="BF62" s="98"/>
      <c r="BG62" s="98"/>
      <c r="BH62" s="98"/>
      <c r="BI62" s="98"/>
      <c r="BJ62" s="98"/>
      <c r="BK62" s="98"/>
      <c r="BL62" s="98"/>
      <c r="BM62" s="98"/>
      <c r="BN62" s="98"/>
      <c r="BO62" s="98"/>
      <c r="BP62" s="98"/>
      <c r="BQ62" s="98"/>
      <c r="BR62" s="98"/>
      <c r="BS62" s="98"/>
      <c r="BT62" s="98"/>
      <c r="BU62" s="98"/>
      <c r="BV62" s="98"/>
      <c r="BW62" s="98"/>
      <c r="BX62" s="98"/>
      <c r="BY62" s="98"/>
      <c r="BZ62" s="98"/>
      <c r="CA62" s="98"/>
      <c r="CB62" s="98"/>
      <c r="CC62" s="98"/>
      <c r="CD62" s="98"/>
      <c r="CE62" s="98"/>
      <c r="CF62" s="98"/>
      <c r="CG62" s="98"/>
      <c r="CH62" s="98"/>
      <c r="CI62" s="98"/>
      <c r="CJ62" s="98"/>
      <c r="CK62" s="98"/>
      <c r="CL62" s="98"/>
      <c r="CM62" s="98"/>
      <c r="CN62" s="98"/>
      <c r="CO62" s="98"/>
      <c r="CP62" s="98"/>
      <c r="CQ62" s="98"/>
      <c r="CR62" s="98"/>
      <c r="CS62" s="98"/>
      <c r="CT62" s="98"/>
      <c r="CU62" s="98"/>
      <c r="CV62" s="98"/>
      <c r="CW62" s="98"/>
      <c r="CX62" s="98"/>
      <c r="CY62" s="98"/>
      <c r="CZ62" s="98"/>
      <c r="DA62" s="98"/>
      <c r="DB62" s="98"/>
      <c r="DC62" s="98"/>
      <c r="DD62" s="98"/>
      <c r="DE62" s="98"/>
      <c r="DF62" s="98"/>
      <c r="DG62" s="98"/>
      <c r="DH62" s="98"/>
      <c r="DI62" s="98"/>
      <c r="DJ62" s="98"/>
      <c r="DK62" s="98"/>
      <c r="DL62" s="98"/>
      <c r="DM62" s="98"/>
      <c r="DN62" s="98"/>
      <c r="DO62" s="98"/>
      <c r="DP62" s="98"/>
      <c r="DQ62" s="98"/>
      <c r="DR62" s="98"/>
      <c r="DS62" s="98"/>
      <c r="DT62" s="98"/>
      <c r="DU62" s="98"/>
      <c r="DV62" s="98"/>
      <c r="DW62" s="98"/>
      <c r="DX62" s="98"/>
      <c r="DY62" s="98"/>
      <c r="DZ62" s="98"/>
      <c r="EA62" s="98"/>
      <c r="EB62" s="98"/>
      <c r="EC62" s="98"/>
      <c r="ED62" s="98"/>
      <c r="EE62" s="98"/>
      <c r="EF62" s="98"/>
      <c r="EG62" s="98"/>
      <c r="EH62" s="98"/>
      <c r="EI62" s="98"/>
      <c r="EJ62" s="98"/>
      <c r="EK62" s="98"/>
      <c r="EL62" s="98"/>
      <c r="EM62" s="98"/>
      <c r="EN62" s="98"/>
      <c r="EO62" s="98"/>
      <c r="EP62" s="98"/>
      <c r="EQ62" s="98"/>
      <c r="ER62" s="98"/>
      <c r="ES62" s="98"/>
      <c r="ET62" s="98"/>
      <c r="EU62" s="98"/>
      <c r="EV62" s="98"/>
      <c r="EW62" s="98"/>
      <c r="EX62" s="98"/>
      <c r="EY62" s="98"/>
      <c r="EZ62" s="98"/>
      <c r="FA62" s="98"/>
      <c r="FB62" s="98"/>
      <c r="FC62" s="98"/>
      <c r="FD62" s="98"/>
      <c r="FE62" s="98"/>
      <c r="FF62" s="98"/>
      <c r="FG62" s="98"/>
      <c r="FH62" s="98"/>
      <c r="FI62" s="98"/>
      <c r="FJ62" s="98"/>
      <c r="FK62" s="98"/>
      <c r="FL62" s="98"/>
      <c r="FM62" s="98"/>
      <c r="FN62" s="98"/>
      <c r="FO62" s="98"/>
      <c r="FP62" s="98"/>
      <c r="FQ62" s="98"/>
      <c r="FR62" s="98"/>
      <c r="FS62" s="98"/>
      <c r="FT62" s="98"/>
      <c r="FU62" s="98"/>
      <c r="FV62" s="98"/>
      <c r="FW62" s="98"/>
      <c r="FX62" s="98"/>
      <c r="FY62" s="98"/>
      <c r="FZ62" s="98"/>
      <c r="GA62" s="98"/>
      <c r="GB62" s="98"/>
      <c r="GC62" s="98"/>
      <c r="GD62" s="98"/>
      <c r="GE62" s="98"/>
      <c r="GF62" s="98"/>
      <c r="GG62" s="98"/>
      <c r="GH62" s="98"/>
      <c r="GI62" s="98"/>
      <c r="GJ62" s="98"/>
      <c r="GK62" s="98"/>
      <c r="GL62" s="98"/>
      <c r="GM62" s="98"/>
      <c r="GN62" s="98"/>
      <c r="GO62" s="98"/>
      <c r="GP62" s="98"/>
      <c r="GQ62" s="98"/>
      <c r="GR62" s="98"/>
      <c r="GS62" s="98"/>
      <c r="GT62" s="98"/>
      <c r="GU62" s="98"/>
      <c r="GV62" s="98"/>
      <c r="GW62" s="98"/>
      <c r="GX62" s="98"/>
      <c r="GY62" s="98"/>
      <c r="GZ62" s="98"/>
      <c r="HA62" s="98"/>
      <c r="HB62" s="98"/>
      <c r="HC62" s="98"/>
      <c r="HD62" s="98"/>
      <c r="HE62" s="98"/>
      <c r="HF62" s="98"/>
      <c r="HG62" s="98"/>
      <c r="HH62" s="98"/>
      <c r="HI62" s="98"/>
      <c r="HJ62" s="98"/>
      <c r="HK62" s="98"/>
      <c r="HL62" s="98"/>
      <c r="HM62" s="98"/>
      <c r="HN62" s="98"/>
      <c r="HO62" s="98"/>
      <c r="HP62" s="98"/>
      <c r="HQ62" s="98"/>
      <c r="HR62" s="98"/>
      <c r="HS62" s="98"/>
      <c r="HT62" s="98"/>
      <c r="HU62" s="98"/>
      <c r="HV62" s="98"/>
      <c r="HW62" s="98"/>
      <c r="HX62" s="98"/>
      <c r="HY62" s="98"/>
      <c r="HZ62" s="98"/>
      <c r="IA62" s="98"/>
      <c r="IB62" s="98"/>
      <c r="IC62" s="98"/>
      <c r="ID62" s="98"/>
      <c r="IE62" s="98"/>
      <c r="IF62" s="98"/>
      <c r="IG62" s="98"/>
      <c r="IH62" s="98"/>
      <c r="II62" s="98"/>
      <c r="IJ62" s="98"/>
      <c r="IK62" s="98"/>
      <c r="IL62" s="98"/>
      <c r="IM62" s="98"/>
      <c r="IN62" s="98"/>
      <c r="IO62" s="98"/>
      <c r="IP62" s="98"/>
      <c r="IQ62" s="98"/>
      <c r="IR62" s="98"/>
      <c r="IS62" s="98"/>
      <c r="IT62" s="98"/>
      <c r="IU62" s="98"/>
      <c r="IV62" s="98"/>
      <c r="IW62" s="98"/>
      <c r="IX62" s="98"/>
      <c r="IY62" s="98"/>
      <c r="IZ62" s="98"/>
      <c r="JA62" s="98"/>
      <c r="JB62" s="98"/>
      <c r="JC62" s="98"/>
      <c r="JD62" s="98"/>
      <c r="JE62" s="98"/>
      <c r="JF62" s="98"/>
      <c r="JG62" s="98"/>
      <c r="JH62" s="98"/>
      <c r="JI62" s="98"/>
      <c r="JJ62" s="98"/>
      <c r="JK62" s="98"/>
      <c r="JL62" s="98"/>
      <c r="JM62" s="98"/>
      <c r="JN62" s="98"/>
      <c r="JO62" s="98"/>
      <c r="JP62" s="98"/>
      <c r="JQ62" s="98"/>
      <c r="JR62" s="98"/>
      <c r="JS62" s="98"/>
      <c r="JT62" s="98"/>
      <c r="JU62" s="98"/>
      <c r="JV62" s="98"/>
      <c r="JW62" s="98"/>
      <c r="JX62" s="98"/>
      <c r="JY62" s="98"/>
      <c r="JZ62" s="98"/>
      <c r="KA62" s="98"/>
      <c r="KB62" s="98"/>
      <c r="KC62" s="98"/>
      <c r="KD62" s="98"/>
      <c r="KE62" s="98"/>
      <c r="KF62" s="98"/>
      <c r="KG62" s="98"/>
      <c r="KH62" s="98"/>
      <c r="KI62" s="98"/>
      <c r="KJ62" s="98"/>
      <c r="KK62" s="98"/>
      <c r="KL62" s="98"/>
      <c r="KM62" s="98"/>
      <c r="KN62" s="98"/>
      <c r="KO62" s="98"/>
      <c r="KP62" s="98"/>
      <c r="KQ62" s="98"/>
      <c r="KR62" s="98"/>
      <c r="KS62" s="98"/>
      <c r="KT62" s="98"/>
      <c r="KU62" s="98"/>
      <c r="KV62" s="98"/>
      <c r="KW62" s="98"/>
      <c r="KX62" s="98"/>
      <c r="KY62" s="98"/>
      <c r="KZ62" s="98"/>
      <c r="LA62" s="98"/>
      <c r="LB62" s="98"/>
      <c r="LC62" s="98"/>
      <c r="LD62" s="98"/>
      <c r="LE62" s="98"/>
      <c r="LF62" s="98"/>
      <c r="LG62" s="98"/>
      <c r="LH62" s="98"/>
      <c r="LI62" s="98"/>
      <c r="LJ62" s="98"/>
      <c r="LK62" s="98"/>
      <c r="LL62" s="98"/>
      <c r="LM62" s="98"/>
      <c r="LN62" s="98"/>
      <c r="LO62" s="98"/>
      <c r="LP62" s="98"/>
      <c r="LQ62" s="98"/>
      <c r="LR62" s="98"/>
      <c r="LS62" s="98"/>
      <c r="LT62" s="98"/>
      <c r="LU62" s="98"/>
      <c r="LV62" s="98"/>
      <c r="LW62" s="98"/>
      <c r="LX62" s="98"/>
      <c r="LY62" s="98"/>
      <c r="LZ62" s="98"/>
      <c r="MA62" s="98"/>
      <c r="MB62" s="98"/>
      <c r="MC62" s="98"/>
      <c r="MD62" s="98"/>
      <c r="ME62" s="98"/>
      <c r="MF62" s="98"/>
      <c r="MG62" s="98"/>
      <c r="MH62" s="98"/>
      <c r="MI62" s="98"/>
      <c r="MJ62" s="98"/>
      <c r="MK62" s="98"/>
      <c r="ML62" s="98"/>
      <c r="MM62" s="98"/>
      <c r="MN62" s="98"/>
      <c r="MO62" s="98"/>
      <c r="MP62" s="98"/>
      <c r="MQ62" s="98"/>
      <c r="MR62" s="98"/>
      <c r="MS62" s="98"/>
      <c r="MT62" s="98"/>
      <c r="MU62" s="98"/>
      <c r="MV62" s="98"/>
    </row>
    <row r="63" spans="1:360" ht="15.75" thickBot="1" x14ac:dyDescent="0.3">
      <c r="B63" s="52"/>
      <c r="C63" s="53"/>
      <c r="D63" s="103"/>
      <c r="E63" s="54"/>
      <c r="F63" s="85"/>
      <c r="G63" s="86"/>
      <c r="H63" s="17"/>
      <c r="I63" s="85"/>
      <c r="J63" s="86"/>
      <c r="K63" s="17"/>
      <c r="L63" s="175"/>
      <c r="M63" s="127"/>
      <c r="N63" s="17"/>
      <c r="O63" s="85"/>
      <c r="P63" s="86"/>
      <c r="Q63" s="17"/>
      <c r="R63" s="175"/>
      <c r="S63" s="127"/>
      <c r="T63" s="17"/>
    </row>
    <row r="64" spans="1:360" x14ac:dyDescent="0.25">
      <c r="B64" s="55" t="s">
        <v>32</v>
      </c>
      <c r="C64" s="15"/>
      <c r="D64" s="15"/>
      <c r="E64" s="104"/>
      <c r="F64" s="56"/>
      <c r="G64" s="58">
        <f>SUM(G54:G61,G53)</f>
        <v>38.247055400000001</v>
      </c>
      <c r="H64" s="57"/>
      <c r="I64" s="56"/>
      <c r="J64" s="58">
        <f>SUM(J54:J61,J53)</f>
        <v>40.4548554</v>
      </c>
      <c r="K64" s="57"/>
      <c r="L64" s="243">
        <f>J64-G64</f>
        <v>2.2077999999999989</v>
      </c>
      <c r="M64" s="128">
        <f>IF((G64)=0,"",(L64/G64))</f>
        <v>5.7724705259270724E-2</v>
      </c>
      <c r="N64" s="57"/>
      <c r="O64" s="56"/>
      <c r="P64" s="58">
        <f>SUM(P54:P61,P53)</f>
        <v>41.412087079999992</v>
      </c>
      <c r="Q64" s="57"/>
      <c r="R64" s="243">
        <f>P64-J64</f>
        <v>0.95723167999999248</v>
      </c>
      <c r="S64" s="128">
        <f>IF((J64)=0,"",(R64/J64))</f>
        <v>2.3661725410591691E-2</v>
      </c>
      <c r="T64" s="57"/>
    </row>
    <row r="65" spans="1:360" x14ac:dyDescent="0.25">
      <c r="B65" s="59" t="s">
        <v>33</v>
      </c>
      <c r="C65" s="15"/>
      <c r="D65" s="15"/>
      <c r="E65" s="21"/>
      <c r="F65" s="60">
        <v>0.13</v>
      </c>
      <c r="G65" s="62">
        <f>G64*F65</f>
        <v>4.9721172020000006</v>
      </c>
      <c r="H65" s="61"/>
      <c r="I65" s="60">
        <v>0.13</v>
      </c>
      <c r="J65" s="62">
        <f>J64*I65</f>
        <v>5.2591312019999998</v>
      </c>
      <c r="K65" s="61"/>
      <c r="L65" s="176">
        <f>J65-G65</f>
        <v>0.28701399999999921</v>
      </c>
      <c r="M65" s="129">
        <f>IF((G65)=0,"",(L65/G65))</f>
        <v>5.7724705259270592E-2</v>
      </c>
      <c r="N65" s="61"/>
      <c r="O65" s="60">
        <v>0.13</v>
      </c>
      <c r="P65" s="62">
        <f>P64*O65</f>
        <v>5.3835713203999989</v>
      </c>
      <c r="Q65" s="61"/>
      <c r="R65" s="176">
        <f t="shared" si="5"/>
        <v>0.12444011839999902</v>
      </c>
      <c r="S65" s="129">
        <f t="shared" ref="S65:S67" si="24">IF((J65)=0,"",(R65/J65))</f>
        <v>2.3661725410591691E-2</v>
      </c>
      <c r="T65" s="61"/>
    </row>
    <row r="66" spans="1:360" x14ac:dyDescent="0.25">
      <c r="B66" s="63" t="s">
        <v>34</v>
      </c>
      <c r="C66" s="15"/>
      <c r="D66" s="15"/>
      <c r="E66" s="21"/>
      <c r="F66" s="64"/>
      <c r="G66" s="62">
        <f>G64+G65</f>
        <v>43.219172602</v>
      </c>
      <c r="H66" s="61"/>
      <c r="I66" s="64"/>
      <c r="J66" s="62">
        <f>J64+J65</f>
        <v>45.713986601999999</v>
      </c>
      <c r="K66" s="61"/>
      <c r="L66" s="176">
        <f>J66-G66</f>
        <v>2.4948139999999981</v>
      </c>
      <c r="M66" s="129">
        <f>IF((G66)=0,"",(L66/G66))</f>
        <v>5.772470525927071E-2</v>
      </c>
      <c r="N66" s="61"/>
      <c r="O66" s="64"/>
      <c r="P66" s="62">
        <f>P64+P65</f>
        <v>46.795658400399994</v>
      </c>
      <c r="Q66" s="61"/>
      <c r="R66" s="176">
        <f t="shared" si="5"/>
        <v>1.0816717983999951</v>
      </c>
      <c r="S66" s="129">
        <f t="shared" si="24"/>
        <v>2.366172541059177E-2</v>
      </c>
      <c r="T66" s="61"/>
    </row>
    <row r="67" spans="1:360" x14ac:dyDescent="0.25">
      <c r="B67" s="378" t="s">
        <v>35</v>
      </c>
      <c r="C67" s="378"/>
      <c r="D67" s="378"/>
      <c r="E67" s="21"/>
      <c r="F67" s="64"/>
      <c r="G67" s="65"/>
      <c r="H67" s="61"/>
      <c r="I67" s="64"/>
      <c r="J67" s="65"/>
      <c r="K67" s="61"/>
      <c r="L67" s="177">
        <f>J67-G67</f>
        <v>0</v>
      </c>
      <c r="M67" s="130" t="str">
        <f>IF((G67)=0,"",(L67/G67))</f>
        <v/>
      </c>
      <c r="N67" s="61"/>
      <c r="O67" s="64"/>
      <c r="P67" s="65"/>
      <c r="Q67" s="61"/>
      <c r="R67" s="177">
        <f t="shared" si="5"/>
        <v>0</v>
      </c>
      <c r="S67" s="130" t="str">
        <f t="shared" si="24"/>
        <v/>
      </c>
      <c r="T67" s="61"/>
    </row>
    <row r="68" spans="1:360" ht="15.75" thickBot="1" x14ac:dyDescent="0.3">
      <c r="B68" s="379" t="s">
        <v>36</v>
      </c>
      <c r="C68" s="379"/>
      <c r="D68" s="379"/>
      <c r="E68" s="105"/>
      <c r="F68" s="66"/>
      <c r="G68" s="67">
        <f>G66+G67</f>
        <v>43.219172602</v>
      </c>
      <c r="H68" s="57"/>
      <c r="I68" s="66"/>
      <c r="J68" s="67">
        <f>J66+J67</f>
        <v>45.713986601999999</v>
      </c>
      <c r="K68" s="57"/>
      <c r="L68" s="244">
        <f>J68-G68</f>
        <v>2.4948139999999981</v>
      </c>
      <c r="M68" s="131">
        <f>IF((G68)=0,"",(L68/G68))</f>
        <v>5.772470525927071E-2</v>
      </c>
      <c r="N68" s="57"/>
      <c r="O68" s="66"/>
      <c r="P68" s="67">
        <f>P66+P67</f>
        <v>46.795658400399994</v>
      </c>
      <c r="Q68" s="57"/>
      <c r="R68" s="244">
        <f t="shared" si="5"/>
        <v>1.0816717983999951</v>
      </c>
      <c r="S68" s="131">
        <f>IF((J68)=0,"",(R68/J68))</f>
        <v>2.366172541059177E-2</v>
      </c>
      <c r="T68" s="57"/>
    </row>
    <row r="69" spans="1:360" s="51" customFormat="1" ht="15.75" thickBot="1" x14ac:dyDescent="0.25">
      <c r="B69" s="68"/>
      <c r="C69" s="69"/>
      <c r="D69" s="70"/>
      <c r="E69" s="71"/>
      <c r="F69" s="85"/>
      <c r="G69" s="86"/>
      <c r="H69" s="110"/>
      <c r="I69" s="85"/>
      <c r="J69" s="86"/>
      <c r="K69" s="110"/>
      <c r="L69" s="245"/>
      <c r="M69" s="127"/>
      <c r="N69" s="110"/>
      <c r="O69" s="85"/>
      <c r="P69" s="86"/>
      <c r="Q69" s="110"/>
      <c r="R69" s="245"/>
      <c r="S69" s="127"/>
      <c r="T69" s="110"/>
      <c r="U69" s="98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98"/>
      <c r="DF69" s="98"/>
      <c r="DG69" s="98"/>
      <c r="DH69" s="98"/>
      <c r="DI69" s="98"/>
      <c r="DJ69" s="98"/>
      <c r="DK69" s="98"/>
      <c r="DL69" s="98"/>
      <c r="DM69" s="98"/>
      <c r="DN69" s="98"/>
      <c r="DO69" s="98"/>
      <c r="DP69" s="98"/>
      <c r="DQ69" s="98"/>
      <c r="DR69" s="98"/>
      <c r="DS69" s="98"/>
      <c r="DT69" s="98"/>
      <c r="DU69" s="98"/>
      <c r="DV69" s="98"/>
      <c r="DW69" s="98"/>
      <c r="DX69" s="98"/>
      <c r="DY69" s="98"/>
      <c r="DZ69" s="98"/>
      <c r="EA69" s="98"/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98"/>
      <c r="FB69" s="98"/>
      <c r="FC69" s="98"/>
      <c r="FD69" s="98"/>
      <c r="FE69" s="98"/>
      <c r="FF69" s="98"/>
      <c r="FG69" s="98"/>
      <c r="FH69" s="98"/>
      <c r="FI69" s="98"/>
      <c r="FJ69" s="98"/>
      <c r="FK69" s="98"/>
      <c r="FL69" s="98"/>
      <c r="FM69" s="98"/>
      <c r="FN69" s="98"/>
      <c r="FO69" s="98"/>
      <c r="FP69" s="98"/>
      <c r="FQ69" s="98"/>
      <c r="FR69" s="98"/>
      <c r="FS69" s="98"/>
      <c r="FT69" s="98"/>
      <c r="FU69" s="98"/>
      <c r="FV69" s="98"/>
      <c r="FW69" s="98"/>
      <c r="FX69" s="98"/>
      <c r="FY69" s="98"/>
      <c r="FZ69" s="98"/>
      <c r="GA69" s="98"/>
      <c r="GB69" s="98"/>
      <c r="GC69" s="98"/>
      <c r="GD69" s="98"/>
      <c r="GE69" s="98"/>
      <c r="GF69" s="98"/>
      <c r="GG69" s="98"/>
      <c r="GH69" s="98"/>
      <c r="GI69" s="98"/>
      <c r="GJ69" s="98"/>
      <c r="GK69" s="98"/>
      <c r="GL69" s="98"/>
      <c r="GM69" s="98"/>
      <c r="GN69" s="98"/>
      <c r="GO69" s="98"/>
      <c r="GP69" s="98"/>
      <c r="GQ69" s="98"/>
      <c r="GR69" s="98"/>
      <c r="GS69" s="98"/>
      <c r="GT69" s="98"/>
      <c r="GU69" s="98"/>
      <c r="GV69" s="98"/>
      <c r="GW69" s="98"/>
      <c r="GX69" s="98"/>
      <c r="GY69" s="98"/>
      <c r="GZ69" s="98"/>
      <c r="HA69" s="98"/>
      <c r="HB69" s="98"/>
      <c r="HC69" s="98"/>
      <c r="HD69" s="98"/>
      <c r="HE69" s="98"/>
      <c r="HF69" s="98"/>
      <c r="HG69" s="98"/>
      <c r="HH69" s="98"/>
      <c r="HI69" s="98"/>
      <c r="HJ69" s="98"/>
      <c r="HK69" s="98"/>
      <c r="HL69" s="98"/>
      <c r="HM69" s="98"/>
      <c r="HN69" s="98"/>
      <c r="HO69" s="98"/>
      <c r="HP69" s="98"/>
      <c r="HQ69" s="98"/>
      <c r="HR69" s="98"/>
      <c r="HS69" s="98"/>
      <c r="HT69" s="98"/>
      <c r="HU69" s="98"/>
      <c r="HV69" s="98"/>
      <c r="HW69" s="98"/>
      <c r="HX69" s="98"/>
      <c r="HY69" s="98"/>
      <c r="HZ69" s="98"/>
      <c r="IA69" s="98"/>
      <c r="IB69" s="98"/>
      <c r="IC69" s="98"/>
      <c r="ID69" s="98"/>
      <c r="IE69" s="98"/>
      <c r="IF69" s="98"/>
      <c r="IG69" s="98"/>
      <c r="IH69" s="98"/>
      <c r="II69" s="98"/>
      <c r="IJ69" s="98"/>
      <c r="IK69" s="98"/>
      <c r="IL69" s="98"/>
      <c r="IM69" s="98"/>
      <c r="IN69" s="98"/>
      <c r="IO69" s="98"/>
      <c r="IP69" s="98"/>
      <c r="IQ69" s="98"/>
      <c r="IR69" s="98"/>
      <c r="IS69" s="98"/>
      <c r="IT69" s="98"/>
      <c r="IU69" s="98"/>
      <c r="IV69" s="98"/>
      <c r="IW69" s="98"/>
      <c r="IX69" s="98"/>
      <c r="IY69" s="98"/>
      <c r="IZ69" s="98"/>
      <c r="JA69" s="98"/>
      <c r="JB69" s="98"/>
      <c r="JC69" s="98"/>
      <c r="JD69" s="98"/>
      <c r="JE69" s="98"/>
      <c r="JF69" s="98"/>
      <c r="JG69" s="98"/>
      <c r="JH69" s="98"/>
      <c r="JI69" s="98"/>
      <c r="JJ69" s="98"/>
      <c r="JK69" s="98"/>
      <c r="JL69" s="98"/>
      <c r="JM69" s="98"/>
      <c r="JN69" s="98"/>
      <c r="JO69" s="98"/>
      <c r="JP69" s="98"/>
      <c r="JQ69" s="98"/>
      <c r="JR69" s="98"/>
      <c r="JS69" s="98"/>
      <c r="JT69" s="98"/>
      <c r="JU69" s="98"/>
      <c r="JV69" s="98"/>
      <c r="JW69" s="98"/>
      <c r="JX69" s="98"/>
      <c r="JY69" s="98"/>
      <c r="JZ69" s="98"/>
      <c r="KA69" s="98"/>
      <c r="KB69" s="98"/>
      <c r="KC69" s="98"/>
      <c r="KD69" s="98"/>
      <c r="KE69" s="98"/>
      <c r="KF69" s="98"/>
      <c r="KG69" s="98"/>
      <c r="KH69" s="98"/>
      <c r="KI69" s="98"/>
      <c r="KJ69" s="98"/>
      <c r="KK69" s="98"/>
      <c r="KL69" s="98"/>
      <c r="KM69" s="98"/>
      <c r="KN69" s="98"/>
      <c r="KO69" s="98"/>
      <c r="KP69" s="98"/>
      <c r="KQ69" s="98"/>
      <c r="KR69" s="98"/>
      <c r="KS69" s="98"/>
      <c r="KT69" s="98"/>
      <c r="KU69" s="98"/>
      <c r="KV69" s="98"/>
      <c r="KW69" s="98"/>
      <c r="KX69" s="98"/>
      <c r="KY69" s="98"/>
      <c r="KZ69" s="98"/>
      <c r="LA69" s="98"/>
      <c r="LB69" s="98"/>
      <c r="LC69" s="98"/>
      <c r="LD69" s="98"/>
      <c r="LE69" s="98"/>
      <c r="LF69" s="98"/>
      <c r="LG69" s="98"/>
      <c r="LH69" s="98"/>
      <c r="LI69" s="98"/>
      <c r="LJ69" s="98"/>
      <c r="LK69" s="98"/>
      <c r="LL69" s="98"/>
      <c r="LM69" s="98"/>
      <c r="LN69" s="98"/>
      <c r="LO69" s="98"/>
      <c r="LP69" s="98"/>
      <c r="LQ69" s="98"/>
      <c r="LR69" s="98"/>
      <c r="LS69" s="98"/>
      <c r="LT69" s="98"/>
      <c r="LU69" s="98"/>
      <c r="LV69" s="98"/>
      <c r="LW69" s="98"/>
      <c r="LX69" s="98"/>
      <c r="LY69" s="98"/>
      <c r="LZ69" s="98"/>
      <c r="MA69" s="98"/>
      <c r="MB69" s="98"/>
      <c r="MC69" s="98"/>
      <c r="MD69" s="98"/>
      <c r="ME69" s="98"/>
      <c r="MF69" s="98"/>
      <c r="MG69" s="98"/>
      <c r="MH69" s="98"/>
      <c r="MI69" s="98"/>
      <c r="MJ69" s="98"/>
      <c r="MK69" s="98"/>
      <c r="ML69" s="98"/>
      <c r="MM69" s="98"/>
      <c r="MN69" s="98"/>
      <c r="MO69" s="98"/>
      <c r="MP69" s="98"/>
      <c r="MQ69" s="98"/>
      <c r="MR69" s="98"/>
      <c r="MS69" s="98"/>
      <c r="MT69" s="98"/>
      <c r="MU69" s="98"/>
      <c r="MV69" s="98"/>
    </row>
    <row r="70" spans="1:360" s="51" customFormat="1" ht="12.75" hidden="1" outlineLevel="1" x14ac:dyDescent="0.2">
      <c r="B70" s="72" t="s">
        <v>37</v>
      </c>
      <c r="C70" s="49"/>
      <c r="D70" s="49"/>
      <c r="E70" s="106"/>
      <c r="F70" s="73"/>
      <c r="G70" s="75">
        <f>SUM(G61:G62,G53,G54:G57)</f>
        <v>17.421329000000004</v>
      </c>
      <c r="H70" s="74"/>
      <c r="I70" s="73"/>
      <c r="J70" s="75">
        <f>SUM(J61:J62,J53,J54:J57)</f>
        <v>19.629129000000006</v>
      </c>
      <c r="K70" s="74"/>
      <c r="L70" s="246">
        <f>J70-G70</f>
        <v>2.2078000000000024</v>
      </c>
      <c r="M70" s="128">
        <f>IF((G70)=0,"",(L70/G70))</f>
        <v>0.12672971160810992</v>
      </c>
      <c r="N70" s="74"/>
      <c r="O70" s="73"/>
      <c r="P70" s="75">
        <f>SUM(P61:P62,P53,P54:P57)</f>
        <v>20.538045799999999</v>
      </c>
      <c r="Q70" s="74"/>
      <c r="R70" s="246">
        <f t="shared" si="5"/>
        <v>0.90891679999999297</v>
      </c>
      <c r="S70" s="128">
        <f>IF((J70)=0,"",(R70/J70))</f>
        <v>4.6304489618464104E-2</v>
      </c>
      <c r="T70" s="74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98"/>
      <c r="DA70" s="98"/>
      <c r="DB70" s="98"/>
      <c r="DC70" s="98"/>
      <c r="DD70" s="98"/>
      <c r="DE70" s="98"/>
      <c r="DF70" s="98"/>
      <c r="DG70" s="98"/>
      <c r="DH70" s="98"/>
      <c r="DI70" s="98"/>
      <c r="DJ70" s="98"/>
      <c r="DK70" s="98"/>
      <c r="DL70" s="98"/>
      <c r="DM70" s="98"/>
      <c r="DN70" s="98"/>
      <c r="DO70" s="98"/>
      <c r="DP70" s="98"/>
      <c r="DQ70" s="98"/>
      <c r="DR70" s="98"/>
      <c r="DS70" s="98"/>
      <c r="DT70" s="98"/>
      <c r="DU70" s="98"/>
      <c r="DV70" s="98"/>
      <c r="DW70" s="98"/>
      <c r="DX70" s="98"/>
      <c r="DY70" s="98"/>
      <c r="DZ70" s="98"/>
      <c r="EA70" s="98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8"/>
      <c r="FF70" s="98"/>
      <c r="FG70" s="98"/>
      <c r="FH70" s="98"/>
      <c r="FI70" s="98"/>
      <c r="FJ70" s="98"/>
      <c r="FK70" s="98"/>
      <c r="FL70" s="98"/>
      <c r="FM70" s="98"/>
      <c r="FN70" s="98"/>
      <c r="FO70" s="98"/>
      <c r="FP70" s="98"/>
      <c r="FQ70" s="98"/>
      <c r="FR70" s="98"/>
      <c r="FS70" s="98"/>
      <c r="FT70" s="98"/>
      <c r="FU70" s="98"/>
      <c r="FV70" s="98"/>
      <c r="FW70" s="98"/>
      <c r="FX70" s="98"/>
      <c r="FY70" s="98"/>
      <c r="FZ70" s="98"/>
      <c r="GA70" s="98"/>
      <c r="GB70" s="98"/>
      <c r="GC70" s="98"/>
      <c r="GD70" s="98"/>
      <c r="GE70" s="98"/>
      <c r="GF70" s="98"/>
      <c r="GG70" s="98"/>
      <c r="GH70" s="98"/>
      <c r="GI70" s="98"/>
      <c r="GJ70" s="98"/>
      <c r="GK70" s="98"/>
      <c r="GL70" s="98"/>
      <c r="GM70" s="98"/>
      <c r="GN70" s="98"/>
      <c r="GO70" s="98"/>
      <c r="GP70" s="98"/>
      <c r="GQ70" s="98"/>
      <c r="GR70" s="98"/>
      <c r="GS70" s="98"/>
      <c r="GT70" s="98"/>
      <c r="GU70" s="98"/>
      <c r="GV70" s="98"/>
      <c r="GW70" s="98"/>
      <c r="GX70" s="98"/>
      <c r="GY70" s="98"/>
      <c r="GZ70" s="98"/>
      <c r="HA70" s="98"/>
      <c r="HB70" s="98"/>
      <c r="HC70" s="98"/>
      <c r="HD70" s="98"/>
      <c r="HE70" s="98"/>
      <c r="HF70" s="98"/>
      <c r="HG70" s="98"/>
      <c r="HH70" s="98"/>
      <c r="HI70" s="98"/>
      <c r="HJ70" s="98"/>
      <c r="HK70" s="98"/>
      <c r="HL70" s="98"/>
      <c r="HM70" s="98"/>
      <c r="HN70" s="98"/>
      <c r="HO70" s="98"/>
      <c r="HP70" s="98"/>
      <c r="HQ70" s="98"/>
      <c r="HR70" s="98"/>
      <c r="HS70" s="98"/>
      <c r="HT70" s="98"/>
      <c r="HU70" s="98"/>
      <c r="HV70" s="98"/>
      <c r="HW70" s="98"/>
      <c r="HX70" s="98"/>
      <c r="HY70" s="98"/>
      <c r="HZ70" s="98"/>
      <c r="IA70" s="98"/>
      <c r="IB70" s="98"/>
      <c r="IC70" s="98"/>
      <c r="ID70" s="98"/>
      <c r="IE70" s="98"/>
      <c r="IF70" s="98"/>
      <c r="IG70" s="98"/>
      <c r="IH70" s="98"/>
      <c r="II70" s="98"/>
      <c r="IJ70" s="98"/>
      <c r="IK70" s="98"/>
      <c r="IL70" s="98"/>
      <c r="IM70" s="98"/>
      <c r="IN70" s="98"/>
      <c r="IO70" s="98"/>
      <c r="IP70" s="98"/>
      <c r="IQ70" s="98"/>
      <c r="IR70" s="98"/>
      <c r="IS70" s="98"/>
      <c r="IT70" s="98"/>
      <c r="IU70" s="98"/>
      <c r="IV70" s="98"/>
      <c r="IW70" s="98"/>
      <c r="IX70" s="98"/>
      <c r="IY70" s="98"/>
      <c r="IZ70" s="98"/>
      <c r="JA70" s="98"/>
      <c r="JB70" s="98"/>
      <c r="JC70" s="98"/>
      <c r="JD70" s="98"/>
      <c r="JE70" s="98"/>
      <c r="JF70" s="98"/>
      <c r="JG70" s="98"/>
      <c r="JH70" s="98"/>
      <c r="JI70" s="98"/>
      <c r="JJ70" s="98"/>
      <c r="JK70" s="98"/>
      <c r="JL70" s="98"/>
      <c r="JM70" s="98"/>
      <c r="JN70" s="98"/>
      <c r="JO70" s="98"/>
      <c r="JP70" s="98"/>
      <c r="JQ70" s="98"/>
      <c r="JR70" s="98"/>
      <c r="JS70" s="98"/>
      <c r="JT70" s="98"/>
      <c r="JU70" s="98"/>
      <c r="JV70" s="98"/>
      <c r="JW70" s="98"/>
      <c r="JX70" s="98"/>
      <c r="JY70" s="98"/>
      <c r="JZ70" s="98"/>
      <c r="KA70" s="98"/>
      <c r="KB70" s="98"/>
      <c r="KC70" s="98"/>
      <c r="KD70" s="98"/>
      <c r="KE70" s="98"/>
      <c r="KF70" s="98"/>
      <c r="KG70" s="98"/>
      <c r="KH70" s="98"/>
      <c r="KI70" s="98"/>
      <c r="KJ70" s="98"/>
      <c r="KK70" s="98"/>
      <c r="KL70" s="98"/>
      <c r="KM70" s="98"/>
      <c r="KN70" s="98"/>
      <c r="KO70" s="98"/>
      <c r="KP70" s="98"/>
      <c r="KQ70" s="98"/>
      <c r="KR70" s="98"/>
      <c r="KS70" s="98"/>
      <c r="KT70" s="98"/>
      <c r="KU70" s="98"/>
      <c r="KV70" s="98"/>
      <c r="KW70" s="98"/>
      <c r="KX70" s="98"/>
      <c r="KY70" s="98"/>
      <c r="KZ70" s="98"/>
      <c r="LA70" s="98"/>
      <c r="LB70" s="98"/>
      <c r="LC70" s="98"/>
      <c r="LD70" s="98"/>
      <c r="LE70" s="98"/>
      <c r="LF70" s="98"/>
      <c r="LG70" s="98"/>
      <c r="LH70" s="98"/>
      <c r="LI70" s="98"/>
      <c r="LJ70" s="98"/>
      <c r="LK70" s="98"/>
      <c r="LL70" s="98"/>
      <c r="LM70" s="98"/>
      <c r="LN70" s="98"/>
      <c r="LO70" s="98"/>
      <c r="LP70" s="98"/>
      <c r="LQ70" s="98"/>
      <c r="LR70" s="98"/>
      <c r="LS70" s="98"/>
      <c r="LT70" s="98"/>
      <c r="LU70" s="98"/>
      <c r="LV70" s="98"/>
      <c r="LW70" s="98"/>
      <c r="LX70" s="98"/>
      <c r="LY70" s="98"/>
      <c r="LZ70" s="98"/>
      <c r="MA70" s="98"/>
      <c r="MB70" s="98"/>
      <c r="MC70" s="98"/>
      <c r="MD70" s="98"/>
      <c r="ME70" s="98"/>
      <c r="MF70" s="98"/>
      <c r="MG70" s="98"/>
      <c r="MH70" s="98"/>
      <c r="MI70" s="98"/>
      <c r="MJ70" s="98"/>
      <c r="MK70" s="98"/>
      <c r="ML70" s="98"/>
      <c r="MM70" s="98"/>
      <c r="MN70" s="98"/>
      <c r="MO70" s="98"/>
      <c r="MP70" s="98"/>
      <c r="MQ70" s="98"/>
      <c r="MR70" s="98"/>
      <c r="MS70" s="98"/>
      <c r="MT70" s="98"/>
      <c r="MU70" s="98"/>
      <c r="MV70" s="98"/>
    </row>
    <row r="71" spans="1:360" s="51" customFormat="1" ht="12.75" hidden="1" outlineLevel="1" x14ac:dyDescent="0.2">
      <c r="B71" s="76" t="s">
        <v>33</v>
      </c>
      <c r="C71" s="49"/>
      <c r="D71" s="49"/>
      <c r="E71" s="106"/>
      <c r="F71" s="77">
        <v>0.13</v>
      </c>
      <c r="G71" s="79">
        <f>G70*F71</f>
        <v>2.2647727700000004</v>
      </c>
      <c r="H71" s="78"/>
      <c r="I71" s="77">
        <v>0.13</v>
      </c>
      <c r="J71" s="79">
        <f>J70*I71</f>
        <v>2.551786770000001</v>
      </c>
      <c r="K71" s="78"/>
      <c r="L71" s="180">
        <f>J71-G71</f>
        <v>0.28701400000000055</v>
      </c>
      <c r="M71" s="129">
        <f>IF((G71)=0,"",(L71/G71))</f>
        <v>0.12672971160811003</v>
      </c>
      <c r="N71" s="78"/>
      <c r="O71" s="77">
        <v>0.13</v>
      </c>
      <c r="P71" s="79">
        <f>P70*O71</f>
        <v>2.6699459540000001</v>
      </c>
      <c r="Q71" s="78"/>
      <c r="R71" s="180">
        <f t="shared" si="5"/>
        <v>0.11815918399999914</v>
      </c>
      <c r="S71" s="129">
        <f t="shared" ref="S71:S74" si="25">IF((J71)=0,"",(R71/J71))</f>
        <v>4.6304489618464124E-2</v>
      </c>
      <c r="T71" s="78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98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8"/>
      <c r="FF71" s="98"/>
      <c r="FG71" s="98"/>
      <c r="FH71" s="98"/>
      <c r="FI71" s="98"/>
      <c r="FJ71" s="98"/>
      <c r="FK71" s="98"/>
      <c r="FL71" s="98"/>
      <c r="FM71" s="98"/>
      <c r="FN71" s="98"/>
      <c r="FO71" s="98"/>
      <c r="FP71" s="98"/>
      <c r="FQ71" s="98"/>
      <c r="FR71" s="98"/>
      <c r="FS71" s="98"/>
      <c r="FT71" s="98"/>
      <c r="FU71" s="98"/>
      <c r="FV71" s="98"/>
      <c r="FW71" s="98"/>
      <c r="FX71" s="98"/>
      <c r="FY71" s="98"/>
      <c r="FZ71" s="98"/>
      <c r="GA71" s="98"/>
      <c r="GB71" s="98"/>
      <c r="GC71" s="98"/>
      <c r="GD71" s="98"/>
      <c r="GE71" s="98"/>
      <c r="GF71" s="98"/>
      <c r="GG71" s="98"/>
      <c r="GH71" s="98"/>
      <c r="GI71" s="98"/>
      <c r="GJ71" s="98"/>
      <c r="GK71" s="98"/>
      <c r="GL71" s="98"/>
      <c r="GM71" s="98"/>
      <c r="GN71" s="98"/>
      <c r="GO71" s="98"/>
      <c r="GP71" s="98"/>
      <c r="GQ71" s="98"/>
      <c r="GR71" s="98"/>
      <c r="GS71" s="98"/>
      <c r="GT71" s="98"/>
      <c r="GU71" s="98"/>
      <c r="GV71" s="98"/>
      <c r="GW71" s="98"/>
      <c r="GX71" s="98"/>
      <c r="GY71" s="98"/>
      <c r="GZ71" s="98"/>
      <c r="HA71" s="98"/>
      <c r="HB71" s="98"/>
      <c r="HC71" s="98"/>
      <c r="HD71" s="98"/>
      <c r="HE71" s="98"/>
      <c r="HF71" s="98"/>
      <c r="HG71" s="98"/>
      <c r="HH71" s="98"/>
      <c r="HI71" s="98"/>
      <c r="HJ71" s="98"/>
      <c r="HK71" s="98"/>
      <c r="HL71" s="98"/>
      <c r="HM71" s="98"/>
      <c r="HN71" s="98"/>
      <c r="HO71" s="98"/>
      <c r="HP71" s="98"/>
      <c r="HQ71" s="98"/>
      <c r="HR71" s="98"/>
      <c r="HS71" s="98"/>
      <c r="HT71" s="98"/>
      <c r="HU71" s="98"/>
      <c r="HV71" s="98"/>
      <c r="HW71" s="98"/>
      <c r="HX71" s="98"/>
      <c r="HY71" s="98"/>
      <c r="HZ71" s="98"/>
      <c r="IA71" s="98"/>
      <c r="IB71" s="98"/>
      <c r="IC71" s="98"/>
      <c r="ID71" s="98"/>
      <c r="IE71" s="98"/>
      <c r="IF71" s="98"/>
      <c r="IG71" s="98"/>
      <c r="IH71" s="98"/>
      <c r="II71" s="98"/>
      <c r="IJ71" s="98"/>
      <c r="IK71" s="98"/>
      <c r="IL71" s="98"/>
      <c r="IM71" s="98"/>
      <c r="IN71" s="98"/>
      <c r="IO71" s="98"/>
      <c r="IP71" s="98"/>
      <c r="IQ71" s="98"/>
      <c r="IR71" s="98"/>
      <c r="IS71" s="98"/>
      <c r="IT71" s="98"/>
      <c r="IU71" s="98"/>
      <c r="IV71" s="98"/>
      <c r="IW71" s="98"/>
      <c r="IX71" s="98"/>
      <c r="IY71" s="98"/>
      <c r="IZ71" s="98"/>
      <c r="JA71" s="98"/>
      <c r="JB71" s="98"/>
      <c r="JC71" s="98"/>
      <c r="JD71" s="98"/>
      <c r="JE71" s="98"/>
      <c r="JF71" s="98"/>
      <c r="JG71" s="98"/>
      <c r="JH71" s="98"/>
      <c r="JI71" s="98"/>
      <c r="JJ71" s="98"/>
      <c r="JK71" s="98"/>
      <c r="JL71" s="98"/>
      <c r="JM71" s="98"/>
      <c r="JN71" s="98"/>
      <c r="JO71" s="98"/>
      <c r="JP71" s="98"/>
      <c r="JQ71" s="98"/>
      <c r="JR71" s="98"/>
      <c r="JS71" s="98"/>
      <c r="JT71" s="98"/>
      <c r="JU71" s="98"/>
      <c r="JV71" s="98"/>
      <c r="JW71" s="98"/>
      <c r="JX71" s="98"/>
      <c r="JY71" s="98"/>
      <c r="JZ71" s="98"/>
      <c r="KA71" s="98"/>
      <c r="KB71" s="98"/>
      <c r="KC71" s="98"/>
      <c r="KD71" s="98"/>
      <c r="KE71" s="98"/>
      <c r="KF71" s="98"/>
      <c r="KG71" s="98"/>
      <c r="KH71" s="98"/>
      <c r="KI71" s="98"/>
      <c r="KJ71" s="98"/>
      <c r="KK71" s="98"/>
      <c r="KL71" s="98"/>
      <c r="KM71" s="98"/>
      <c r="KN71" s="98"/>
      <c r="KO71" s="98"/>
      <c r="KP71" s="98"/>
      <c r="KQ71" s="98"/>
      <c r="KR71" s="98"/>
      <c r="KS71" s="98"/>
      <c r="KT71" s="98"/>
      <c r="KU71" s="98"/>
      <c r="KV71" s="98"/>
      <c r="KW71" s="98"/>
      <c r="KX71" s="98"/>
      <c r="KY71" s="98"/>
      <c r="KZ71" s="98"/>
      <c r="LA71" s="98"/>
      <c r="LB71" s="98"/>
      <c r="LC71" s="98"/>
      <c r="LD71" s="98"/>
      <c r="LE71" s="98"/>
      <c r="LF71" s="98"/>
      <c r="LG71" s="98"/>
      <c r="LH71" s="98"/>
      <c r="LI71" s="98"/>
      <c r="LJ71" s="98"/>
      <c r="LK71" s="98"/>
      <c r="LL71" s="98"/>
      <c r="LM71" s="98"/>
      <c r="LN71" s="98"/>
      <c r="LO71" s="98"/>
      <c r="LP71" s="98"/>
      <c r="LQ71" s="98"/>
      <c r="LR71" s="98"/>
      <c r="LS71" s="98"/>
      <c r="LT71" s="98"/>
      <c r="LU71" s="98"/>
      <c r="LV71" s="98"/>
      <c r="LW71" s="98"/>
      <c r="LX71" s="98"/>
      <c r="LY71" s="98"/>
      <c r="LZ71" s="98"/>
      <c r="MA71" s="98"/>
      <c r="MB71" s="98"/>
      <c r="MC71" s="98"/>
      <c r="MD71" s="98"/>
      <c r="ME71" s="98"/>
      <c r="MF71" s="98"/>
      <c r="MG71" s="98"/>
      <c r="MH71" s="98"/>
      <c r="MI71" s="98"/>
      <c r="MJ71" s="98"/>
      <c r="MK71" s="98"/>
      <c r="ML71" s="98"/>
      <c r="MM71" s="98"/>
      <c r="MN71" s="98"/>
      <c r="MO71" s="98"/>
      <c r="MP71" s="98"/>
      <c r="MQ71" s="98"/>
      <c r="MR71" s="98"/>
      <c r="MS71" s="98"/>
      <c r="MT71" s="98"/>
      <c r="MU71" s="98"/>
      <c r="MV71" s="98"/>
    </row>
    <row r="72" spans="1:360" s="51" customFormat="1" ht="12.75" hidden="1" outlineLevel="1" x14ac:dyDescent="0.2">
      <c r="B72" s="80" t="s">
        <v>34</v>
      </c>
      <c r="C72" s="49"/>
      <c r="D72" s="49"/>
      <c r="E72" s="107"/>
      <c r="F72" s="81"/>
      <c r="G72" s="79">
        <f>G70+G71</f>
        <v>19.686101770000004</v>
      </c>
      <c r="H72" s="78"/>
      <c r="I72" s="81"/>
      <c r="J72" s="79">
        <f>J70+J71</f>
        <v>22.180915770000006</v>
      </c>
      <c r="K72" s="78"/>
      <c r="L72" s="180">
        <f>J72-G72</f>
        <v>2.4948140000000016</v>
      </c>
      <c r="M72" s="129">
        <f>IF((G72)=0,"",(L72/G72))</f>
        <v>0.12672971160810986</v>
      </c>
      <c r="N72" s="78"/>
      <c r="O72" s="81"/>
      <c r="P72" s="79">
        <f>P70+P71</f>
        <v>23.207991753999998</v>
      </c>
      <c r="Q72" s="78"/>
      <c r="R72" s="180">
        <f t="shared" si="5"/>
        <v>1.0270759839999926</v>
      </c>
      <c r="S72" s="129">
        <f t="shared" si="25"/>
        <v>4.6304489618464131E-2</v>
      </c>
      <c r="T72" s="78"/>
      <c r="U72" s="98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  <c r="FN72" s="98"/>
      <c r="FO72" s="98"/>
      <c r="FP72" s="98"/>
      <c r="FQ72" s="98"/>
      <c r="FR72" s="98"/>
      <c r="FS72" s="98"/>
      <c r="FT72" s="98"/>
      <c r="FU72" s="98"/>
      <c r="FV72" s="98"/>
      <c r="FW72" s="98"/>
      <c r="FX72" s="98"/>
      <c r="FY72" s="98"/>
      <c r="FZ72" s="98"/>
      <c r="GA72" s="98"/>
      <c r="GB72" s="98"/>
      <c r="GC72" s="98"/>
      <c r="GD72" s="98"/>
      <c r="GE72" s="98"/>
      <c r="GF72" s="98"/>
      <c r="GG72" s="98"/>
      <c r="GH72" s="98"/>
      <c r="GI72" s="98"/>
      <c r="GJ72" s="98"/>
      <c r="GK72" s="98"/>
      <c r="GL72" s="98"/>
      <c r="GM72" s="98"/>
      <c r="GN72" s="98"/>
      <c r="GO72" s="98"/>
      <c r="GP72" s="98"/>
      <c r="GQ72" s="98"/>
      <c r="GR72" s="98"/>
      <c r="GS72" s="98"/>
      <c r="GT72" s="98"/>
      <c r="GU72" s="98"/>
      <c r="GV72" s="98"/>
      <c r="GW72" s="98"/>
      <c r="GX72" s="98"/>
      <c r="GY72" s="98"/>
      <c r="GZ72" s="98"/>
      <c r="HA72" s="98"/>
      <c r="HB72" s="98"/>
      <c r="HC72" s="98"/>
      <c r="HD72" s="98"/>
      <c r="HE72" s="98"/>
      <c r="HF72" s="98"/>
      <c r="HG72" s="98"/>
      <c r="HH72" s="98"/>
      <c r="HI72" s="98"/>
      <c r="HJ72" s="98"/>
      <c r="HK72" s="98"/>
      <c r="HL72" s="98"/>
      <c r="HM72" s="98"/>
      <c r="HN72" s="98"/>
      <c r="HO72" s="98"/>
      <c r="HP72" s="98"/>
      <c r="HQ72" s="98"/>
      <c r="HR72" s="98"/>
      <c r="HS72" s="98"/>
      <c r="HT72" s="98"/>
      <c r="HU72" s="98"/>
      <c r="HV72" s="98"/>
      <c r="HW72" s="98"/>
      <c r="HX72" s="98"/>
      <c r="HY72" s="98"/>
      <c r="HZ72" s="98"/>
      <c r="IA72" s="98"/>
      <c r="IB72" s="98"/>
      <c r="IC72" s="98"/>
      <c r="ID72" s="98"/>
      <c r="IE72" s="98"/>
      <c r="IF72" s="98"/>
      <c r="IG72" s="98"/>
      <c r="IH72" s="98"/>
      <c r="II72" s="98"/>
      <c r="IJ72" s="98"/>
      <c r="IK72" s="98"/>
      <c r="IL72" s="98"/>
      <c r="IM72" s="98"/>
      <c r="IN72" s="98"/>
      <c r="IO72" s="98"/>
      <c r="IP72" s="98"/>
      <c r="IQ72" s="98"/>
      <c r="IR72" s="98"/>
      <c r="IS72" s="98"/>
      <c r="IT72" s="98"/>
      <c r="IU72" s="98"/>
      <c r="IV72" s="98"/>
      <c r="IW72" s="98"/>
      <c r="IX72" s="98"/>
      <c r="IY72" s="98"/>
      <c r="IZ72" s="98"/>
      <c r="JA72" s="98"/>
      <c r="JB72" s="98"/>
      <c r="JC72" s="98"/>
      <c r="JD72" s="98"/>
      <c r="JE72" s="98"/>
      <c r="JF72" s="98"/>
      <c r="JG72" s="98"/>
      <c r="JH72" s="98"/>
      <c r="JI72" s="98"/>
      <c r="JJ72" s="98"/>
      <c r="JK72" s="98"/>
      <c r="JL72" s="98"/>
      <c r="JM72" s="98"/>
      <c r="JN72" s="98"/>
      <c r="JO72" s="98"/>
      <c r="JP72" s="98"/>
      <c r="JQ72" s="98"/>
      <c r="JR72" s="98"/>
      <c r="JS72" s="98"/>
      <c r="JT72" s="98"/>
      <c r="JU72" s="98"/>
      <c r="JV72" s="98"/>
      <c r="JW72" s="98"/>
      <c r="JX72" s="98"/>
      <c r="JY72" s="98"/>
      <c r="JZ72" s="98"/>
      <c r="KA72" s="98"/>
      <c r="KB72" s="98"/>
      <c r="KC72" s="98"/>
      <c r="KD72" s="98"/>
      <c r="KE72" s="98"/>
      <c r="KF72" s="98"/>
      <c r="KG72" s="98"/>
      <c r="KH72" s="98"/>
      <c r="KI72" s="98"/>
      <c r="KJ72" s="98"/>
      <c r="KK72" s="98"/>
      <c r="KL72" s="98"/>
      <c r="KM72" s="98"/>
      <c r="KN72" s="98"/>
      <c r="KO72" s="98"/>
      <c r="KP72" s="98"/>
      <c r="KQ72" s="98"/>
      <c r="KR72" s="98"/>
      <c r="KS72" s="98"/>
      <c r="KT72" s="98"/>
      <c r="KU72" s="98"/>
      <c r="KV72" s="98"/>
      <c r="KW72" s="98"/>
      <c r="KX72" s="98"/>
      <c r="KY72" s="98"/>
      <c r="KZ72" s="98"/>
      <c r="LA72" s="98"/>
      <c r="LB72" s="98"/>
      <c r="LC72" s="98"/>
      <c r="LD72" s="98"/>
      <c r="LE72" s="98"/>
      <c r="LF72" s="98"/>
      <c r="LG72" s="98"/>
      <c r="LH72" s="98"/>
      <c r="LI72" s="98"/>
      <c r="LJ72" s="98"/>
      <c r="LK72" s="98"/>
      <c r="LL72" s="98"/>
      <c r="LM72" s="98"/>
      <c r="LN72" s="98"/>
      <c r="LO72" s="98"/>
      <c r="LP72" s="98"/>
      <c r="LQ72" s="98"/>
      <c r="LR72" s="98"/>
      <c r="LS72" s="98"/>
      <c r="LT72" s="98"/>
      <c r="LU72" s="98"/>
      <c r="LV72" s="98"/>
      <c r="LW72" s="98"/>
      <c r="LX72" s="98"/>
      <c r="LY72" s="98"/>
      <c r="LZ72" s="98"/>
      <c r="MA72" s="98"/>
      <c r="MB72" s="98"/>
      <c r="MC72" s="98"/>
      <c r="MD72" s="98"/>
      <c r="ME72" s="98"/>
      <c r="MF72" s="98"/>
      <c r="MG72" s="98"/>
      <c r="MH72" s="98"/>
      <c r="MI72" s="98"/>
      <c r="MJ72" s="98"/>
      <c r="MK72" s="98"/>
      <c r="ML72" s="98"/>
      <c r="MM72" s="98"/>
      <c r="MN72" s="98"/>
      <c r="MO72" s="98"/>
      <c r="MP72" s="98"/>
      <c r="MQ72" s="98"/>
      <c r="MR72" s="98"/>
      <c r="MS72" s="98"/>
      <c r="MT72" s="98"/>
      <c r="MU72" s="98"/>
      <c r="MV72" s="98"/>
    </row>
    <row r="73" spans="1:360" s="51" customFormat="1" ht="12.75" hidden="1" customHeight="1" outlineLevel="1" x14ac:dyDescent="0.2">
      <c r="B73" s="380" t="s">
        <v>35</v>
      </c>
      <c r="C73" s="380"/>
      <c r="D73" s="380"/>
      <c r="E73" s="107"/>
      <c r="F73" s="81"/>
      <c r="G73" s="82"/>
      <c r="H73" s="78"/>
      <c r="I73" s="81"/>
      <c r="J73" s="82"/>
      <c r="K73" s="78"/>
      <c r="L73" s="181">
        <f>J73-G73</f>
        <v>0</v>
      </c>
      <c r="M73" s="130" t="str">
        <f>IF((G73)=0,"",(L73/G73))</f>
        <v/>
      </c>
      <c r="N73" s="78"/>
      <c r="O73" s="81"/>
      <c r="P73" s="82"/>
      <c r="Q73" s="78"/>
      <c r="R73" s="181">
        <f t="shared" si="5"/>
        <v>0</v>
      </c>
      <c r="S73" s="130" t="str">
        <f t="shared" si="25"/>
        <v/>
      </c>
      <c r="T73" s="78"/>
      <c r="U73" s="98"/>
      <c r="V73" s="98"/>
      <c r="W73" s="98"/>
      <c r="X73" s="98"/>
      <c r="Y73" s="98"/>
      <c r="Z73" s="98"/>
      <c r="AA73" s="98"/>
      <c r="AB73" s="98"/>
      <c r="AC73" s="98"/>
      <c r="AD73" s="98"/>
      <c r="AE73" s="98"/>
      <c r="AF73" s="98"/>
      <c r="AG73" s="98"/>
      <c r="AH73" s="98"/>
      <c r="AI73" s="98"/>
      <c r="AJ73" s="98"/>
      <c r="AK73" s="98"/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98"/>
      <c r="AW73" s="98"/>
      <c r="AX73" s="98"/>
      <c r="AY73" s="98"/>
      <c r="AZ73" s="98"/>
      <c r="BA73" s="98"/>
      <c r="BB73" s="98"/>
      <c r="BC73" s="98"/>
      <c r="BD73" s="98"/>
      <c r="BE73" s="98"/>
      <c r="BF73" s="98"/>
      <c r="BG73" s="98"/>
      <c r="BH73" s="98"/>
      <c r="BI73" s="98"/>
      <c r="BJ73" s="98"/>
      <c r="BK73" s="98"/>
      <c r="BL73" s="98"/>
      <c r="BM73" s="98"/>
      <c r="BN73" s="98"/>
      <c r="BO73" s="98"/>
      <c r="BP73" s="98"/>
      <c r="BQ73" s="98"/>
      <c r="BR73" s="98"/>
      <c r="BS73" s="98"/>
      <c r="BT73" s="98"/>
      <c r="BU73" s="98"/>
      <c r="BV73" s="98"/>
      <c r="BW73" s="98"/>
      <c r="BX73" s="98"/>
      <c r="BY73" s="98"/>
      <c r="BZ73" s="98"/>
      <c r="CA73" s="98"/>
      <c r="CB73" s="98"/>
      <c r="CC73" s="98"/>
      <c r="CD73" s="98"/>
      <c r="CE73" s="98"/>
      <c r="CF73" s="98"/>
      <c r="CG73" s="98"/>
      <c r="CH73" s="98"/>
      <c r="CI73" s="98"/>
      <c r="CJ73" s="98"/>
      <c r="CK73" s="98"/>
      <c r="CL73" s="98"/>
      <c r="CM73" s="98"/>
      <c r="CN73" s="98"/>
      <c r="CO73" s="98"/>
      <c r="CP73" s="98"/>
      <c r="CQ73" s="98"/>
      <c r="CR73" s="98"/>
      <c r="CS73" s="98"/>
      <c r="CT73" s="98"/>
      <c r="CU73" s="98"/>
      <c r="CV73" s="98"/>
      <c r="CW73" s="98"/>
      <c r="CX73" s="98"/>
      <c r="CY73" s="98"/>
      <c r="CZ73" s="98"/>
      <c r="DA73" s="98"/>
      <c r="DB73" s="98"/>
      <c r="DC73" s="98"/>
      <c r="DD73" s="98"/>
      <c r="DE73" s="98"/>
      <c r="DF73" s="98"/>
      <c r="DG73" s="98"/>
      <c r="DH73" s="98"/>
      <c r="DI73" s="98"/>
      <c r="DJ73" s="98"/>
      <c r="DK73" s="98"/>
      <c r="DL73" s="98"/>
      <c r="DM73" s="98"/>
      <c r="DN73" s="98"/>
      <c r="DO73" s="98"/>
      <c r="DP73" s="98"/>
      <c r="DQ73" s="98"/>
      <c r="DR73" s="98"/>
      <c r="DS73" s="98"/>
      <c r="DT73" s="98"/>
      <c r="DU73" s="98"/>
      <c r="DV73" s="98"/>
      <c r="DW73" s="98"/>
      <c r="DX73" s="98"/>
      <c r="DY73" s="98"/>
      <c r="DZ73" s="98"/>
      <c r="EA73" s="98"/>
      <c r="EB73" s="98"/>
      <c r="EC73" s="98"/>
      <c r="ED73" s="98"/>
      <c r="EE73" s="98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8"/>
      <c r="EU73" s="98"/>
      <c r="EV73" s="98"/>
      <c r="EW73" s="98"/>
      <c r="EX73" s="98"/>
      <c r="EY73" s="98"/>
      <c r="EZ73" s="98"/>
      <c r="FA73" s="98"/>
      <c r="FB73" s="98"/>
      <c r="FC73" s="98"/>
      <c r="FD73" s="98"/>
      <c r="FE73" s="98"/>
      <c r="FF73" s="98"/>
      <c r="FG73" s="98"/>
      <c r="FH73" s="98"/>
      <c r="FI73" s="98"/>
      <c r="FJ73" s="98"/>
      <c r="FK73" s="98"/>
      <c r="FL73" s="98"/>
      <c r="FM73" s="98"/>
      <c r="FN73" s="98"/>
      <c r="FO73" s="98"/>
      <c r="FP73" s="98"/>
      <c r="FQ73" s="98"/>
      <c r="FR73" s="98"/>
      <c r="FS73" s="98"/>
      <c r="FT73" s="98"/>
      <c r="FU73" s="98"/>
      <c r="FV73" s="98"/>
      <c r="FW73" s="98"/>
      <c r="FX73" s="98"/>
      <c r="FY73" s="98"/>
      <c r="FZ73" s="98"/>
      <c r="GA73" s="98"/>
      <c r="GB73" s="98"/>
      <c r="GC73" s="98"/>
      <c r="GD73" s="98"/>
      <c r="GE73" s="98"/>
      <c r="GF73" s="98"/>
      <c r="GG73" s="98"/>
      <c r="GH73" s="98"/>
      <c r="GI73" s="98"/>
      <c r="GJ73" s="98"/>
      <c r="GK73" s="98"/>
      <c r="GL73" s="98"/>
      <c r="GM73" s="98"/>
      <c r="GN73" s="98"/>
      <c r="GO73" s="98"/>
      <c r="GP73" s="98"/>
      <c r="GQ73" s="98"/>
      <c r="GR73" s="98"/>
      <c r="GS73" s="98"/>
      <c r="GT73" s="98"/>
      <c r="GU73" s="98"/>
      <c r="GV73" s="98"/>
      <c r="GW73" s="98"/>
      <c r="GX73" s="98"/>
      <c r="GY73" s="98"/>
      <c r="GZ73" s="98"/>
      <c r="HA73" s="98"/>
      <c r="HB73" s="98"/>
      <c r="HC73" s="98"/>
      <c r="HD73" s="98"/>
      <c r="HE73" s="98"/>
      <c r="HF73" s="98"/>
      <c r="HG73" s="98"/>
      <c r="HH73" s="98"/>
      <c r="HI73" s="98"/>
      <c r="HJ73" s="98"/>
      <c r="HK73" s="98"/>
      <c r="HL73" s="98"/>
      <c r="HM73" s="98"/>
      <c r="HN73" s="98"/>
      <c r="HO73" s="98"/>
      <c r="HP73" s="98"/>
      <c r="HQ73" s="98"/>
      <c r="HR73" s="98"/>
      <c r="HS73" s="98"/>
      <c r="HT73" s="98"/>
      <c r="HU73" s="98"/>
      <c r="HV73" s="98"/>
      <c r="HW73" s="98"/>
      <c r="HX73" s="98"/>
      <c r="HY73" s="98"/>
      <c r="HZ73" s="98"/>
      <c r="IA73" s="98"/>
      <c r="IB73" s="98"/>
      <c r="IC73" s="98"/>
      <c r="ID73" s="98"/>
      <c r="IE73" s="98"/>
      <c r="IF73" s="98"/>
      <c r="IG73" s="98"/>
      <c r="IH73" s="98"/>
      <c r="II73" s="98"/>
      <c r="IJ73" s="98"/>
      <c r="IK73" s="98"/>
      <c r="IL73" s="98"/>
      <c r="IM73" s="98"/>
      <c r="IN73" s="98"/>
      <c r="IO73" s="98"/>
      <c r="IP73" s="98"/>
      <c r="IQ73" s="98"/>
      <c r="IR73" s="98"/>
      <c r="IS73" s="98"/>
      <c r="IT73" s="98"/>
      <c r="IU73" s="98"/>
      <c r="IV73" s="98"/>
      <c r="IW73" s="98"/>
      <c r="IX73" s="98"/>
      <c r="IY73" s="98"/>
      <c r="IZ73" s="98"/>
      <c r="JA73" s="98"/>
      <c r="JB73" s="98"/>
      <c r="JC73" s="98"/>
      <c r="JD73" s="98"/>
      <c r="JE73" s="98"/>
      <c r="JF73" s="98"/>
      <c r="JG73" s="98"/>
      <c r="JH73" s="98"/>
      <c r="JI73" s="98"/>
      <c r="JJ73" s="98"/>
      <c r="JK73" s="98"/>
      <c r="JL73" s="98"/>
      <c r="JM73" s="98"/>
      <c r="JN73" s="98"/>
      <c r="JO73" s="98"/>
      <c r="JP73" s="98"/>
      <c r="JQ73" s="98"/>
      <c r="JR73" s="98"/>
      <c r="JS73" s="98"/>
      <c r="JT73" s="98"/>
      <c r="JU73" s="98"/>
      <c r="JV73" s="98"/>
      <c r="JW73" s="98"/>
      <c r="JX73" s="98"/>
      <c r="JY73" s="98"/>
      <c r="JZ73" s="98"/>
      <c r="KA73" s="98"/>
      <c r="KB73" s="98"/>
      <c r="KC73" s="98"/>
      <c r="KD73" s="98"/>
      <c r="KE73" s="98"/>
      <c r="KF73" s="98"/>
      <c r="KG73" s="98"/>
      <c r="KH73" s="98"/>
      <c r="KI73" s="98"/>
      <c r="KJ73" s="98"/>
      <c r="KK73" s="98"/>
      <c r="KL73" s="98"/>
      <c r="KM73" s="98"/>
      <c r="KN73" s="98"/>
      <c r="KO73" s="98"/>
      <c r="KP73" s="98"/>
      <c r="KQ73" s="98"/>
      <c r="KR73" s="98"/>
      <c r="KS73" s="98"/>
      <c r="KT73" s="98"/>
      <c r="KU73" s="98"/>
      <c r="KV73" s="98"/>
      <c r="KW73" s="98"/>
      <c r="KX73" s="98"/>
      <c r="KY73" s="98"/>
      <c r="KZ73" s="98"/>
      <c r="LA73" s="98"/>
      <c r="LB73" s="98"/>
      <c r="LC73" s="98"/>
      <c r="LD73" s="98"/>
      <c r="LE73" s="98"/>
      <c r="LF73" s="98"/>
      <c r="LG73" s="98"/>
      <c r="LH73" s="98"/>
      <c r="LI73" s="98"/>
      <c r="LJ73" s="98"/>
      <c r="LK73" s="98"/>
      <c r="LL73" s="98"/>
      <c r="LM73" s="98"/>
      <c r="LN73" s="98"/>
      <c r="LO73" s="98"/>
      <c r="LP73" s="98"/>
      <c r="LQ73" s="98"/>
      <c r="LR73" s="98"/>
      <c r="LS73" s="98"/>
      <c r="LT73" s="98"/>
      <c r="LU73" s="98"/>
      <c r="LV73" s="98"/>
      <c r="LW73" s="98"/>
      <c r="LX73" s="98"/>
      <c r="LY73" s="98"/>
      <c r="LZ73" s="98"/>
      <c r="MA73" s="98"/>
      <c r="MB73" s="98"/>
      <c r="MC73" s="98"/>
      <c r="MD73" s="98"/>
      <c r="ME73" s="98"/>
      <c r="MF73" s="98"/>
      <c r="MG73" s="98"/>
      <c r="MH73" s="98"/>
      <c r="MI73" s="98"/>
      <c r="MJ73" s="98"/>
      <c r="MK73" s="98"/>
      <c r="ML73" s="98"/>
      <c r="MM73" s="98"/>
      <c r="MN73" s="98"/>
      <c r="MO73" s="98"/>
      <c r="MP73" s="98"/>
      <c r="MQ73" s="98"/>
      <c r="MR73" s="98"/>
      <c r="MS73" s="98"/>
      <c r="MT73" s="98"/>
      <c r="MU73" s="98"/>
      <c r="MV73" s="98"/>
    </row>
    <row r="74" spans="1:360" s="51" customFormat="1" ht="13.5" hidden="1" customHeight="1" outlineLevel="1" thickBot="1" x14ac:dyDescent="0.2">
      <c r="B74" s="371" t="s">
        <v>38</v>
      </c>
      <c r="C74" s="371"/>
      <c r="D74" s="371"/>
      <c r="E74" s="108"/>
      <c r="F74" s="83"/>
      <c r="G74" s="84">
        <f>SUM(G72:G73)</f>
        <v>19.686101770000004</v>
      </c>
      <c r="H74" s="74"/>
      <c r="I74" s="83"/>
      <c r="J74" s="84">
        <f>SUM(J72:J73)</f>
        <v>22.180915770000006</v>
      </c>
      <c r="K74" s="74"/>
      <c r="L74" s="247">
        <f>J74-G74</f>
        <v>2.4948140000000016</v>
      </c>
      <c r="M74" s="132">
        <f>IF((G74)=0,"",(L74/G74))</f>
        <v>0.12672971160810986</v>
      </c>
      <c r="N74" s="74"/>
      <c r="O74" s="83"/>
      <c r="P74" s="84">
        <f>SUM(P72:P73)</f>
        <v>23.207991753999998</v>
      </c>
      <c r="Q74" s="74"/>
      <c r="R74" s="247">
        <f t="shared" si="5"/>
        <v>1.0270759839999926</v>
      </c>
      <c r="S74" s="132">
        <f t="shared" si="25"/>
        <v>4.6304489618464131E-2</v>
      </c>
      <c r="T74" s="74"/>
      <c r="U74" s="98"/>
      <c r="V74" s="98"/>
      <c r="W74" s="98"/>
      <c r="X74" s="98"/>
      <c r="Y74" s="98"/>
      <c r="Z74" s="98"/>
      <c r="AA74" s="98"/>
      <c r="AB74" s="98"/>
      <c r="AC74" s="98"/>
      <c r="AD74" s="98"/>
      <c r="AE74" s="98"/>
      <c r="AF74" s="98"/>
      <c r="AG74" s="98"/>
      <c r="AH74" s="98"/>
      <c r="AI74" s="98"/>
      <c r="AJ74" s="98"/>
      <c r="AK74" s="98"/>
      <c r="AL74" s="98"/>
      <c r="AM74" s="98"/>
      <c r="AN74" s="98"/>
      <c r="AO74" s="98"/>
      <c r="AP74" s="98"/>
      <c r="AQ74" s="98"/>
      <c r="AR74" s="98"/>
      <c r="AS74" s="98"/>
      <c r="AT74" s="98"/>
      <c r="AU74" s="98"/>
      <c r="AV74" s="98"/>
      <c r="AW74" s="98"/>
      <c r="AX74" s="98"/>
      <c r="AY74" s="98"/>
      <c r="AZ74" s="98"/>
      <c r="BA74" s="98"/>
      <c r="BB74" s="98"/>
      <c r="BC74" s="98"/>
      <c r="BD74" s="98"/>
      <c r="BE74" s="98"/>
      <c r="BF74" s="98"/>
      <c r="BG74" s="98"/>
      <c r="BH74" s="98"/>
      <c r="BI74" s="98"/>
      <c r="BJ74" s="98"/>
      <c r="BK74" s="98"/>
      <c r="BL74" s="98"/>
      <c r="BM74" s="98"/>
      <c r="BN74" s="98"/>
      <c r="BO74" s="98"/>
      <c r="BP74" s="98"/>
      <c r="BQ74" s="98"/>
      <c r="BR74" s="98"/>
      <c r="BS74" s="98"/>
      <c r="BT74" s="98"/>
      <c r="BU74" s="98"/>
      <c r="BV74" s="98"/>
      <c r="BW74" s="98"/>
      <c r="BX74" s="98"/>
      <c r="BY74" s="98"/>
      <c r="BZ74" s="98"/>
      <c r="CA74" s="98"/>
      <c r="CB74" s="98"/>
      <c r="CC74" s="98"/>
      <c r="CD74" s="98"/>
      <c r="CE74" s="98"/>
      <c r="CF74" s="98"/>
      <c r="CG74" s="98"/>
      <c r="CH74" s="98"/>
      <c r="CI74" s="98"/>
      <c r="CJ74" s="98"/>
      <c r="CK74" s="98"/>
      <c r="CL74" s="98"/>
      <c r="CM74" s="98"/>
      <c r="CN74" s="98"/>
      <c r="CO74" s="98"/>
      <c r="CP74" s="98"/>
      <c r="CQ74" s="98"/>
      <c r="CR74" s="98"/>
      <c r="CS74" s="98"/>
      <c r="CT74" s="98"/>
      <c r="CU74" s="98"/>
      <c r="CV74" s="98"/>
      <c r="CW74" s="98"/>
      <c r="CX74" s="98"/>
      <c r="CY74" s="98"/>
      <c r="CZ74" s="98"/>
      <c r="DA74" s="98"/>
      <c r="DB74" s="98"/>
      <c r="DC74" s="98"/>
      <c r="DD74" s="98"/>
      <c r="DE74" s="98"/>
      <c r="DF74" s="98"/>
      <c r="DG74" s="98"/>
      <c r="DH74" s="98"/>
      <c r="DI74" s="98"/>
      <c r="DJ74" s="98"/>
      <c r="DK74" s="98"/>
      <c r="DL74" s="98"/>
      <c r="DM74" s="98"/>
      <c r="DN74" s="98"/>
      <c r="DO74" s="98"/>
      <c r="DP74" s="98"/>
      <c r="DQ74" s="98"/>
      <c r="DR74" s="98"/>
      <c r="DS74" s="98"/>
      <c r="DT74" s="98"/>
      <c r="DU74" s="98"/>
      <c r="DV74" s="98"/>
      <c r="DW74" s="98"/>
      <c r="DX74" s="98"/>
      <c r="DY74" s="98"/>
      <c r="DZ74" s="98"/>
      <c r="EA74" s="98"/>
      <c r="EB74" s="98"/>
      <c r="EC74" s="98"/>
      <c r="ED74" s="98"/>
      <c r="EE74" s="98"/>
      <c r="EF74" s="98"/>
      <c r="EG74" s="98"/>
      <c r="EH74" s="98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8"/>
      <c r="EU74" s="98"/>
      <c r="EV74" s="98"/>
      <c r="EW74" s="98"/>
      <c r="EX74" s="98"/>
      <c r="EY74" s="98"/>
      <c r="EZ74" s="98"/>
      <c r="FA74" s="98"/>
      <c r="FB74" s="98"/>
      <c r="FC74" s="98"/>
      <c r="FD74" s="98"/>
      <c r="FE74" s="98"/>
      <c r="FF74" s="98"/>
      <c r="FG74" s="98"/>
      <c r="FH74" s="98"/>
      <c r="FI74" s="98"/>
      <c r="FJ74" s="98"/>
      <c r="FK74" s="98"/>
      <c r="FL74" s="98"/>
      <c r="FM74" s="98"/>
      <c r="FN74" s="98"/>
      <c r="FO74" s="98"/>
      <c r="FP74" s="98"/>
      <c r="FQ74" s="98"/>
      <c r="FR74" s="98"/>
      <c r="FS74" s="98"/>
      <c r="FT74" s="98"/>
      <c r="FU74" s="98"/>
      <c r="FV74" s="98"/>
      <c r="FW74" s="98"/>
      <c r="FX74" s="98"/>
      <c r="FY74" s="98"/>
      <c r="FZ74" s="98"/>
      <c r="GA74" s="98"/>
      <c r="GB74" s="98"/>
      <c r="GC74" s="98"/>
      <c r="GD74" s="98"/>
      <c r="GE74" s="98"/>
      <c r="GF74" s="98"/>
      <c r="GG74" s="98"/>
      <c r="GH74" s="98"/>
      <c r="GI74" s="98"/>
      <c r="GJ74" s="98"/>
      <c r="GK74" s="98"/>
      <c r="GL74" s="98"/>
      <c r="GM74" s="98"/>
      <c r="GN74" s="98"/>
      <c r="GO74" s="98"/>
      <c r="GP74" s="98"/>
      <c r="GQ74" s="98"/>
      <c r="GR74" s="98"/>
      <c r="GS74" s="98"/>
      <c r="GT74" s="98"/>
      <c r="GU74" s="98"/>
      <c r="GV74" s="98"/>
      <c r="GW74" s="98"/>
      <c r="GX74" s="98"/>
      <c r="GY74" s="98"/>
      <c r="GZ74" s="98"/>
      <c r="HA74" s="98"/>
      <c r="HB74" s="98"/>
      <c r="HC74" s="98"/>
      <c r="HD74" s="98"/>
      <c r="HE74" s="98"/>
      <c r="HF74" s="98"/>
      <c r="HG74" s="98"/>
      <c r="HH74" s="98"/>
      <c r="HI74" s="98"/>
      <c r="HJ74" s="98"/>
      <c r="HK74" s="98"/>
      <c r="HL74" s="98"/>
      <c r="HM74" s="98"/>
      <c r="HN74" s="98"/>
      <c r="HO74" s="98"/>
      <c r="HP74" s="98"/>
      <c r="HQ74" s="98"/>
      <c r="HR74" s="98"/>
      <c r="HS74" s="98"/>
      <c r="HT74" s="98"/>
      <c r="HU74" s="98"/>
      <c r="HV74" s="98"/>
      <c r="HW74" s="98"/>
      <c r="HX74" s="98"/>
      <c r="HY74" s="98"/>
      <c r="HZ74" s="98"/>
      <c r="IA74" s="98"/>
      <c r="IB74" s="98"/>
      <c r="IC74" s="98"/>
      <c r="ID74" s="98"/>
      <c r="IE74" s="98"/>
      <c r="IF74" s="98"/>
      <c r="IG74" s="98"/>
      <c r="IH74" s="98"/>
      <c r="II74" s="98"/>
      <c r="IJ74" s="98"/>
      <c r="IK74" s="98"/>
      <c r="IL74" s="98"/>
      <c r="IM74" s="98"/>
      <c r="IN74" s="98"/>
      <c r="IO74" s="98"/>
      <c r="IP74" s="98"/>
      <c r="IQ74" s="98"/>
      <c r="IR74" s="98"/>
      <c r="IS74" s="98"/>
      <c r="IT74" s="98"/>
      <c r="IU74" s="98"/>
      <c r="IV74" s="98"/>
      <c r="IW74" s="98"/>
      <c r="IX74" s="98"/>
      <c r="IY74" s="98"/>
      <c r="IZ74" s="98"/>
      <c r="JA74" s="98"/>
      <c r="JB74" s="98"/>
      <c r="JC74" s="98"/>
      <c r="JD74" s="98"/>
      <c r="JE74" s="98"/>
      <c r="JF74" s="98"/>
      <c r="JG74" s="98"/>
      <c r="JH74" s="98"/>
      <c r="JI74" s="98"/>
      <c r="JJ74" s="98"/>
      <c r="JK74" s="98"/>
      <c r="JL74" s="98"/>
      <c r="JM74" s="98"/>
      <c r="JN74" s="98"/>
      <c r="JO74" s="98"/>
      <c r="JP74" s="98"/>
      <c r="JQ74" s="98"/>
      <c r="JR74" s="98"/>
      <c r="JS74" s="98"/>
      <c r="JT74" s="98"/>
      <c r="JU74" s="98"/>
      <c r="JV74" s="98"/>
      <c r="JW74" s="98"/>
      <c r="JX74" s="98"/>
      <c r="JY74" s="98"/>
      <c r="JZ74" s="98"/>
      <c r="KA74" s="98"/>
      <c r="KB74" s="98"/>
      <c r="KC74" s="98"/>
      <c r="KD74" s="98"/>
      <c r="KE74" s="98"/>
      <c r="KF74" s="98"/>
      <c r="KG74" s="98"/>
      <c r="KH74" s="98"/>
      <c r="KI74" s="98"/>
      <c r="KJ74" s="98"/>
      <c r="KK74" s="98"/>
      <c r="KL74" s="98"/>
      <c r="KM74" s="98"/>
      <c r="KN74" s="98"/>
      <c r="KO74" s="98"/>
      <c r="KP74" s="98"/>
      <c r="KQ74" s="98"/>
      <c r="KR74" s="98"/>
      <c r="KS74" s="98"/>
      <c r="KT74" s="98"/>
      <c r="KU74" s="98"/>
      <c r="KV74" s="98"/>
      <c r="KW74" s="98"/>
      <c r="KX74" s="98"/>
      <c r="KY74" s="98"/>
      <c r="KZ74" s="98"/>
      <c r="LA74" s="98"/>
      <c r="LB74" s="98"/>
      <c r="LC74" s="98"/>
      <c r="LD74" s="98"/>
      <c r="LE74" s="98"/>
      <c r="LF74" s="98"/>
      <c r="LG74" s="98"/>
      <c r="LH74" s="98"/>
      <c r="LI74" s="98"/>
      <c r="LJ74" s="98"/>
      <c r="LK74" s="98"/>
      <c r="LL74" s="98"/>
      <c r="LM74" s="98"/>
      <c r="LN74" s="98"/>
      <c r="LO74" s="98"/>
      <c r="LP74" s="98"/>
      <c r="LQ74" s="98"/>
      <c r="LR74" s="98"/>
      <c r="LS74" s="98"/>
      <c r="LT74" s="98"/>
      <c r="LU74" s="98"/>
      <c r="LV74" s="98"/>
      <c r="LW74" s="98"/>
      <c r="LX74" s="98"/>
      <c r="LY74" s="98"/>
      <c r="LZ74" s="98"/>
      <c r="MA74" s="98"/>
      <c r="MB74" s="98"/>
      <c r="MC74" s="98"/>
      <c r="MD74" s="98"/>
      <c r="ME74" s="98"/>
      <c r="MF74" s="98"/>
      <c r="MG74" s="98"/>
      <c r="MH74" s="98"/>
      <c r="MI74" s="98"/>
      <c r="MJ74" s="98"/>
      <c r="MK74" s="98"/>
      <c r="ML74" s="98"/>
      <c r="MM74" s="98"/>
      <c r="MN74" s="98"/>
      <c r="MO74" s="98"/>
      <c r="MP74" s="98"/>
      <c r="MQ74" s="98"/>
      <c r="MR74" s="98"/>
      <c r="MS74" s="98"/>
      <c r="MT74" s="98"/>
      <c r="MU74" s="98"/>
      <c r="MV74" s="98"/>
    </row>
    <row r="75" spans="1:360" s="51" customFormat="1" ht="15.75" hidden="1" outlineLevel="1" thickBot="1" x14ac:dyDescent="0.25">
      <c r="B75" s="68"/>
      <c r="C75" s="69"/>
      <c r="D75" s="70"/>
      <c r="E75" s="71"/>
      <c r="F75" s="85"/>
      <c r="G75" s="91"/>
      <c r="H75" s="110"/>
      <c r="I75" s="85"/>
      <c r="J75" s="91"/>
      <c r="K75" s="110"/>
      <c r="L75" s="175"/>
      <c r="M75" s="133"/>
      <c r="N75" s="110"/>
      <c r="O75" s="85"/>
      <c r="P75" s="91"/>
      <c r="Q75" s="110"/>
      <c r="R75" s="175"/>
      <c r="S75" s="133"/>
      <c r="T75" s="110"/>
      <c r="U75" s="98"/>
      <c r="V75" s="98"/>
      <c r="W75" s="98"/>
      <c r="X75" s="98"/>
      <c r="Y75" s="98"/>
      <c r="Z75" s="98"/>
      <c r="AA75" s="98"/>
      <c r="AB75" s="98"/>
      <c r="AC75" s="98"/>
      <c r="AD75" s="98"/>
      <c r="AE75" s="98"/>
      <c r="AF75" s="98"/>
      <c r="AG75" s="98"/>
      <c r="AH75" s="98"/>
      <c r="AI75" s="98"/>
      <c r="AJ75" s="98"/>
      <c r="AK75" s="98"/>
      <c r="AL75" s="98"/>
      <c r="AM75" s="98"/>
      <c r="AN75" s="98"/>
      <c r="AO75" s="98"/>
      <c r="AP75" s="98"/>
      <c r="AQ75" s="98"/>
      <c r="AR75" s="98"/>
      <c r="AS75" s="98"/>
      <c r="AT75" s="98"/>
      <c r="AU75" s="98"/>
      <c r="AV75" s="98"/>
      <c r="AW75" s="98"/>
      <c r="AX75" s="98"/>
      <c r="AY75" s="98"/>
      <c r="AZ75" s="98"/>
      <c r="BA75" s="98"/>
      <c r="BB75" s="98"/>
      <c r="BC75" s="98"/>
      <c r="BD75" s="98"/>
      <c r="BE75" s="98"/>
      <c r="BF75" s="98"/>
      <c r="BG75" s="98"/>
      <c r="BH75" s="98"/>
      <c r="BI75" s="98"/>
      <c r="BJ75" s="98"/>
      <c r="BK75" s="98"/>
      <c r="BL75" s="98"/>
      <c r="BM75" s="98"/>
      <c r="BN75" s="98"/>
      <c r="BO75" s="98"/>
      <c r="BP75" s="98"/>
      <c r="BQ75" s="98"/>
      <c r="BR75" s="98"/>
      <c r="BS75" s="98"/>
      <c r="BT75" s="98"/>
      <c r="BU75" s="98"/>
      <c r="BV75" s="98"/>
      <c r="BW75" s="98"/>
      <c r="BX75" s="98"/>
      <c r="BY75" s="98"/>
      <c r="BZ75" s="98"/>
      <c r="CA75" s="98"/>
      <c r="CB75" s="98"/>
      <c r="CC75" s="98"/>
      <c r="CD75" s="98"/>
      <c r="CE75" s="98"/>
      <c r="CF75" s="98"/>
      <c r="CG75" s="98"/>
      <c r="CH75" s="98"/>
      <c r="CI75" s="98"/>
      <c r="CJ75" s="98"/>
      <c r="CK75" s="98"/>
      <c r="CL75" s="98"/>
      <c r="CM75" s="98"/>
      <c r="CN75" s="98"/>
      <c r="CO75" s="98"/>
      <c r="CP75" s="98"/>
      <c r="CQ75" s="98"/>
      <c r="CR75" s="98"/>
      <c r="CS75" s="98"/>
      <c r="CT75" s="98"/>
      <c r="CU75" s="98"/>
      <c r="CV75" s="98"/>
      <c r="CW75" s="98"/>
      <c r="CX75" s="98"/>
      <c r="CY75" s="98"/>
      <c r="CZ75" s="98"/>
      <c r="DA75" s="98"/>
      <c r="DB75" s="98"/>
      <c r="DC75" s="98"/>
      <c r="DD75" s="98"/>
      <c r="DE75" s="98"/>
      <c r="DF75" s="98"/>
      <c r="DG75" s="98"/>
      <c r="DH75" s="98"/>
      <c r="DI75" s="98"/>
      <c r="DJ75" s="98"/>
      <c r="DK75" s="98"/>
      <c r="DL75" s="98"/>
      <c r="DM75" s="98"/>
      <c r="DN75" s="98"/>
      <c r="DO75" s="98"/>
      <c r="DP75" s="98"/>
      <c r="DQ75" s="98"/>
      <c r="DR75" s="98"/>
      <c r="DS75" s="98"/>
      <c r="DT75" s="98"/>
      <c r="DU75" s="98"/>
      <c r="DV75" s="98"/>
      <c r="DW75" s="98"/>
      <c r="DX75" s="98"/>
      <c r="DY75" s="98"/>
      <c r="DZ75" s="98"/>
      <c r="EA75" s="98"/>
      <c r="EB75" s="98"/>
      <c r="EC75" s="98"/>
      <c r="ED75" s="98"/>
      <c r="EE75" s="98"/>
      <c r="EF75" s="98"/>
      <c r="EG75" s="98"/>
      <c r="EH75" s="98"/>
      <c r="EI75" s="98"/>
      <c r="EJ75" s="98"/>
      <c r="EK75" s="98"/>
      <c r="EL75" s="98"/>
      <c r="EM75" s="98"/>
      <c r="EN75" s="98"/>
      <c r="EO75" s="98"/>
      <c r="EP75" s="98"/>
      <c r="EQ75" s="98"/>
      <c r="ER75" s="98"/>
      <c r="ES75" s="98"/>
      <c r="ET75" s="98"/>
      <c r="EU75" s="98"/>
      <c r="EV75" s="98"/>
      <c r="EW75" s="98"/>
      <c r="EX75" s="98"/>
      <c r="EY75" s="98"/>
      <c r="EZ75" s="98"/>
      <c r="FA75" s="98"/>
      <c r="FB75" s="98"/>
      <c r="FC75" s="98"/>
      <c r="FD75" s="98"/>
      <c r="FE75" s="98"/>
      <c r="FF75" s="98"/>
      <c r="FG75" s="98"/>
      <c r="FH75" s="98"/>
      <c r="FI75" s="98"/>
      <c r="FJ75" s="98"/>
      <c r="FK75" s="98"/>
      <c r="FL75" s="98"/>
      <c r="FM75" s="98"/>
      <c r="FN75" s="98"/>
      <c r="FO75" s="98"/>
      <c r="FP75" s="98"/>
      <c r="FQ75" s="98"/>
      <c r="FR75" s="98"/>
      <c r="FS75" s="98"/>
      <c r="FT75" s="98"/>
      <c r="FU75" s="98"/>
      <c r="FV75" s="98"/>
      <c r="FW75" s="98"/>
      <c r="FX75" s="98"/>
      <c r="FY75" s="98"/>
      <c r="FZ75" s="98"/>
      <c r="GA75" s="98"/>
      <c r="GB75" s="98"/>
      <c r="GC75" s="98"/>
      <c r="GD75" s="98"/>
      <c r="GE75" s="98"/>
      <c r="GF75" s="98"/>
      <c r="GG75" s="98"/>
      <c r="GH75" s="98"/>
      <c r="GI75" s="98"/>
      <c r="GJ75" s="98"/>
      <c r="GK75" s="98"/>
      <c r="GL75" s="98"/>
      <c r="GM75" s="98"/>
      <c r="GN75" s="98"/>
      <c r="GO75" s="98"/>
      <c r="GP75" s="98"/>
      <c r="GQ75" s="98"/>
      <c r="GR75" s="98"/>
      <c r="GS75" s="98"/>
      <c r="GT75" s="98"/>
      <c r="GU75" s="98"/>
      <c r="GV75" s="98"/>
      <c r="GW75" s="98"/>
      <c r="GX75" s="98"/>
      <c r="GY75" s="98"/>
      <c r="GZ75" s="98"/>
      <c r="HA75" s="98"/>
      <c r="HB75" s="98"/>
      <c r="HC75" s="98"/>
      <c r="HD75" s="98"/>
      <c r="HE75" s="98"/>
      <c r="HF75" s="98"/>
      <c r="HG75" s="98"/>
      <c r="HH75" s="98"/>
      <c r="HI75" s="98"/>
      <c r="HJ75" s="98"/>
      <c r="HK75" s="98"/>
      <c r="HL75" s="98"/>
      <c r="HM75" s="98"/>
      <c r="HN75" s="98"/>
      <c r="HO75" s="98"/>
      <c r="HP75" s="98"/>
      <c r="HQ75" s="98"/>
      <c r="HR75" s="98"/>
      <c r="HS75" s="98"/>
      <c r="HT75" s="98"/>
      <c r="HU75" s="98"/>
      <c r="HV75" s="98"/>
      <c r="HW75" s="98"/>
      <c r="HX75" s="98"/>
      <c r="HY75" s="98"/>
      <c r="HZ75" s="98"/>
      <c r="IA75" s="98"/>
      <c r="IB75" s="98"/>
      <c r="IC75" s="98"/>
      <c r="ID75" s="98"/>
      <c r="IE75" s="98"/>
      <c r="IF75" s="98"/>
      <c r="IG75" s="98"/>
      <c r="IH75" s="98"/>
      <c r="II75" s="98"/>
      <c r="IJ75" s="98"/>
      <c r="IK75" s="98"/>
      <c r="IL75" s="98"/>
      <c r="IM75" s="98"/>
      <c r="IN75" s="98"/>
      <c r="IO75" s="98"/>
      <c r="IP75" s="98"/>
      <c r="IQ75" s="98"/>
      <c r="IR75" s="98"/>
      <c r="IS75" s="98"/>
      <c r="IT75" s="98"/>
      <c r="IU75" s="98"/>
      <c r="IV75" s="98"/>
      <c r="IW75" s="98"/>
      <c r="IX75" s="98"/>
      <c r="IY75" s="98"/>
      <c r="IZ75" s="98"/>
      <c r="JA75" s="98"/>
      <c r="JB75" s="98"/>
      <c r="JC75" s="98"/>
      <c r="JD75" s="98"/>
      <c r="JE75" s="98"/>
      <c r="JF75" s="98"/>
      <c r="JG75" s="98"/>
      <c r="JH75" s="98"/>
      <c r="JI75" s="98"/>
      <c r="JJ75" s="98"/>
      <c r="JK75" s="98"/>
      <c r="JL75" s="98"/>
      <c r="JM75" s="98"/>
      <c r="JN75" s="98"/>
      <c r="JO75" s="98"/>
      <c r="JP75" s="98"/>
      <c r="JQ75" s="98"/>
      <c r="JR75" s="98"/>
      <c r="JS75" s="98"/>
      <c r="JT75" s="98"/>
      <c r="JU75" s="98"/>
      <c r="JV75" s="98"/>
      <c r="JW75" s="98"/>
      <c r="JX75" s="98"/>
      <c r="JY75" s="98"/>
      <c r="JZ75" s="98"/>
      <c r="KA75" s="98"/>
      <c r="KB75" s="98"/>
      <c r="KC75" s="98"/>
      <c r="KD75" s="98"/>
      <c r="KE75" s="98"/>
      <c r="KF75" s="98"/>
      <c r="KG75" s="98"/>
      <c r="KH75" s="98"/>
      <c r="KI75" s="98"/>
      <c r="KJ75" s="98"/>
      <c r="KK75" s="98"/>
      <c r="KL75" s="98"/>
      <c r="KM75" s="98"/>
      <c r="KN75" s="98"/>
      <c r="KO75" s="98"/>
      <c r="KP75" s="98"/>
      <c r="KQ75" s="98"/>
      <c r="KR75" s="98"/>
      <c r="KS75" s="98"/>
      <c r="KT75" s="98"/>
      <c r="KU75" s="98"/>
      <c r="KV75" s="98"/>
      <c r="KW75" s="98"/>
      <c r="KX75" s="98"/>
      <c r="KY75" s="98"/>
      <c r="KZ75" s="98"/>
      <c r="LA75" s="98"/>
      <c r="LB75" s="98"/>
      <c r="LC75" s="98"/>
      <c r="LD75" s="98"/>
      <c r="LE75" s="98"/>
      <c r="LF75" s="98"/>
      <c r="LG75" s="98"/>
      <c r="LH75" s="98"/>
      <c r="LI75" s="98"/>
      <c r="LJ75" s="98"/>
      <c r="LK75" s="98"/>
      <c r="LL75" s="98"/>
      <c r="LM75" s="98"/>
      <c r="LN75" s="98"/>
      <c r="LO75" s="98"/>
      <c r="LP75" s="98"/>
      <c r="LQ75" s="98"/>
      <c r="LR75" s="98"/>
      <c r="LS75" s="98"/>
      <c r="LT75" s="98"/>
      <c r="LU75" s="98"/>
      <c r="LV75" s="98"/>
      <c r="LW75" s="98"/>
      <c r="LX75" s="98"/>
      <c r="LY75" s="98"/>
      <c r="LZ75" s="98"/>
      <c r="MA75" s="98"/>
      <c r="MB75" s="98"/>
      <c r="MC75" s="98"/>
      <c r="MD75" s="98"/>
      <c r="ME75" s="98"/>
      <c r="MF75" s="98"/>
      <c r="MG75" s="98"/>
      <c r="MH75" s="98"/>
      <c r="MI75" s="98"/>
      <c r="MJ75" s="98"/>
      <c r="MK75" s="98"/>
      <c r="ML75" s="98"/>
      <c r="MM75" s="98"/>
      <c r="MN75" s="98"/>
      <c r="MO75" s="98"/>
      <c r="MP75" s="98"/>
      <c r="MQ75" s="98"/>
      <c r="MR75" s="98"/>
      <c r="MS75" s="98"/>
      <c r="MT75" s="98"/>
      <c r="MU75" s="98"/>
      <c r="MV75" s="98"/>
    </row>
    <row r="76" spans="1:360" collapsed="1" x14ac:dyDescent="0.25">
      <c r="J76" s="47"/>
      <c r="P76" s="47"/>
    </row>
    <row r="77" spans="1:360" x14ac:dyDescent="0.25">
      <c r="B77" s="8" t="s">
        <v>39</v>
      </c>
      <c r="F77" s="87">
        <v>3.4500000000000003E-2</v>
      </c>
      <c r="I77" s="87">
        <v>3.4500000000000003E-2</v>
      </c>
      <c r="O77" s="87">
        <v>3.6900000000000002E-2</v>
      </c>
    </row>
    <row r="79" spans="1:360" x14ac:dyDescent="0.25">
      <c r="A79" s="88" t="s">
        <v>40</v>
      </c>
    </row>
    <row r="81" spans="1:360" x14ac:dyDescent="0.25">
      <c r="A81" s="2" t="s">
        <v>41</v>
      </c>
    </row>
    <row r="82" spans="1:360" x14ac:dyDescent="0.25">
      <c r="A82" s="2" t="s">
        <v>42</v>
      </c>
    </row>
    <row r="84" spans="1:360" x14ac:dyDescent="0.25">
      <c r="A84" s="7" t="s">
        <v>43</v>
      </c>
      <c r="M84" s="2"/>
      <c r="S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</row>
    <row r="85" spans="1:360" x14ac:dyDescent="0.25">
      <c r="A85" s="7" t="s">
        <v>44</v>
      </c>
      <c r="M85" s="2"/>
      <c r="S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</row>
    <row r="87" spans="1:360" x14ac:dyDescent="0.25">
      <c r="A87" s="2" t="s">
        <v>45</v>
      </c>
      <c r="M87" s="2"/>
      <c r="S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</row>
    <row r="88" spans="1:360" x14ac:dyDescent="0.25">
      <c r="A88" s="2" t="s">
        <v>46</v>
      </c>
      <c r="M88" s="2"/>
      <c r="S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</row>
    <row r="89" spans="1:360" x14ac:dyDescent="0.25">
      <c r="A89" s="2" t="s">
        <v>47</v>
      </c>
      <c r="M89" s="2"/>
      <c r="S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</row>
    <row r="90" spans="1:360" x14ac:dyDescent="0.25">
      <c r="A90" s="2" t="s">
        <v>48</v>
      </c>
      <c r="M90" s="2"/>
      <c r="S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</row>
    <row r="91" spans="1:360" x14ac:dyDescent="0.25">
      <c r="A91" s="2" t="s">
        <v>49</v>
      </c>
      <c r="M91" s="2"/>
      <c r="S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</row>
    <row r="93" spans="1:360" x14ac:dyDescent="0.25">
      <c r="A93" s="89"/>
      <c r="B93" s="2" t="s">
        <v>50</v>
      </c>
      <c r="M93" s="2"/>
      <c r="S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</row>
  </sheetData>
  <mergeCells count="14">
    <mergeCell ref="A3:I3"/>
    <mergeCell ref="B10:M10"/>
    <mergeCell ref="B11:M11"/>
    <mergeCell ref="D14:M14"/>
    <mergeCell ref="F20:G20"/>
    <mergeCell ref="I20:J20"/>
    <mergeCell ref="L20:M20"/>
    <mergeCell ref="O20:P20"/>
    <mergeCell ref="R20:S20"/>
    <mergeCell ref="B74:D74"/>
    <mergeCell ref="D21:D22"/>
    <mergeCell ref="B67:D67"/>
    <mergeCell ref="B68:D68"/>
    <mergeCell ref="B73:D73"/>
  </mergeCells>
  <dataValidations count="2">
    <dataValidation type="list" allowBlank="1" showInputMessage="1" showErrorMessage="1" prompt="Select Charge Unit - monthly, per kWh, per kW" sqref="D51:D52 D40:D49 D69 D54:D63 D75 D23:D38">
      <formula1>"Monthly, per kWh, per kW"</formula1>
    </dataValidation>
    <dataValidation type="list" allowBlank="1" showInputMessage="1" showErrorMessage="1" sqref="D16">
      <formula1>"TOU, non-TOU"</formula1>
    </dataValidation>
  </dataValidations>
  <pageMargins left="0.7" right="0.7" top="0.75" bottom="0.75" header="0.3" footer="0.3"/>
  <pageSetup scale="45" orientation="landscape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U93"/>
  <sheetViews>
    <sheetView view="pageBreakPreview" topLeftCell="B82" zoomScale="70" zoomScaleNormal="55" zoomScaleSheetLayoutView="70" workbookViewId="0">
      <selection activeCell="M28" sqref="M28"/>
    </sheetView>
  </sheetViews>
  <sheetFormatPr defaultRowHeight="15" outlineLevelRow="1" outlineLevelCol="1" x14ac:dyDescent="0.25"/>
  <cols>
    <col min="1" max="1" width="14.7109375" style="2" hidden="1" customWidth="1" outlineLevel="1"/>
    <col min="2" max="2" width="73" style="2" customWidth="1" collapsed="1"/>
    <col min="3" max="3" width="1.28515625" style="2" customWidth="1"/>
    <col min="4" max="4" width="11.28515625" style="2" customWidth="1"/>
    <col min="5" max="5" width="11" style="2" customWidth="1"/>
    <col min="6" max="6" width="12.28515625" style="2" customWidth="1"/>
    <col min="7" max="7" width="15.28515625" style="2" customWidth="1"/>
    <col min="8" max="8" width="1.42578125" style="2" customWidth="1"/>
    <col min="9" max="9" width="13.5703125" style="2" customWidth="1"/>
    <col min="10" max="10" width="16.42578125" style="2" customWidth="1"/>
    <col min="11" max="11" width="1" style="2" customWidth="1"/>
    <col min="12" max="12" width="12.7109375" style="164" bestFit="1" customWidth="1"/>
    <col min="13" max="13" width="10.85546875" style="120" bestFit="1" customWidth="1"/>
    <col min="14" max="14" width="1.28515625" style="2" customWidth="1"/>
    <col min="15" max="15" width="12.140625" style="2" customWidth="1"/>
    <col min="16" max="16" width="15.140625" style="2" customWidth="1"/>
    <col min="17" max="17" width="1" style="2" customWidth="1"/>
    <col min="18" max="18" width="12.7109375" style="164" bestFit="1" customWidth="1"/>
    <col min="19" max="19" width="10.85546875" style="120" bestFit="1" customWidth="1"/>
    <col min="20" max="20" width="1.28515625" style="2" customWidth="1"/>
    <col min="21" max="359" width="9.140625" style="29"/>
    <col min="360" max="16384" width="9.140625" style="2"/>
  </cols>
  <sheetData>
    <row r="1" spans="1:359" s="1" customFormat="1" ht="16.5" customHeight="1" x14ac:dyDescent="0.25">
      <c r="A1" s="92"/>
      <c r="B1" s="92"/>
      <c r="C1" s="92"/>
      <c r="D1" s="92"/>
      <c r="E1" s="92"/>
      <c r="F1" s="92"/>
      <c r="G1" s="92"/>
      <c r="H1" s="92"/>
      <c r="I1" s="92"/>
      <c r="J1" s="93"/>
      <c r="K1" s="93"/>
      <c r="L1" s="161"/>
      <c r="M1" s="115"/>
      <c r="N1" s="92"/>
      <c r="O1" s="112" t="s">
        <v>52</v>
      </c>
      <c r="P1" s="112">
        <v>1</v>
      </c>
      <c r="Q1" s="113"/>
      <c r="R1" s="161">
        <v>1</v>
      </c>
      <c r="S1" s="115"/>
      <c r="T1" s="92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/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  <c r="HL1" s="93"/>
      <c r="HM1" s="93"/>
      <c r="HN1" s="93"/>
      <c r="HO1" s="93"/>
      <c r="HP1" s="93"/>
      <c r="HQ1" s="93"/>
      <c r="HR1" s="93"/>
      <c r="HS1" s="93"/>
      <c r="HT1" s="93"/>
      <c r="HU1" s="93"/>
      <c r="HV1" s="93"/>
      <c r="HW1" s="93"/>
      <c r="HX1" s="93"/>
      <c r="HY1" s="93"/>
      <c r="HZ1" s="93"/>
      <c r="IA1" s="93"/>
      <c r="IB1" s="93"/>
      <c r="IC1" s="93"/>
      <c r="ID1" s="93"/>
      <c r="IE1" s="93"/>
      <c r="IF1" s="93"/>
      <c r="IG1" s="93"/>
      <c r="IH1" s="93"/>
      <c r="II1" s="93"/>
      <c r="IJ1" s="93"/>
      <c r="IK1" s="93"/>
      <c r="IL1" s="93"/>
      <c r="IM1" s="93"/>
      <c r="IN1" s="93"/>
      <c r="IO1" s="93"/>
      <c r="IP1" s="93"/>
      <c r="IQ1" s="93"/>
      <c r="IR1" s="93"/>
      <c r="IS1" s="93"/>
      <c r="IT1" s="93"/>
      <c r="IU1" s="93"/>
      <c r="IV1" s="93"/>
      <c r="IW1" s="93"/>
      <c r="IX1" s="93"/>
      <c r="IY1" s="93"/>
      <c r="IZ1" s="93"/>
      <c r="JA1" s="93"/>
      <c r="JB1" s="93"/>
      <c r="JC1" s="93"/>
      <c r="JD1" s="93"/>
      <c r="JE1" s="93"/>
      <c r="JF1" s="93"/>
      <c r="JG1" s="93"/>
      <c r="JH1" s="93"/>
      <c r="JI1" s="93"/>
      <c r="JJ1" s="93"/>
      <c r="JK1" s="93"/>
      <c r="JL1" s="93"/>
      <c r="JM1" s="93"/>
      <c r="JN1" s="93"/>
      <c r="JO1" s="93"/>
      <c r="JP1" s="93"/>
      <c r="JQ1" s="93"/>
      <c r="JR1" s="93"/>
      <c r="JS1" s="93"/>
      <c r="JT1" s="93"/>
      <c r="JU1" s="93"/>
      <c r="JV1" s="93"/>
      <c r="JW1" s="93"/>
      <c r="JX1" s="93"/>
      <c r="JY1" s="93"/>
      <c r="JZ1" s="93"/>
      <c r="KA1" s="93"/>
      <c r="KB1" s="93"/>
      <c r="KC1" s="93"/>
      <c r="KD1" s="93"/>
      <c r="KE1" s="93"/>
      <c r="KF1" s="93"/>
      <c r="KG1" s="93"/>
      <c r="KH1" s="93"/>
      <c r="KI1" s="93"/>
      <c r="KJ1" s="93"/>
      <c r="KK1" s="93"/>
      <c r="KL1" s="93"/>
      <c r="KM1" s="93"/>
      <c r="KN1" s="93"/>
      <c r="KO1" s="93"/>
      <c r="KP1" s="93"/>
      <c r="KQ1" s="93"/>
      <c r="KR1" s="93"/>
      <c r="KS1" s="93"/>
      <c r="KT1" s="93"/>
      <c r="KU1" s="93"/>
      <c r="KV1" s="93"/>
      <c r="KW1" s="93"/>
      <c r="KX1" s="93"/>
      <c r="KY1" s="93"/>
      <c r="KZ1" s="93"/>
      <c r="LA1" s="93"/>
      <c r="LB1" s="93"/>
      <c r="LC1" s="93"/>
      <c r="LD1" s="93"/>
      <c r="LE1" s="93"/>
      <c r="LF1" s="93"/>
      <c r="LG1" s="93"/>
      <c r="LH1" s="93"/>
      <c r="LI1" s="93"/>
      <c r="LJ1" s="93"/>
      <c r="LK1" s="93"/>
      <c r="LL1" s="93"/>
      <c r="LM1" s="93"/>
      <c r="LN1" s="93"/>
      <c r="LO1" s="93"/>
      <c r="LP1" s="93"/>
      <c r="LQ1" s="93"/>
      <c r="LR1" s="93"/>
      <c r="LS1" s="93"/>
      <c r="LT1" s="93"/>
      <c r="LU1" s="93"/>
      <c r="LV1" s="93"/>
      <c r="LW1" s="93"/>
      <c r="LX1" s="93"/>
      <c r="LY1" s="93"/>
      <c r="LZ1" s="93"/>
      <c r="MA1" s="93"/>
      <c r="MB1" s="93"/>
      <c r="MC1" s="93"/>
      <c r="MD1" s="93"/>
      <c r="ME1" s="93"/>
      <c r="MF1" s="93"/>
      <c r="MG1" s="93"/>
      <c r="MH1" s="93"/>
      <c r="MI1" s="93"/>
      <c r="MJ1" s="93"/>
      <c r="MK1" s="93"/>
      <c r="ML1" s="93"/>
      <c r="MM1" s="93"/>
      <c r="MN1" s="93"/>
      <c r="MO1" s="93"/>
      <c r="MP1" s="93"/>
      <c r="MQ1" s="93"/>
      <c r="MR1" s="93"/>
      <c r="MS1" s="93"/>
      <c r="MT1" s="93"/>
      <c r="MU1" s="93"/>
    </row>
    <row r="2" spans="1:359" s="1" customFormat="1" ht="16.5" customHeight="1" x14ac:dyDescent="0.25">
      <c r="A2" s="94"/>
      <c r="B2" s="94"/>
      <c r="C2" s="94"/>
      <c r="D2" s="94"/>
      <c r="E2" s="94"/>
      <c r="F2" s="94"/>
      <c r="G2" s="94"/>
      <c r="H2" s="94"/>
      <c r="I2" s="94"/>
      <c r="J2" s="93"/>
      <c r="K2" s="93"/>
      <c r="L2" s="161"/>
      <c r="M2" s="116"/>
      <c r="N2" s="94"/>
      <c r="O2" s="112" t="s">
        <v>53</v>
      </c>
      <c r="P2" s="112">
        <v>2</v>
      </c>
      <c r="Q2" s="113"/>
      <c r="R2" s="161"/>
      <c r="S2" s="116"/>
      <c r="T2" s="94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  <c r="HK2" s="93"/>
      <c r="HL2" s="93"/>
      <c r="HM2" s="93"/>
      <c r="HN2" s="93"/>
      <c r="HO2" s="93"/>
      <c r="HP2" s="93"/>
      <c r="HQ2" s="93"/>
      <c r="HR2" s="93"/>
      <c r="HS2" s="93"/>
      <c r="HT2" s="93"/>
      <c r="HU2" s="93"/>
      <c r="HV2" s="93"/>
      <c r="HW2" s="93"/>
      <c r="HX2" s="93"/>
      <c r="HY2" s="93"/>
      <c r="HZ2" s="93"/>
      <c r="IA2" s="93"/>
      <c r="IB2" s="93"/>
      <c r="IC2" s="93"/>
      <c r="ID2" s="93"/>
      <c r="IE2" s="93"/>
      <c r="IF2" s="93"/>
      <c r="IG2" s="93"/>
      <c r="IH2" s="93"/>
      <c r="II2" s="93"/>
      <c r="IJ2" s="93"/>
      <c r="IK2" s="93"/>
      <c r="IL2" s="93"/>
      <c r="IM2" s="93"/>
      <c r="IN2" s="93"/>
      <c r="IO2" s="93"/>
      <c r="IP2" s="93"/>
      <c r="IQ2" s="93"/>
      <c r="IR2" s="93"/>
      <c r="IS2" s="93"/>
      <c r="IT2" s="93"/>
      <c r="IU2" s="93"/>
      <c r="IV2" s="93"/>
      <c r="IW2" s="93"/>
      <c r="IX2" s="93"/>
      <c r="IY2" s="93"/>
      <c r="IZ2" s="93"/>
      <c r="JA2" s="93"/>
      <c r="JB2" s="93"/>
      <c r="JC2" s="93"/>
      <c r="JD2" s="93"/>
      <c r="JE2" s="93"/>
      <c r="JF2" s="93"/>
      <c r="JG2" s="93"/>
      <c r="JH2" s="93"/>
      <c r="JI2" s="93"/>
      <c r="JJ2" s="93"/>
      <c r="JK2" s="93"/>
      <c r="JL2" s="93"/>
      <c r="JM2" s="93"/>
      <c r="JN2" s="93"/>
      <c r="JO2" s="93"/>
      <c r="JP2" s="93"/>
      <c r="JQ2" s="93"/>
      <c r="JR2" s="93"/>
      <c r="JS2" s="93"/>
      <c r="JT2" s="93"/>
      <c r="JU2" s="93"/>
      <c r="JV2" s="93"/>
      <c r="JW2" s="93"/>
      <c r="JX2" s="93"/>
      <c r="JY2" s="93"/>
      <c r="JZ2" s="93"/>
      <c r="KA2" s="93"/>
      <c r="KB2" s="93"/>
      <c r="KC2" s="93"/>
      <c r="KD2" s="93"/>
      <c r="KE2" s="93"/>
      <c r="KF2" s="93"/>
      <c r="KG2" s="93"/>
      <c r="KH2" s="93"/>
      <c r="KI2" s="93"/>
      <c r="KJ2" s="93"/>
      <c r="KK2" s="93"/>
      <c r="KL2" s="93"/>
      <c r="KM2" s="93"/>
      <c r="KN2" s="93"/>
      <c r="KO2" s="93"/>
      <c r="KP2" s="93"/>
      <c r="KQ2" s="93"/>
      <c r="KR2" s="93"/>
      <c r="KS2" s="93"/>
      <c r="KT2" s="93"/>
      <c r="KU2" s="93"/>
      <c r="KV2" s="93"/>
      <c r="KW2" s="93"/>
      <c r="KX2" s="93"/>
      <c r="KY2" s="93"/>
      <c r="KZ2" s="93"/>
      <c r="LA2" s="93"/>
      <c r="LB2" s="93"/>
      <c r="LC2" s="93"/>
      <c r="LD2" s="93"/>
      <c r="LE2" s="93"/>
      <c r="LF2" s="93"/>
      <c r="LG2" s="93"/>
      <c r="LH2" s="93"/>
      <c r="LI2" s="93"/>
      <c r="LJ2" s="93"/>
      <c r="LK2" s="93"/>
      <c r="LL2" s="93"/>
      <c r="LM2" s="93"/>
      <c r="LN2" s="93"/>
      <c r="LO2" s="93"/>
      <c r="LP2" s="93"/>
      <c r="LQ2" s="93"/>
      <c r="LR2" s="93"/>
      <c r="LS2" s="93"/>
      <c r="LT2" s="93"/>
      <c r="LU2" s="93"/>
      <c r="LV2" s="93"/>
      <c r="LW2" s="93"/>
      <c r="LX2" s="93"/>
      <c r="LY2" s="93"/>
      <c r="LZ2" s="93"/>
      <c r="MA2" s="93"/>
      <c r="MB2" s="93"/>
      <c r="MC2" s="93"/>
      <c r="MD2" s="93"/>
      <c r="ME2" s="93"/>
      <c r="MF2" s="93"/>
      <c r="MG2" s="93"/>
      <c r="MH2" s="93"/>
      <c r="MI2" s="93"/>
      <c r="MJ2" s="93"/>
      <c r="MK2" s="93"/>
      <c r="ML2" s="93"/>
      <c r="MM2" s="93"/>
      <c r="MN2" s="93"/>
      <c r="MO2" s="93"/>
      <c r="MP2" s="93"/>
      <c r="MQ2" s="93"/>
      <c r="MR2" s="93"/>
      <c r="MS2" s="93"/>
      <c r="MT2" s="93"/>
      <c r="MU2" s="93"/>
    </row>
    <row r="3" spans="1:359" s="1" customFormat="1" ht="16.5" customHeight="1" x14ac:dyDescent="0.25">
      <c r="A3" s="381"/>
      <c r="B3" s="381"/>
      <c r="C3" s="381"/>
      <c r="D3" s="381"/>
      <c r="E3" s="381"/>
      <c r="F3" s="381"/>
      <c r="G3" s="381"/>
      <c r="H3" s="381"/>
      <c r="I3" s="381"/>
      <c r="J3" s="93"/>
      <c r="K3" s="93"/>
      <c r="L3" s="161"/>
      <c r="M3" s="116"/>
      <c r="N3" s="95"/>
      <c r="O3" s="93"/>
      <c r="P3" s="93"/>
      <c r="Q3" s="93"/>
      <c r="R3" s="161"/>
      <c r="S3" s="116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  <c r="IA3" s="93"/>
      <c r="IB3" s="93"/>
      <c r="IC3" s="93"/>
      <c r="ID3" s="93"/>
      <c r="IE3" s="93"/>
      <c r="IF3" s="93"/>
      <c r="IG3" s="93"/>
      <c r="IH3" s="93"/>
      <c r="II3" s="93"/>
      <c r="IJ3" s="93"/>
      <c r="IK3" s="93"/>
      <c r="IL3" s="93"/>
      <c r="IM3" s="93"/>
      <c r="IN3" s="93"/>
      <c r="IO3" s="93"/>
      <c r="IP3" s="93"/>
      <c r="IQ3" s="93"/>
      <c r="IR3" s="93"/>
      <c r="IS3" s="93"/>
      <c r="IT3" s="93"/>
      <c r="IU3" s="93"/>
      <c r="IV3" s="93"/>
      <c r="IW3" s="93"/>
      <c r="IX3" s="93"/>
      <c r="IY3" s="93"/>
      <c r="IZ3" s="93"/>
      <c r="JA3" s="93"/>
      <c r="JB3" s="93"/>
      <c r="JC3" s="93"/>
      <c r="JD3" s="93"/>
      <c r="JE3" s="93"/>
      <c r="JF3" s="93"/>
      <c r="JG3" s="93"/>
      <c r="JH3" s="93"/>
      <c r="JI3" s="93"/>
      <c r="JJ3" s="93"/>
      <c r="JK3" s="93"/>
      <c r="JL3" s="93"/>
      <c r="JM3" s="93"/>
      <c r="JN3" s="93"/>
      <c r="JO3" s="93"/>
      <c r="JP3" s="93"/>
      <c r="JQ3" s="93"/>
      <c r="JR3" s="93"/>
      <c r="JS3" s="93"/>
      <c r="JT3" s="93"/>
      <c r="JU3" s="93"/>
      <c r="JV3" s="93"/>
      <c r="JW3" s="93"/>
      <c r="JX3" s="93"/>
      <c r="JY3" s="93"/>
      <c r="JZ3" s="93"/>
      <c r="KA3" s="93"/>
      <c r="KB3" s="93"/>
      <c r="KC3" s="93"/>
      <c r="KD3" s="93"/>
      <c r="KE3" s="93"/>
      <c r="KF3" s="93"/>
      <c r="KG3" s="93"/>
      <c r="KH3" s="93"/>
      <c r="KI3" s="93"/>
      <c r="KJ3" s="93"/>
      <c r="KK3" s="93"/>
      <c r="KL3" s="93"/>
      <c r="KM3" s="93"/>
      <c r="KN3" s="93"/>
      <c r="KO3" s="93"/>
      <c r="KP3" s="93"/>
      <c r="KQ3" s="93"/>
      <c r="KR3" s="93"/>
      <c r="KS3" s="93"/>
      <c r="KT3" s="93"/>
      <c r="KU3" s="93"/>
      <c r="KV3" s="93"/>
      <c r="KW3" s="93"/>
      <c r="KX3" s="93"/>
      <c r="KY3" s="93"/>
      <c r="KZ3" s="93"/>
      <c r="LA3" s="93"/>
      <c r="LB3" s="93"/>
      <c r="LC3" s="93"/>
      <c r="LD3" s="93"/>
      <c r="LE3" s="93"/>
      <c r="LF3" s="93"/>
      <c r="LG3" s="93"/>
      <c r="LH3" s="93"/>
      <c r="LI3" s="93"/>
      <c r="LJ3" s="93"/>
      <c r="LK3" s="93"/>
      <c r="LL3" s="93"/>
      <c r="LM3" s="93"/>
      <c r="LN3" s="93"/>
      <c r="LO3" s="93"/>
      <c r="LP3" s="93"/>
      <c r="LQ3" s="93"/>
      <c r="LR3" s="93"/>
      <c r="LS3" s="93"/>
      <c r="LT3" s="93"/>
      <c r="LU3" s="93"/>
      <c r="LV3" s="93"/>
      <c r="LW3" s="93"/>
      <c r="LX3" s="93"/>
      <c r="LY3" s="93"/>
      <c r="LZ3" s="93"/>
      <c r="MA3" s="93"/>
      <c r="MB3" s="93"/>
      <c r="MC3" s="93"/>
      <c r="MD3" s="93"/>
      <c r="ME3" s="93"/>
      <c r="MF3" s="93"/>
      <c r="MG3" s="93"/>
      <c r="MH3" s="93"/>
      <c r="MI3" s="93"/>
      <c r="MJ3" s="93"/>
      <c r="MK3" s="93"/>
      <c r="ML3" s="93"/>
      <c r="MM3" s="93"/>
      <c r="MN3" s="93"/>
      <c r="MO3" s="93"/>
      <c r="MP3" s="93"/>
      <c r="MQ3" s="93"/>
      <c r="MR3" s="93"/>
      <c r="MS3" s="93"/>
      <c r="MT3" s="93"/>
      <c r="MU3" s="93"/>
    </row>
    <row r="4" spans="1:359" s="1" customFormat="1" ht="16.5" customHeight="1" x14ac:dyDescent="0.25">
      <c r="A4" s="94"/>
      <c r="B4" s="94"/>
      <c r="C4" s="94"/>
      <c r="D4" s="94"/>
      <c r="E4" s="94"/>
      <c r="F4" s="94"/>
      <c r="G4" s="94"/>
      <c r="H4" s="94"/>
      <c r="I4" s="96"/>
      <c r="J4" s="93"/>
      <c r="K4" s="93"/>
      <c r="L4" s="161"/>
      <c r="M4" s="116"/>
      <c r="N4" s="94"/>
      <c r="O4" s="96"/>
      <c r="P4" s="93"/>
      <c r="Q4" s="93"/>
      <c r="R4" s="161"/>
      <c r="S4" s="116"/>
      <c r="T4" s="94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93"/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93"/>
      <c r="MB4" s="93"/>
      <c r="MC4" s="93"/>
      <c r="MD4" s="93"/>
      <c r="ME4" s="93"/>
      <c r="MF4" s="93"/>
      <c r="MG4" s="93"/>
      <c r="MH4" s="93"/>
      <c r="MI4" s="93"/>
      <c r="MJ4" s="93"/>
      <c r="MK4" s="93"/>
      <c r="ML4" s="93"/>
      <c r="MM4" s="93"/>
      <c r="MN4" s="93"/>
      <c r="MO4" s="93"/>
      <c r="MP4" s="93"/>
      <c r="MQ4" s="93"/>
      <c r="MR4" s="93"/>
      <c r="MS4" s="93"/>
      <c r="MT4" s="93"/>
      <c r="MU4" s="93"/>
    </row>
    <row r="5" spans="1:359" s="1" customFormat="1" ht="16.5" customHeight="1" x14ac:dyDescent="0.25">
      <c r="A5" s="93"/>
      <c r="B5" s="93"/>
      <c r="C5" s="97"/>
      <c r="D5" s="97"/>
      <c r="E5" s="97"/>
      <c r="F5" s="93"/>
      <c r="G5" s="93"/>
      <c r="H5" s="93"/>
      <c r="I5" s="93"/>
      <c r="J5" s="93"/>
      <c r="K5" s="93"/>
      <c r="L5" s="161"/>
      <c r="M5" s="115"/>
      <c r="N5" s="93"/>
      <c r="O5" s="93"/>
      <c r="P5" s="93"/>
      <c r="Q5" s="93"/>
      <c r="R5" s="161"/>
      <c r="S5" s="115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/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3"/>
      <c r="FP5" s="93"/>
      <c r="FQ5" s="93"/>
      <c r="FR5" s="93"/>
      <c r="FS5" s="93"/>
      <c r="FT5" s="93"/>
      <c r="FU5" s="93"/>
      <c r="FV5" s="93"/>
      <c r="FW5" s="93"/>
      <c r="FX5" s="93"/>
      <c r="FY5" s="93"/>
      <c r="FZ5" s="93"/>
      <c r="GA5" s="93"/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3"/>
      <c r="HB5" s="93"/>
      <c r="HC5" s="93"/>
      <c r="HD5" s="93"/>
      <c r="HE5" s="93"/>
      <c r="HF5" s="93"/>
      <c r="HG5" s="93"/>
      <c r="HH5" s="93"/>
      <c r="HI5" s="93"/>
      <c r="HJ5" s="93"/>
      <c r="HK5" s="93"/>
      <c r="HL5" s="93"/>
      <c r="HM5" s="93"/>
      <c r="HN5" s="93"/>
      <c r="HO5" s="93"/>
      <c r="HP5" s="93"/>
      <c r="HQ5" s="93"/>
      <c r="HR5" s="93"/>
      <c r="HS5" s="93"/>
      <c r="HT5" s="93"/>
      <c r="HU5" s="93"/>
      <c r="HV5" s="93"/>
      <c r="HW5" s="93"/>
      <c r="HX5" s="93"/>
      <c r="HY5" s="93"/>
      <c r="HZ5" s="93"/>
      <c r="IA5" s="93"/>
      <c r="IB5" s="93"/>
      <c r="IC5" s="93"/>
      <c r="ID5" s="93"/>
      <c r="IE5" s="93"/>
      <c r="IF5" s="93"/>
      <c r="IG5" s="93"/>
      <c r="IH5" s="93"/>
      <c r="II5" s="93"/>
      <c r="IJ5" s="93"/>
      <c r="IK5" s="93"/>
      <c r="IL5" s="93"/>
      <c r="IM5" s="93"/>
      <c r="IN5" s="93"/>
      <c r="IO5" s="93"/>
      <c r="IP5" s="93"/>
      <c r="IQ5" s="93"/>
      <c r="IR5" s="93"/>
      <c r="IS5" s="93"/>
      <c r="IT5" s="93"/>
      <c r="IU5" s="93"/>
      <c r="IV5" s="93"/>
      <c r="IW5" s="93"/>
      <c r="IX5" s="93"/>
      <c r="IY5" s="93"/>
      <c r="IZ5" s="93"/>
      <c r="JA5" s="93"/>
      <c r="JB5" s="93"/>
      <c r="JC5" s="93"/>
      <c r="JD5" s="93"/>
      <c r="JE5" s="93"/>
      <c r="JF5" s="93"/>
      <c r="JG5" s="93"/>
      <c r="JH5" s="93"/>
      <c r="JI5" s="93"/>
      <c r="JJ5" s="93"/>
      <c r="JK5" s="93"/>
      <c r="JL5" s="93"/>
      <c r="JM5" s="93"/>
      <c r="JN5" s="93"/>
      <c r="JO5" s="93"/>
      <c r="JP5" s="93"/>
      <c r="JQ5" s="93"/>
      <c r="JR5" s="93"/>
      <c r="JS5" s="93"/>
      <c r="JT5" s="93"/>
      <c r="JU5" s="93"/>
      <c r="JV5" s="93"/>
      <c r="JW5" s="93"/>
      <c r="JX5" s="93"/>
      <c r="JY5" s="93"/>
      <c r="JZ5" s="93"/>
      <c r="KA5" s="93"/>
      <c r="KB5" s="93"/>
      <c r="KC5" s="93"/>
      <c r="KD5" s="93"/>
      <c r="KE5" s="93"/>
      <c r="KF5" s="93"/>
      <c r="KG5" s="93"/>
      <c r="KH5" s="93"/>
      <c r="KI5" s="93"/>
      <c r="KJ5" s="93"/>
      <c r="KK5" s="93"/>
      <c r="KL5" s="93"/>
      <c r="KM5" s="93"/>
      <c r="KN5" s="93"/>
      <c r="KO5" s="93"/>
      <c r="KP5" s="93"/>
      <c r="KQ5" s="93"/>
      <c r="KR5" s="93"/>
      <c r="KS5" s="93"/>
      <c r="KT5" s="93"/>
      <c r="KU5" s="93"/>
      <c r="KV5" s="93"/>
      <c r="KW5" s="93"/>
      <c r="KX5" s="93"/>
      <c r="KY5" s="93"/>
      <c r="KZ5" s="93"/>
      <c r="LA5" s="93"/>
      <c r="LB5" s="93"/>
      <c r="LC5" s="93"/>
      <c r="LD5" s="93"/>
      <c r="LE5" s="93"/>
      <c r="LF5" s="93"/>
      <c r="LG5" s="93"/>
      <c r="LH5" s="93"/>
      <c r="LI5" s="93"/>
      <c r="LJ5" s="93"/>
      <c r="LK5" s="93"/>
      <c r="LL5" s="93"/>
      <c r="LM5" s="93"/>
      <c r="LN5" s="93"/>
      <c r="LO5" s="93"/>
      <c r="LP5" s="93"/>
      <c r="LQ5" s="93"/>
      <c r="LR5" s="93"/>
      <c r="LS5" s="93"/>
      <c r="LT5" s="93"/>
      <c r="LU5" s="93"/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</row>
    <row r="6" spans="1:359" s="1" customFormat="1" ht="16.5" customHeight="1" x14ac:dyDescent="0.2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161"/>
      <c r="M6" s="115"/>
      <c r="N6" s="93"/>
      <c r="O6" s="93"/>
      <c r="P6" s="93"/>
      <c r="Q6" s="93"/>
      <c r="R6" s="161"/>
      <c r="S6" s="115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3"/>
      <c r="IA6" s="93"/>
      <c r="IB6" s="93"/>
      <c r="IC6" s="93"/>
      <c r="ID6" s="93"/>
      <c r="IE6" s="93"/>
      <c r="IF6" s="93"/>
      <c r="IG6" s="93"/>
      <c r="IH6" s="93"/>
      <c r="II6" s="93"/>
      <c r="IJ6" s="93"/>
      <c r="IK6" s="93"/>
      <c r="IL6" s="93"/>
      <c r="IM6" s="93"/>
      <c r="IN6" s="93"/>
      <c r="IO6" s="93"/>
      <c r="IP6" s="93"/>
      <c r="IQ6" s="93"/>
      <c r="IR6" s="93"/>
      <c r="IS6" s="93"/>
      <c r="IT6" s="93"/>
      <c r="IU6" s="93"/>
      <c r="IV6" s="93"/>
      <c r="IW6" s="93"/>
      <c r="IX6" s="93"/>
      <c r="IY6" s="93"/>
      <c r="IZ6" s="93"/>
      <c r="JA6" s="93"/>
      <c r="JB6" s="93"/>
      <c r="JC6" s="93"/>
      <c r="JD6" s="93"/>
      <c r="JE6" s="93"/>
      <c r="JF6" s="93"/>
      <c r="JG6" s="93"/>
      <c r="JH6" s="93"/>
      <c r="JI6" s="93"/>
      <c r="JJ6" s="93"/>
      <c r="JK6" s="93"/>
      <c r="JL6" s="93"/>
      <c r="JM6" s="93"/>
      <c r="JN6" s="93"/>
      <c r="JO6" s="93"/>
      <c r="JP6" s="93"/>
      <c r="JQ6" s="93"/>
      <c r="JR6" s="93"/>
      <c r="JS6" s="93"/>
      <c r="JT6" s="93"/>
      <c r="JU6" s="93"/>
      <c r="JV6" s="93"/>
      <c r="JW6" s="93"/>
      <c r="JX6" s="93"/>
      <c r="JY6" s="93"/>
      <c r="JZ6" s="93"/>
      <c r="KA6" s="93"/>
      <c r="KB6" s="93"/>
      <c r="KC6" s="93"/>
      <c r="KD6" s="93"/>
      <c r="KE6" s="93"/>
      <c r="KF6" s="93"/>
      <c r="KG6" s="93"/>
      <c r="KH6" s="93"/>
      <c r="KI6" s="93"/>
      <c r="KJ6" s="93"/>
      <c r="KK6" s="93"/>
      <c r="KL6" s="93"/>
      <c r="KM6" s="93"/>
      <c r="KN6" s="93"/>
      <c r="KO6" s="93"/>
      <c r="KP6" s="93"/>
      <c r="KQ6" s="93"/>
      <c r="KR6" s="93"/>
      <c r="KS6" s="93"/>
      <c r="KT6" s="93"/>
      <c r="KU6" s="93"/>
      <c r="KV6" s="93"/>
      <c r="KW6" s="93"/>
      <c r="KX6" s="93"/>
      <c r="KY6" s="93"/>
      <c r="KZ6" s="93"/>
      <c r="LA6" s="93"/>
      <c r="LB6" s="93"/>
      <c r="LC6" s="93"/>
      <c r="LD6" s="93"/>
      <c r="LE6" s="93"/>
      <c r="LF6" s="93"/>
      <c r="LG6" s="93"/>
      <c r="LH6" s="93"/>
      <c r="LI6" s="93"/>
      <c r="LJ6" s="93"/>
      <c r="LK6" s="93"/>
      <c r="LL6" s="93"/>
      <c r="LM6" s="93"/>
      <c r="LN6" s="93"/>
      <c r="LO6" s="93"/>
      <c r="LP6" s="93"/>
      <c r="LQ6" s="93"/>
      <c r="LR6" s="93"/>
      <c r="LS6" s="93"/>
      <c r="LT6" s="93"/>
      <c r="LU6" s="93"/>
      <c r="LV6" s="93"/>
      <c r="LW6" s="93"/>
      <c r="LX6" s="93"/>
      <c r="LY6" s="93"/>
      <c r="LZ6" s="93"/>
      <c r="MA6" s="93"/>
      <c r="MB6" s="93"/>
      <c r="MC6" s="93"/>
      <c r="MD6" s="93"/>
      <c r="ME6" s="93"/>
      <c r="MF6" s="93"/>
      <c r="MG6" s="93"/>
      <c r="MH6" s="93"/>
      <c r="MI6" s="93"/>
      <c r="MJ6" s="93"/>
      <c r="MK6" s="93"/>
      <c r="ML6" s="93"/>
      <c r="MM6" s="93"/>
      <c r="MN6" s="93"/>
      <c r="MO6" s="93"/>
      <c r="MP6" s="93"/>
      <c r="MQ6" s="93"/>
      <c r="MR6" s="93"/>
      <c r="MS6" s="93"/>
      <c r="MT6" s="93"/>
      <c r="MU6" s="93"/>
    </row>
    <row r="7" spans="1:359" s="1" customFormat="1" ht="16.5" customHeight="1" x14ac:dyDescent="0.25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161"/>
      <c r="M7" s="115"/>
      <c r="N7" s="93"/>
      <c r="O7" s="93"/>
      <c r="P7" s="93"/>
      <c r="Q7" s="93"/>
      <c r="R7" s="161"/>
      <c r="S7" s="115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93"/>
      <c r="CF7" s="93"/>
      <c r="CG7" s="93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93"/>
      <c r="DA7" s="93"/>
      <c r="DB7" s="93"/>
      <c r="DC7" s="93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  <c r="EI7" s="93"/>
      <c r="EJ7" s="93"/>
      <c r="EK7" s="93"/>
      <c r="EL7" s="93"/>
      <c r="EM7" s="93"/>
      <c r="EN7" s="93"/>
      <c r="EO7" s="93"/>
      <c r="EP7" s="93"/>
      <c r="EQ7" s="93"/>
      <c r="ER7" s="93"/>
      <c r="ES7" s="93"/>
      <c r="ET7" s="93"/>
      <c r="EU7" s="93"/>
      <c r="EV7" s="93"/>
      <c r="EW7" s="93"/>
      <c r="EX7" s="93"/>
      <c r="EY7" s="93"/>
      <c r="EZ7" s="93"/>
      <c r="FA7" s="93"/>
      <c r="FB7" s="93"/>
      <c r="FC7" s="93"/>
      <c r="FD7" s="93"/>
      <c r="FE7" s="93"/>
      <c r="FF7" s="93"/>
      <c r="FG7" s="93"/>
      <c r="FH7" s="93"/>
      <c r="FI7" s="93"/>
      <c r="FJ7" s="93"/>
      <c r="FK7" s="93"/>
      <c r="FL7" s="93"/>
      <c r="FM7" s="93"/>
      <c r="FN7" s="93"/>
      <c r="FO7" s="93"/>
      <c r="FP7" s="93"/>
      <c r="FQ7" s="93"/>
      <c r="FR7" s="93"/>
      <c r="FS7" s="93"/>
      <c r="FT7" s="93"/>
      <c r="FU7" s="93"/>
      <c r="FV7" s="93"/>
      <c r="FW7" s="93"/>
      <c r="FX7" s="93"/>
      <c r="FY7" s="93"/>
      <c r="FZ7" s="93"/>
      <c r="GA7" s="93"/>
      <c r="GB7" s="93"/>
      <c r="GC7" s="93"/>
      <c r="GD7" s="93"/>
      <c r="GE7" s="93"/>
      <c r="GF7" s="93"/>
      <c r="GG7" s="93"/>
      <c r="GH7" s="93"/>
      <c r="GI7" s="93"/>
      <c r="GJ7" s="93"/>
      <c r="GK7" s="93"/>
      <c r="GL7" s="93"/>
      <c r="GM7" s="93"/>
      <c r="GN7" s="93"/>
      <c r="GO7" s="93"/>
      <c r="GP7" s="93"/>
      <c r="GQ7" s="93"/>
      <c r="GR7" s="93"/>
      <c r="GS7" s="93"/>
      <c r="GT7" s="93"/>
      <c r="GU7" s="93"/>
      <c r="GV7" s="93"/>
      <c r="GW7" s="93"/>
      <c r="GX7" s="93"/>
      <c r="GY7" s="93"/>
      <c r="GZ7" s="93"/>
      <c r="HA7" s="93"/>
      <c r="HB7" s="93"/>
      <c r="HC7" s="93"/>
      <c r="HD7" s="93"/>
      <c r="HE7" s="93"/>
      <c r="HF7" s="93"/>
      <c r="HG7" s="93"/>
      <c r="HH7" s="93"/>
      <c r="HI7" s="93"/>
      <c r="HJ7" s="93"/>
      <c r="HK7" s="93"/>
      <c r="HL7" s="93"/>
      <c r="HM7" s="93"/>
      <c r="HN7" s="93"/>
      <c r="HO7" s="93"/>
      <c r="HP7" s="93"/>
      <c r="HQ7" s="93"/>
      <c r="HR7" s="93"/>
      <c r="HS7" s="93"/>
      <c r="HT7" s="93"/>
      <c r="HU7" s="93"/>
      <c r="HV7" s="93"/>
      <c r="HW7" s="93"/>
      <c r="HX7" s="93"/>
      <c r="HY7" s="93"/>
      <c r="HZ7" s="93"/>
      <c r="IA7" s="93"/>
      <c r="IB7" s="93"/>
      <c r="IC7" s="93"/>
      <c r="ID7" s="93"/>
      <c r="IE7" s="93"/>
      <c r="IF7" s="93"/>
      <c r="IG7" s="93"/>
      <c r="IH7" s="93"/>
      <c r="II7" s="93"/>
      <c r="IJ7" s="93"/>
      <c r="IK7" s="93"/>
      <c r="IL7" s="93"/>
      <c r="IM7" s="93"/>
      <c r="IN7" s="93"/>
      <c r="IO7" s="93"/>
      <c r="IP7" s="93"/>
      <c r="IQ7" s="93"/>
      <c r="IR7" s="93"/>
      <c r="IS7" s="93"/>
      <c r="IT7" s="93"/>
      <c r="IU7" s="93"/>
      <c r="IV7" s="93"/>
      <c r="IW7" s="93"/>
      <c r="IX7" s="93"/>
      <c r="IY7" s="93"/>
      <c r="IZ7" s="93"/>
      <c r="JA7" s="93"/>
      <c r="JB7" s="93"/>
      <c r="JC7" s="93"/>
      <c r="JD7" s="93"/>
      <c r="JE7" s="93"/>
      <c r="JF7" s="93"/>
      <c r="JG7" s="93"/>
      <c r="JH7" s="93"/>
      <c r="JI7" s="93"/>
      <c r="JJ7" s="93"/>
      <c r="JK7" s="93"/>
      <c r="JL7" s="93"/>
      <c r="JM7" s="93"/>
      <c r="JN7" s="93"/>
      <c r="JO7" s="93"/>
      <c r="JP7" s="93"/>
      <c r="JQ7" s="93"/>
      <c r="JR7" s="93"/>
      <c r="JS7" s="93"/>
      <c r="JT7" s="93"/>
      <c r="JU7" s="93"/>
      <c r="JV7" s="93"/>
      <c r="JW7" s="93"/>
      <c r="JX7" s="93"/>
      <c r="JY7" s="93"/>
      <c r="JZ7" s="93"/>
      <c r="KA7" s="93"/>
      <c r="KB7" s="93"/>
      <c r="KC7" s="93"/>
      <c r="KD7" s="93"/>
      <c r="KE7" s="93"/>
      <c r="KF7" s="93"/>
      <c r="KG7" s="93"/>
      <c r="KH7" s="93"/>
      <c r="KI7" s="93"/>
      <c r="KJ7" s="93"/>
      <c r="KK7" s="93"/>
      <c r="KL7" s="93"/>
      <c r="KM7" s="93"/>
      <c r="KN7" s="93"/>
      <c r="KO7" s="93"/>
      <c r="KP7" s="93"/>
      <c r="KQ7" s="93"/>
      <c r="KR7" s="93"/>
      <c r="KS7" s="93"/>
      <c r="KT7" s="93"/>
      <c r="KU7" s="93"/>
      <c r="KV7" s="93"/>
      <c r="KW7" s="93"/>
      <c r="KX7" s="93"/>
      <c r="KY7" s="93"/>
      <c r="KZ7" s="93"/>
      <c r="LA7" s="93"/>
      <c r="LB7" s="93"/>
      <c r="LC7" s="93"/>
      <c r="LD7" s="93"/>
      <c r="LE7" s="93"/>
      <c r="LF7" s="93"/>
      <c r="LG7" s="93"/>
      <c r="LH7" s="93"/>
      <c r="LI7" s="93"/>
      <c r="LJ7" s="93"/>
      <c r="LK7" s="93"/>
      <c r="LL7" s="93"/>
      <c r="LM7" s="93"/>
      <c r="LN7" s="93"/>
      <c r="LO7" s="93"/>
      <c r="LP7" s="93"/>
      <c r="LQ7" s="93"/>
      <c r="LR7" s="93"/>
      <c r="LS7" s="93"/>
      <c r="LT7" s="93"/>
      <c r="LU7" s="93"/>
      <c r="LV7" s="93"/>
      <c r="LW7" s="93"/>
      <c r="LX7" s="93"/>
      <c r="LY7" s="93"/>
      <c r="LZ7" s="93"/>
      <c r="MA7" s="93"/>
      <c r="MB7" s="93"/>
      <c r="MC7" s="93"/>
      <c r="MD7" s="93"/>
      <c r="ME7" s="93"/>
      <c r="MF7" s="93"/>
      <c r="MG7" s="93"/>
      <c r="MH7" s="93"/>
      <c r="MI7" s="93"/>
      <c r="MJ7" s="93"/>
      <c r="MK7" s="93"/>
      <c r="ML7" s="93"/>
      <c r="MM7" s="93"/>
      <c r="MN7" s="93"/>
      <c r="MO7" s="93"/>
      <c r="MP7" s="93"/>
      <c r="MQ7" s="93"/>
      <c r="MR7" s="93"/>
      <c r="MS7" s="93"/>
      <c r="MT7" s="93"/>
      <c r="MU7" s="93"/>
    </row>
    <row r="8" spans="1:359" s="1" customFormat="1" ht="16.5" customHeight="1" x14ac:dyDescent="0.25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111"/>
      <c r="M8" s="117"/>
      <c r="N8" s="93"/>
      <c r="O8" s="93"/>
      <c r="P8" s="93"/>
      <c r="Q8" s="93"/>
      <c r="R8" s="111"/>
      <c r="S8" s="117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93"/>
      <c r="DZ8" s="93"/>
      <c r="EA8" s="93"/>
      <c r="EB8" s="93"/>
      <c r="EC8" s="93"/>
      <c r="ED8" s="93"/>
      <c r="EE8" s="93"/>
      <c r="EF8" s="93"/>
      <c r="EG8" s="93"/>
      <c r="EH8" s="93"/>
      <c r="EI8" s="93"/>
      <c r="EJ8" s="93"/>
      <c r="EK8" s="93"/>
      <c r="EL8" s="93"/>
      <c r="EM8" s="93"/>
      <c r="EN8" s="93"/>
      <c r="EO8" s="93"/>
      <c r="EP8" s="93"/>
      <c r="EQ8" s="93"/>
      <c r="ER8" s="93"/>
      <c r="ES8" s="93"/>
      <c r="ET8" s="93"/>
      <c r="EU8" s="93"/>
      <c r="EV8" s="93"/>
      <c r="EW8" s="93"/>
      <c r="EX8" s="93"/>
      <c r="EY8" s="93"/>
      <c r="EZ8" s="93"/>
      <c r="FA8" s="93"/>
      <c r="FB8" s="93"/>
      <c r="FC8" s="93"/>
      <c r="FD8" s="93"/>
      <c r="FE8" s="93"/>
      <c r="FF8" s="93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3"/>
      <c r="GR8" s="93"/>
      <c r="GS8" s="93"/>
      <c r="GT8" s="93"/>
      <c r="GU8" s="93"/>
      <c r="GV8" s="93"/>
      <c r="GW8" s="93"/>
      <c r="GX8" s="93"/>
      <c r="GY8" s="93"/>
      <c r="GZ8" s="93"/>
      <c r="HA8" s="93"/>
      <c r="HB8" s="93"/>
      <c r="HC8" s="93"/>
      <c r="HD8" s="93"/>
      <c r="HE8" s="93"/>
      <c r="HF8" s="93"/>
      <c r="HG8" s="93"/>
      <c r="HH8" s="93"/>
      <c r="HI8" s="93"/>
      <c r="HJ8" s="93"/>
      <c r="HK8" s="93"/>
      <c r="HL8" s="93"/>
      <c r="HM8" s="93"/>
      <c r="HN8" s="93"/>
      <c r="HO8" s="93"/>
      <c r="HP8" s="93"/>
      <c r="HQ8" s="93"/>
      <c r="HR8" s="93"/>
      <c r="HS8" s="93"/>
      <c r="HT8" s="93"/>
      <c r="HU8" s="93"/>
      <c r="HV8" s="93"/>
      <c r="HW8" s="93"/>
      <c r="HX8" s="93"/>
      <c r="HY8" s="93"/>
      <c r="HZ8" s="93"/>
      <c r="IA8" s="93"/>
      <c r="IB8" s="93"/>
      <c r="IC8" s="93"/>
      <c r="ID8" s="93"/>
      <c r="IE8" s="93"/>
      <c r="IF8" s="93"/>
      <c r="IG8" s="93"/>
      <c r="IH8" s="93"/>
      <c r="II8" s="93"/>
      <c r="IJ8" s="93"/>
      <c r="IK8" s="93"/>
      <c r="IL8" s="93"/>
      <c r="IM8" s="93"/>
      <c r="IN8" s="93"/>
      <c r="IO8" s="93"/>
      <c r="IP8" s="93"/>
      <c r="IQ8" s="93"/>
      <c r="IR8" s="93"/>
      <c r="IS8" s="93"/>
      <c r="IT8" s="93"/>
      <c r="IU8" s="93"/>
      <c r="IV8" s="93"/>
      <c r="IW8" s="93"/>
      <c r="IX8" s="93"/>
      <c r="IY8" s="93"/>
      <c r="IZ8" s="93"/>
      <c r="JA8" s="93"/>
      <c r="JB8" s="93"/>
      <c r="JC8" s="93"/>
      <c r="JD8" s="93"/>
      <c r="JE8" s="93"/>
      <c r="JF8" s="93"/>
      <c r="JG8" s="93"/>
      <c r="JH8" s="93"/>
      <c r="JI8" s="93"/>
      <c r="JJ8" s="93"/>
      <c r="JK8" s="93"/>
      <c r="JL8" s="93"/>
      <c r="JM8" s="93"/>
      <c r="JN8" s="93"/>
      <c r="JO8" s="93"/>
      <c r="JP8" s="93"/>
      <c r="JQ8" s="93"/>
      <c r="JR8" s="93"/>
      <c r="JS8" s="93"/>
      <c r="JT8" s="93"/>
      <c r="JU8" s="93"/>
      <c r="JV8" s="93"/>
      <c r="JW8" s="93"/>
      <c r="JX8" s="93"/>
      <c r="JY8" s="93"/>
      <c r="JZ8" s="93"/>
      <c r="KA8" s="93"/>
      <c r="KB8" s="93"/>
      <c r="KC8" s="93"/>
      <c r="KD8" s="93"/>
      <c r="KE8" s="93"/>
      <c r="KF8" s="93"/>
      <c r="KG8" s="93"/>
      <c r="KH8" s="93"/>
      <c r="KI8" s="93"/>
      <c r="KJ8" s="93"/>
      <c r="KK8" s="93"/>
      <c r="KL8" s="93"/>
      <c r="KM8" s="93"/>
      <c r="KN8" s="93"/>
      <c r="KO8" s="93"/>
      <c r="KP8" s="93"/>
      <c r="KQ8" s="93"/>
      <c r="KR8" s="93"/>
      <c r="KS8" s="93"/>
      <c r="KT8" s="93"/>
      <c r="KU8" s="93"/>
      <c r="KV8" s="93"/>
      <c r="KW8" s="93"/>
      <c r="KX8" s="93"/>
      <c r="KY8" s="93"/>
      <c r="KZ8" s="93"/>
      <c r="LA8" s="93"/>
      <c r="LB8" s="93"/>
      <c r="LC8" s="93"/>
      <c r="LD8" s="93"/>
      <c r="LE8" s="93"/>
      <c r="LF8" s="93"/>
      <c r="LG8" s="93"/>
      <c r="LH8" s="93"/>
      <c r="LI8" s="93"/>
      <c r="LJ8" s="93"/>
      <c r="LK8" s="93"/>
      <c r="LL8" s="93"/>
      <c r="LM8" s="93"/>
      <c r="LN8" s="93"/>
      <c r="LO8" s="93"/>
      <c r="LP8" s="93"/>
      <c r="LQ8" s="93"/>
      <c r="LR8" s="93"/>
      <c r="LS8" s="93"/>
      <c r="LT8" s="93"/>
      <c r="LU8" s="93"/>
      <c r="LV8" s="93"/>
      <c r="LW8" s="93"/>
      <c r="LX8" s="93"/>
      <c r="LY8" s="93"/>
      <c r="LZ8" s="93"/>
      <c r="MA8" s="93"/>
      <c r="MB8" s="93"/>
      <c r="MC8" s="93"/>
      <c r="MD8" s="93"/>
      <c r="ME8" s="93"/>
      <c r="MF8" s="93"/>
      <c r="MG8" s="93"/>
      <c r="MH8" s="93"/>
      <c r="MI8" s="93"/>
      <c r="MJ8" s="93"/>
      <c r="MK8" s="93"/>
      <c r="ML8" s="93"/>
      <c r="MM8" s="93"/>
      <c r="MN8" s="93"/>
      <c r="MO8" s="93"/>
      <c r="MP8" s="93"/>
      <c r="MQ8" s="93"/>
      <c r="MR8" s="93"/>
      <c r="MS8" s="93"/>
      <c r="MT8" s="93"/>
      <c r="MU8" s="93"/>
    </row>
    <row r="9" spans="1:359" ht="16.5" customHeight="1" x14ac:dyDescent="0.25">
      <c r="J9"/>
      <c r="K9"/>
      <c r="L9" s="162"/>
      <c r="M9" s="118"/>
      <c r="P9"/>
      <c r="Q9"/>
      <c r="R9" s="162"/>
      <c r="S9" s="118"/>
    </row>
    <row r="10" spans="1:359" ht="20.25" x14ac:dyDescent="0.3">
      <c r="B10" s="382" t="s">
        <v>0</v>
      </c>
      <c r="C10" s="382"/>
      <c r="D10" s="382"/>
      <c r="E10" s="382"/>
      <c r="F10" s="382"/>
      <c r="G10" s="382"/>
      <c r="H10" s="382"/>
      <c r="I10" s="382"/>
      <c r="J10" s="382"/>
      <c r="K10" s="382"/>
      <c r="L10" s="382"/>
      <c r="M10" s="382"/>
      <c r="N10"/>
      <c r="R10" s="2"/>
    </row>
    <row r="11" spans="1:359" ht="20.25" x14ac:dyDescent="0.3">
      <c r="B11" s="382" t="s">
        <v>80</v>
      </c>
      <c r="C11" s="382"/>
      <c r="D11" s="382"/>
      <c r="E11" s="382"/>
      <c r="F11" s="382"/>
      <c r="G11" s="382"/>
      <c r="H11" s="382"/>
      <c r="I11" s="382"/>
      <c r="J11" s="382"/>
      <c r="K11" s="382"/>
      <c r="L11" s="382"/>
      <c r="M11" s="382"/>
      <c r="N11"/>
      <c r="R11" s="2"/>
    </row>
    <row r="12" spans="1:359" ht="16.5" customHeight="1" x14ac:dyDescent="0.25">
      <c r="J12"/>
      <c r="K12"/>
      <c r="L12" s="162"/>
      <c r="M12" s="118"/>
      <c r="P12"/>
      <c r="Q12"/>
      <c r="R12" s="162"/>
      <c r="S12" s="118"/>
    </row>
    <row r="13" spans="1:359" ht="16.5" customHeight="1" x14ac:dyDescent="0.25">
      <c r="J13"/>
      <c r="K13"/>
      <c r="L13" s="162"/>
      <c r="M13" s="118"/>
      <c r="P13"/>
      <c r="Q13"/>
      <c r="R13" s="162"/>
      <c r="S13" s="118"/>
    </row>
    <row r="14" spans="1:359" ht="16.5" customHeight="1" x14ac:dyDescent="0.25">
      <c r="B14" s="3" t="s">
        <v>1</v>
      </c>
      <c r="D14" s="383" t="s">
        <v>62</v>
      </c>
      <c r="E14" s="383"/>
      <c r="F14" s="383"/>
      <c r="G14" s="383"/>
      <c r="H14" s="383"/>
      <c r="I14" s="383"/>
      <c r="J14" s="383"/>
      <c r="K14" s="383"/>
      <c r="L14" s="383"/>
      <c r="M14" s="383"/>
      <c r="R14" s="2"/>
    </row>
    <row r="15" spans="1:359" ht="16.5" customHeight="1" x14ac:dyDescent="0.25">
      <c r="B15" s="4"/>
      <c r="D15" s="5"/>
      <c r="E15" s="5"/>
      <c r="F15" s="5"/>
      <c r="G15" s="5"/>
      <c r="H15" s="5"/>
      <c r="I15" s="5"/>
      <c r="J15" s="5"/>
      <c r="K15" s="5"/>
      <c r="L15" s="163"/>
      <c r="M15" s="119"/>
      <c r="N15" s="5"/>
      <c r="O15" s="5"/>
      <c r="P15" s="5"/>
      <c r="Q15" s="5"/>
      <c r="R15" s="163"/>
      <c r="S15" s="119"/>
      <c r="T15" s="5"/>
    </row>
    <row r="16" spans="1:359" ht="16.5" customHeight="1" x14ac:dyDescent="0.25">
      <c r="B16" s="3" t="s">
        <v>2</v>
      </c>
      <c r="D16" s="6" t="s">
        <v>3</v>
      </c>
      <c r="E16" s="5"/>
      <c r="F16" s="5"/>
      <c r="G16" s="5"/>
      <c r="H16" s="5"/>
      <c r="I16" s="5"/>
      <c r="J16" s="5"/>
      <c r="K16" s="5"/>
      <c r="L16" s="163"/>
      <c r="M16" s="119"/>
      <c r="N16" s="5"/>
      <c r="O16" s="5"/>
      <c r="P16" s="5"/>
      <c r="Q16" s="5"/>
      <c r="R16" s="163"/>
      <c r="S16" s="119"/>
      <c r="T16" s="5"/>
    </row>
    <row r="17" spans="1:359" x14ac:dyDescent="0.25">
      <c r="B17" s="7"/>
      <c r="D17" s="8" t="s">
        <v>4</v>
      </c>
      <c r="E17" s="8"/>
      <c r="F17" s="9">
        <v>280</v>
      </c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</row>
    <row r="18" spans="1:359" x14ac:dyDescent="0.25">
      <c r="B18" s="7"/>
      <c r="D18" s="8" t="s">
        <v>56</v>
      </c>
      <c r="E18" s="8"/>
      <c r="F18" s="9">
        <v>1</v>
      </c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</row>
    <row r="19" spans="1:359" x14ac:dyDescent="0.25">
      <c r="B19" s="7"/>
      <c r="D19" s="8"/>
      <c r="E19" s="8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</row>
    <row r="20" spans="1:359" ht="44.25" customHeight="1" x14ac:dyDescent="0.25">
      <c r="B20" s="7"/>
      <c r="D20" s="10"/>
      <c r="E20" s="10"/>
      <c r="F20" s="374" t="s">
        <v>51</v>
      </c>
      <c r="G20" s="375"/>
      <c r="H20" s="29"/>
      <c r="I20" s="372">
        <f>Residential!I20</f>
        <v>2016</v>
      </c>
      <c r="J20" s="373"/>
      <c r="K20" s="29"/>
      <c r="L20" s="374" t="str">
        <f>Residential!L20</f>
        <v xml:space="preserve">Impact
2016  vs. 
2015 </v>
      </c>
      <c r="M20" s="375"/>
      <c r="N20" s="29"/>
      <c r="O20" s="372" t="str">
        <f>Residential!O20</f>
        <v xml:space="preserve">2017 TEST YEAR </v>
      </c>
      <c r="P20" s="373"/>
      <c r="Q20" s="29"/>
      <c r="R20" s="374" t="str">
        <f>Residential!R20</f>
        <v xml:space="preserve">Impact
2017 TEST vs. 
2016 </v>
      </c>
      <c r="S20" s="375"/>
      <c r="T20" s="29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</row>
    <row r="21" spans="1:359" x14ac:dyDescent="0.25">
      <c r="B21" s="7"/>
      <c r="D21" s="376" t="s">
        <v>5</v>
      </c>
      <c r="E21" s="11" t="s">
        <v>7</v>
      </c>
      <c r="F21" s="11" t="s">
        <v>6</v>
      </c>
      <c r="G21" s="12" t="s">
        <v>8</v>
      </c>
      <c r="H21" s="29"/>
      <c r="I21" s="11" t="s">
        <v>6</v>
      </c>
      <c r="J21" s="12" t="s">
        <v>8</v>
      </c>
      <c r="K21" s="29"/>
      <c r="L21" s="165" t="s">
        <v>9</v>
      </c>
      <c r="M21" s="121" t="s">
        <v>10</v>
      </c>
      <c r="N21" s="29"/>
      <c r="O21" s="11" t="s">
        <v>6</v>
      </c>
      <c r="P21" s="12" t="s">
        <v>8</v>
      </c>
      <c r="Q21" s="29"/>
      <c r="R21" s="165" t="s">
        <v>9</v>
      </c>
      <c r="S21" s="121" t="s">
        <v>10</v>
      </c>
      <c r="T21" s="29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</row>
    <row r="22" spans="1:359" x14ac:dyDescent="0.25">
      <c r="B22" s="7"/>
      <c r="D22" s="377"/>
      <c r="E22" s="13"/>
      <c r="F22" s="13" t="s">
        <v>11</v>
      </c>
      <c r="G22" s="14" t="s">
        <v>11</v>
      </c>
      <c r="H22" s="29"/>
      <c r="I22" s="13" t="s">
        <v>11</v>
      </c>
      <c r="J22" s="14" t="s">
        <v>11</v>
      </c>
      <c r="K22" s="29"/>
      <c r="L22" s="166"/>
      <c r="M22" s="122"/>
      <c r="N22" s="29"/>
      <c r="O22" s="13" t="s">
        <v>11</v>
      </c>
      <c r="P22" s="14" t="s">
        <v>11</v>
      </c>
      <c r="Q22" s="29"/>
      <c r="R22" s="166"/>
      <c r="S22" s="122"/>
      <c r="T22" s="29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</row>
    <row r="23" spans="1:359" x14ac:dyDescent="0.25">
      <c r="A23" s="139" t="str">
        <f>[3]Rates!$A$197</f>
        <v>Fix_SL</v>
      </c>
      <c r="B23" s="15" t="s">
        <v>12</v>
      </c>
      <c r="C23" s="15"/>
      <c r="D23" s="99" t="s">
        <v>57</v>
      </c>
      <c r="E23" s="17">
        <v>1</v>
      </c>
      <c r="F23" s="114">
        <f>IF($A23&lt;&gt;"",VLOOKUP($A23,[3]Rates!$A$1:$R$65536,12,FALSE),0)</f>
        <v>1.26</v>
      </c>
      <c r="G23" s="18">
        <f t="shared" ref="G23:G38" si="0">E23*F23</f>
        <v>1.26</v>
      </c>
      <c r="H23" s="38"/>
      <c r="I23" s="114">
        <f>IF($A23&lt;&gt;"",VLOOKUP($A23,[3]Rates!$A$1:$R$65536,14,FALSE),0)</f>
        <v>1.2</v>
      </c>
      <c r="J23" s="18">
        <f>$E23*I23</f>
        <v>1.2</v>
      </c>
      <c r="K23" s="38"/>
      <c r="L23" s="167">
        <f>J23-G23</f>
        <v>-6.0000000000000053E-2</v>
      </c>
      <c r="M23" s="123">
        <f>IF((G23)=0,"",(L23/G23))</f>
        <v>-4.7619047619047658E-2</v>
      </c>
      <c r="N23" s="38"/>
      <c r="O23" s="114">
        <f>IF($A23&lt;&gt;"",VLOOKUP($A23,[3]Rates!$A$1:$R$65536,15,FALSE),0)</f>
        <v>1.22</v>
      </c>
      <c r="P23" s="18">
        <f>$E23*O23</f>
        <v>1.22</v>
      </c>
      <c r="Q23" s="38"/>
      <c r="R23" s="167">
        <f>P23-J23</f>
        <v>2.0000000000000018E-2</v>
      </c>
      <c r="S23" s="123">
        <f>IF((J23)=0,"",(R23/J23))</f>
        <v>1.6666666666666684E-2</v>
      </c>
      <c r="T23" s="38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</row>
    <row r="24" spans="1:359" x14ac:dyDescent="0.25">
      <c r="A24" s="139"/>
      <c r="B24" s="15" t="s">
        <v>13</v>
      </c>
      <c r="C24" s="15"/>
      <c r="D24" s="99" t="s">
        <v>57</v>
      </c>
      <c r="E24" s="17">
        <v>1</v>
      </c>
      <c r="F24" s="114">
        <f>IF($A24&lt;&gt;"",VLOOKUP($A24,[3]Rates!$A$1:$R$65536,12,FALSE),0)</f>
        <v>0</v>
      </c>
      <c r="G24" s="18">
        <f t="shared" si="0"/>
        <v>0</v>
      </c>
      <c r="H24" s="38"/>
      <c r="I24" s="114">
        <f>IF($A24&lt;&gt;"",VLOOKUP($A24,[3]Rates!$A$1:$R$65536,14,FALSE),0)</f>
        <v>0</v>
      </c>
      <c r="J24" s="18">
        <f t="shared" ref="J24:J38" si="1">$E24*I24</f>
        <v>0</v>
      </c>
      <c r="K24" s="38"/>
      <c r="L24" s="167">
        <f t="shared" ref="L24:L62" si="2">J24-G24</f>
        <v>0</v>
      </c>
      <c r="M24" s="123" t="str">
        <f t="shared" ref="M24:M48" si="3">IF((G24)=0,"",(L24/G24))</f>
        <v/>
      </c>
      <c r="N24" s="38"/>
      <c r="O24" s="114">
        <f>IF($A24&lt;&gt;"",VLOOKUP($A24,[3]Rates!$A$1:$R$65536,15,FALSE),0)</f>
        <v>0</v>
      </c>
      <c r="P24" s="18">
        <f t="shared" ref="P24:P38" si="4">$E24*O24</f>
        <v>0</v>
      </c>
      <c r="Q24" s="38"/>
      <c r="R24" s="167">
        <f t="shared" ref="R24:R74" si="5">P24-J24</f>
        <v>0</v>
      </c>
      <c r="S24" s="123" t="str">
        <f t="shared" ref="S24:S62" si="6">IF((J24)=0,"",(R24/J24))</f>
        <v/>
      </c>
      <c r="T24" s="38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</row>
    <row r="25" spans="1:359" s="267" customFormat="1" x14ac:dyDescent="0.25">
      <c r="A25" s="291" t="str">
        <f>[3]Rates!$A$199</f>
        <v>PPE_SL</v>
      </c>
      <c r="B25" s="301" t="s">
        <v>71</v>
      </c>
      <c r="C25" s="293"/>
      <c r="D25" s="294" t="s">
        <v>57</v>
      </c>
      <c r="E25" s="303">
        <v>1</v>
      </c>
      <c r="F25" s="302">
        <f>IF($A25&lt;&gt;"",VLOOKUP($A25,[3]Rates!$A$1:$R$65536,12,FALSE),0)</f>
        <v>0.02</v>
      </c>
      <c r="G25" s="297">
        <f t="shared" si="0"/>
        <v>0.02</v>
      </c>
      <c r="H25" s="298"/>
      <c r="I25" s="302">
        <f>IF($A25&lt;&gt;"",VLOOKUP($A25,[3]Rates!$A$1:$R$65536,14,FALSE),0)</f>
        <v>0.02</v>
      </c>
      <c r="J25" s="297">
        <f t="shared" si="1"/>
        <v>0.02</v>
      </c>
      <c r="K25" s="298"/>
      <c r="L25" s="299">
        <f>J25-G25</f>
        <v>0</v>
      </c>
      <c r="M25" s="300">
        <f t="shared" si="3"/>
        <v>0</v>
      </c>
      <c r="N25" s="298"/>
      <c r="O25" s="302">
        <f>IF($A25&lt;&gt;"",VLOOKUP($A25,[3]Rates!$A$1:$R$65536,15,FALSE),0)</f>
        <v>0</v>
      </c>
      <c r="P25" s="297">
        <f t="shared" si="4"/>
        <v>0</v>
      </c>
      <c r="Q25" s="298"/>
      <c r="R25" s="299">
        <f t="shared" si="5"/>
        <v>-0.02</v>
      </c>
      <c r="S25" s="300">
        <f t="shared" si="6"/>
        <v>-1</v>
      </c>
      <c r="T25" s="298"/>
    </row>
    <row r="26" spans="1:359" s="267" customFormat="1" x14ac:dyDescent="0.25">
      <c r="A26" s="291" t="str">
        <f>[3]Rates!$A$200</f>
        <v>ICMF_SL</v>
      </c>
      <c r="B26" s="301" t="s">
        <v>72</v>
      </c>
      <c r="C26" s="293"/>
      <c r="D26" s="294" t="s">
        <v>57</v>
      </c>
      <c r="E26" s="303">
        <v>1</v>
      </c>
      <c r="F26" s="302">
        <f>IF($A26&lt;&gt;"",VLOOKUP($A26,[3]Rates!$A$1:$R$65536,12,FALSE),0)</f>
        <v>0.01</v>
      </c>
      <c r="G26" s="297">
        <f t="shared" si="0"/>
        <v>0.01</v>
      </c>
      <c r="H26" s="298"/>
      <c r="I26" s="114">
        <f>IF($A26&lt;&gt;"",VLOOKUP($A26,[3]Rates!$A$1:$R$65536,14,FALSE),0)</f>
        <v>0</v>
      </c>
      <c r="J26" s="297">
        <f t="shared" si="1"/>
        <v>0</v>
      </c>
      <c r="K26" s="298"/>
      <c r="L26" s="299">
        <f t="shared" si="2"/>
        <v>-0.01</v>
      </c>
      <c r="M26" s="300">
        <f t="shared" si="3"/>
        <v>-1</v>
      </c>
      <c r="N26" s="298"/>
      <c r="O26" s="302">
        <f>IF($A26&lt;&gt;"",VLOOKUP($A26,[3]Rates!$A$1:$R$65536,15,FALSE),0)</f>
        <v>0</v>
      </c>
      <c r="P26" s="297">
        <f t="shared" si="4"/>
        <v>0</v>
      </c>
      <c r="Q26" s="298"/>
      <c r="R26" s="299">
        <f t="shared" si="5"/>
        <v>0</v>
      </c>
      <c r="S26" s="300" t="str">
        <f t="shared" si="6"/>
        <v/>
      </c>
      <c r="T26" s="298"/>
    </row>
    <row r="27" spans="1:359" x14ac:dyDescent="0.25">
      <c r="A27" s="139" t="s">
        <v>145</v>
      </c>
      <c r="B27" s="22" t="s">
        <v>133</v>
      </c>
      <c r="C27" s="15"/>
      <c r="D27" s="307" t="s">
        <v>57</v>
      </c>
      <c r="E27" s="17">
        <v>1</v>
      </c>
      <c r="F27" s="114">
        <f>IF($A27&lt;&gt;"",VLOOKUP($A27,[3]Rates!$A$1:$R$65536,12,FALSE),0)</f>
        <v>0</v>
      </c>
      <c r="G27" s="18">
        <f t="shared" si="0"/>
        <v>0</v>
      </c>
      <c r="H27" s="38"/>
      <c r="I27" s="114">
        <f>IF($A27&lt;&gt;"",VLOOKUP($A27,[3]Rates!$A$1:$R$65536,14,FALSE),0)</f>
        <v>-0.21</v>
      </c>
      <c r="J27" s="18">
        <f t="shared" si="1"/>
        <v>-0.21</v>
      </c>
      <c r="K27" s="38"/>
      <c r="L27" s="167">
        <f t="shared" si="2"/>
        <v>-0.21</v>
      </c>
      <c r="M27" s="123" t="str">
        <f t="shared" si="3"/>
        <v/>
      </c>
      <c r="N27" s="38"/>
      <c r="O27" s="114">
        <f>IF($A27&lt;&gt;"",VLOOKUP($A27,[3]Rates!$A$1:$R$65536,15,FALSE),0)</f>
        <v>0</v>
      </c>
      <c r="P27" s="18">
        <f t="shared" si="4"/>
        <v>0</v>
      </c>
      <c r="Q27" s="38"/>
      <c r="R27" s="167">
        <f t="shared" si="5"/>
        <v>0.21</v>
      </c>
      <c r="S27" s="123">
        <f t="shared" si="6"/>
        <v>-1</v>
      </c>
      <c r="T27" s="38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</row>
    <row r="28" spans="1:359" x14ac:dyDescent="0.25">
      <c r="A28" s="139"/>
      <c r="B28" s="22"/>
      <c r="C28" s="15"/>
      <c r="D28" s="99"/>
      <c r="E28" s="17">
        <v>1</v>
      </c>
      <c r="F28" s="114">
        <f>IF($A28&lt;&gt;"",VLOOKUP($A28,[3]Rates!$A$1:$R$65536,12,FALSE),0)</f>
        <v>0</v>
      </c>
      <c r="G28" s="18">
        <f t="shared" si="0"/>
        <v>0</v>
      </c>
      <c r="H28" s="38"/>
      <c r="I28" s="114">
        <f>IF($A28&lt;&gt;"",VLOOKUP($A28,[3]Rates!$A$1:$R$65536,14,FALSE),0)</f>
        <v>0</v>
      </c>
      <c r="J28" s="18">
        <f t="shared" si="1"/>
        <v>0</v>
      </c>
      <c r="K28" s="38"/>
      <c r="L28" s="167">
        <f t="shared" si="2"/>
        <v>0</v>
      </c>
      <c r="M28" s="123" t="str">
        <f t="shared" si="3"/>
        <v/>
      </c>
      <c r="N28" s="38"/>
      <c r="O28" s="114">
        <f>IF($A28&lt;&gt;"",VLOOKUP($A28,[3]Rates!$A$1:$R$65536,15,FALSE),0)</f>
        <v>0</v>
      </c>
      <c r="P28" s="18">
        <f t="shared" si="4"/>
        <v>0</v>
      </c>
      <c r="Q28" s="38"/>
      <c r="R28" s="167">
        <f t="shared" si="5"/>
        <v>0</v>
      </c>
      <c r="S28" s="123" t="str">
        <f t="shared" si="6"/>
        <v/>
      </c>
      <c r="T28" s="38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</row>
    <row r="29" spans="1:359" x14ac:dyDescent="0.25">
      <c r="A29" s="139" t="str">
        <f>[3]Rates!$A$202</f>
        <v>Var_SL</v>
      </c>
      <c r="B29" s="15" t="s">
        <v>14</v>
      </c>
      <c r="C29" s="15"/>
      <c r="D29" s="99" t="s">
        <v>59</v>
      </c>
      <c r="E29" s="135">
        <f>$F$18</f>
        <v>1</v>
      </c>
      <c r="F29" s="16">
        <f>IF($A29&lt;&gt;"",VLOOKUP($A29,[3]Rates!$A$1:$R$65536,12,FALSE),0)</f>
        <v>6.6546000000000003</v>
      </c>
      <c r="G29" s="18">
        <f t="shared" si="0"/>
        <v>6.6546000000000003</v>
      </c>
      <c r="H29" s="38"/>
      <c r="I29" s="16">
        <f>IF($A29&lt;&gt;"",VLOOKUP($A29,[3]Rates!$A$1:$R$65536,14,FALSE),0)</f>
        <v>6.34</v>
      </c>
      <c r="J29" s="18">
        <f t="shared" si="1"/>
        <v>6.34</v>
      </c>
      <c r="K29" s="38"/>
      <c r="L29" s="167">
        <f t="shared" si="2"/>
        <v>-0.31460000000000043</v>
      </c>
      <c r="M29" s="123">
        <f t="shared" si="3"/>
        <v>-4.7275568779490941E-2</v>
      </c>
      <c r="N29" s="38"/>
      <c r="O29" s="16">
        <f>IF($A29&lt;&gt;"",VLOOKUP($A29,[3]Rates!$A$1:$R$65536,15,FALSE),0)</f>
        <v>6.4316000000000004</v>
      </c>
      <c r="P29" s="18">
        <f t="shared" si="4"/>
        <v>6.4316000000000004</v>
      </c>
      <c r="Q29" s="38"/>
      <c r="R29" s="167">
        <f t="shared" si="5"/>
        <v>9.160000000000057E-2</v>
      </c>
      <c r="S29" s="123">
        <f t="shared" si="6"/>
        <v>1.4447949526813971E-2</v>
      </c>
      <c r="T29" s="38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</row>
    <row r="30" spans="1:359" x14ac:dyDescent="0.25">
      <c r="A30" s="139"/>
      <c r="B30" s="15" t="s">
        <v>15</v>
      </c>
      <c r="C30" s="15"/>
      <c r="D30" s="99" t="s">
        <v>59</v>
      </c>
      <c r="E30" s="135">
        <f t="shared" ref="E30:E36" si="7">$F$18</f>
        <v>1</v>
      </c>
      <c r="F30" s="16">
        <f>IF($A30&lt;&gt;"",VLOOKUP($A30,[3]Rates!$A$1:$R$65536,12,FALSE),0)</f>
        <v>0</v>
      </c>
      <c r="G30" s="18">
        <f t="shared" si="0"/>
        <v>0</v>
      </c>
      <c r="H30" s="38"/>
      <c r="I30" s="16">
        <f>IF($A30&lt;&gt;"",VLOOKUP($A30,[3]Rates!$A$1:$R$65536,14,FALSE),0)</f>
        <v>0</v>
      </c>
      <c r="J30" s="18">
        <f t="shared" si="1"/>
        <v>0</v>
      </c>
      <c r="K30" s="38"/>
      <c r="L30" s="167">
        <f t="shared" si="2"/>
        <v>0</v>
      </c>
      <c r="M30" s="123" t="str">
        <f t="shared" si="3"/>
        <v/>
      </c>
      <c r="N30" s="38"/>
      <c r="O30" s="16">
        <f>IF($A30&lt;&gt;"",VLOOKUP($A30,[3]Rates!$A$1:$R$65536,15,FALSE),0)</f>
        <v>0</v>
      </c>
      <c r="P30" s="18">
        <f t="shared" si="4"/>
        <v>0</v>
      </c>
      <c r="Q30" s="38"/>
      <c r="R30" s="167">
        <f t="shared" si="5"/>
        <v>0</v>
      </c>
      <c r="S30" s="123" t="str">
        <f t="shared" si="6"/>
        <v/>
      </c>
      <c r="T30" s="38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</row>
    <row r="31" spans="1:359" x14ac:dyDescent="0.25">
      <c r="A31" s="139" t="s">
        <v>146</v>
      </c>
      <c r="B31" s="22" t="s">
        <v>135</v>
      </c>
      <c r="C31" s="15"/>
      <c r="D31" s="99" t="s">
        <v>59</v>
      </c>
      <c r="E31" s="135">
        <f t="shared" si="7"/>
        <v>1</v>
      </c>
      <c r="F31" s="16">
        <f>IF($A31&lt;&gt;"",VLOOKUP($A31,[3]Rates!$A$1:$R$65536,12,FALSE),0)</f>
        <v>0</v>
      </c>
      <c r="G31" s="18">
        <f t="shared" si="0"/>
        <v>0</v>
      </c>
      <c r="H31" s="38"/>
      <c r="I31" s="16">
        <f>IF($A31&lt;&gt;"",VLOOKUP($A31,[3]Rates!$A$1:$R$65536,14,FALSE),0)</f>
        <v>-0.79300000000000004</v>
      </c>
      <c r="J31" s="18">
        <f t="shared" si="1"/>
        <v>-0.79300000000000004</v>
      </c>
      <c r="K31" s="38"/>
      <c r="L31" s="167">
        <f t="shared" si="2"/>
        <v>-0.79300000000000004</v>
      </c>
      <c r="M31" s="123" t="str">
        <f t="shared" si="3"/>
        <v/>
      </c>
      <c r="N31" s="38"/>
      <c r="O31" s="16">
        <f>IF($A31&lt;&gt;"",VLOOKUP($A31,[3]Rates!$A$1:$R$65536,15,FALSE),0)</f>
        <v>0</v>
      </c>
      <c r="P31" s="18">
        <f t="shared" si="4"/>
        <v>0</v>
      </c>
      <c r="Q31" s="38"/>
      <c r="R31" s="167">
        <f t="shared" si="5"/>
        <v>0.79300000000000004</v>
      </c>
      <c r="S31" s="123">
        <f t="shared" si="6"/>
        <v>-1</v>
      </c>
      <c r="T31" s="38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</row>
    <row r="32" spans="1:359" s="267" customFormat="1" x14ac:dyDescent="0.25">
      <c r="A32" s="291" t="str">
        <f>[3]Rates!$A$208</f>
        <v>ICMV_SL</v>
      </c>
      <c r="B32" s="292" t="s">
        <v>72</v>
      </c>
      <c r="C32" s="293"/>
      <c r="D32" s="294" t="s">
        <v>59</v>
      </c>
      <c r="E32" s="304">
        <f t="shared" si="7"/>
        <v>1</v>
      </c>
      <c r="F32" s="296">
        <f>IF($A32&lt;&gt;"",VLOOKUP($A32,[3]Rates!$A$1:$R$65536,12,FALSE),0)</f>
        <v>3.4500000000000003E-2</v>
      </c>
      <c r="G32" s="297">
        <f t="shared" si="0"/>
        <v>3.4500000000000003E-2</v>
      </c>
      <c r="H32" s="298"/>
      <c r="I32" s="16">
        <f>IF($A32&lt;&gt;"",VLOOKUP($A32,[3]Rates!$A$1:$R$65536,14,FALSE),0)</f>
        <v>0</v>
      </c>
      <c r="J32" s="297">
        <f t="shared" si="1"/>
        <v>0</v>
      </c>
      <c r="K32" s="298"/>
      <c r="L32" s="299">
        <f t="shared" si="2"/>
        <v>-3.4500000000000003E-2</v>
      </c>
      <c r="M32" s="300">
        <f t="shared" si="3"/>
        <v>-1</v>
      </c>
      <c r="N32" s="298"/>
      <c r="O32" s="296">
        <f>IF($A32&lt;&gt;"",VLOOKUP($A32,[3]Rates!$A$1:$R$65536,15,FALSE),0)</f>
        <v>0</v>
      </c>
      <c r="P32" s="297">
        <f t="shared" si="4"/>
        <v>0</v>
      </c>
      <c r="Q32" s="298"/>
      <c r="R32" s="299">
        <f t="shared" si="5"/>
        <v>0</v>
      </c>
      <c r="S32" s="300" t="str">
        <f t="shared" si="6"/>
        <v/>
      </c>
      <c r="T32" s="298"/>
    </row>
    <row r="33" spans="1:359" x14ac:dyDescent="0.25">
      <c r="A33" s="139" t="str">
        <f>[3]Rates!$A213</f>
        <v>2RAL16_SL</v>
      </c>
      <c r="B33" s="23" t="str">
        <f>[3]Rates!$B213</f>
        <v xml:space="preserve">Disposition of Deferral/Variance Accounts - Group 2 Accounts (2016) </v>
      </c>
      <c r="C33" s="15"/>
      <c r="D33" s="99" t="s">
        <v>59</v>
      </c>
      <c r="E33" s="135">
        <f t="shared" si="7"/>
        <v>1</v>
      </c>
      <c r="F33" s="16">
        <f>IF($A33&lt;&gt;"",VLOOKUP($A33,[3]Rates!$A$1:$R$65536,12,FALSE),0)</f>
        <v>0</v>
      </c>
      <c r="G33" s="18">
        <f t="shared" si="0"/>
        <v>0</v>
      </c>
      <c r="H33" s="38"/>
      <c r="I33" s="16">
        <f>IF($A33&lt;&gt;"",VLOOKUP($A33,[3]Rates!$A$1:$R$65536,14,FALSE),0)</f>
        <v>0.48630000000000001</v>
      </c>
      <c r="J33" s="18">
        <f t="shared" si="1"/>
        <v>0.48630000000000001</v>
      </c>
      <c r="K33" s="38"/>
      <c r="L33" s="167">
        <f t="shared" si="2"/>
        <v>0.48630000000000001</v>
      </c>
      <c r="M33" s="123" t="str">
        <f t="shared" si="3"/>
        <v/>
      </c>
      <c r="N33" s="38"/>
      <c r="O33" s="16">
        <f>IF($A33&lt;&gt;"",VLOOKUP($A33,[3]Rates!$A$1:$R$65536,15,FALSE),0)</f>
        <v>0</v>
      </c>
      <c r="P33" s="18">
        <f t="shared" si="4"/>
        <v>0</v>
      </c>
      <c r="Q33" s="38"/>
      <c r="R33" s="167">
        <f t="shared" si="5"/>
        <v>-0.48630000000000001</v>
      </c>
      <c r="S33" s="123">
        <f t="shared" si="6"/>
        <v>-1</v>
      </c>
      <c r="T33" s="38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</row>
    <row r="34" spans="1:359" x14ac:dyDescent="0.25">
      <c r="A34" s="139" t="str">
        <f>[3]Rates!$A214</f>
        <v>LRVA16_SL</v>
      </c>
      <c r="B34" s="23" t="str">
        <f>[3]Rates!$B214</f>
        <v>Lost Revenue Adjustment Mechanism Variance Account (LRAMVA) (2016)</v>
      </c>
      <c r="C34" s="15"/>
      <c r="D34" s="99" t="s">
        <v>59</v>
      </c>
      <c r="E34" s="135">
        <f t="shared" si="7"/>
        <v>1</v>
      </c>
      <c r="F34" s="16">
        <f>IF($A34&lt;&gt;"",VLOOKUP($A34,[3]Rates!$A$1:$R$65536,12,FALSE),0)</f>
        <v>0</v>
      </c>
      <c r="G34" s="18">
        <f t="shared" si="0"/>
        <v>0</v>
      </c>
      <c r="H34" s="38"/>
      <c r="I34" s="16">
        <f>IF($A34&lt;&gt;"",VLOOKUP($A34,[3]Rates!$A$1:$R$65536,14,FALSE),0)</f>
        <v>-0.58209999999999995</v>
      </c>
      <c r="J34" s="18">
        <f t="shared" si="1"/>
        <v>-0.58209999999999995</v>
      </c>
      <c r="K34" s="38"/>
      <c r="L34" s="167">
        <f t="shared" si="2"/>
        <v>-0.58209999999999995</v>
      </c>
      <c r="M34" s="123" t="str">
        <f t="shared" si="3"/>
        <v/>
      </c>
      <c r="N34" s="38"/>
      <c r="O34" s="16">
        <f>IF($A34&lt;&gt;"",VLOOKUP($A34,[3]Rates!$A$1:$R$65536,15,FALSE),0)</f>
        <v>0</v>
      </c>
      <c r="P34" s="18">
        <f t="shared" si="4"/>
        <v>0</v>
      </c>
      <c r="Q34" s="38"/>
      <c r="R34" s="167">
        <f t="shared" si="5"/>
        <v>0.58209999999999995</v>
      </c>
      <c r="S34" s="123">
        <f t="shared" si="6"/>
        <v>-1</v>
      </c>
      <c r="T34" s="38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</row>
    <row r="35" spans="1:359" x14ac:dyDescent="0.25">
      <c r="A35" s="139" t="str">
        <f>[3]Rates!$A215</f>
        <v>PPE16_SL</v>
      </c>
      <c r="B35" s="23" t="str">
        <f>[3]Rates!$B215</f>
        <v>Account 1575 (2016)</v>
      </c>
      <c r="C35" s="15"/>
      <c r="D35" s="99" t="s">
        <v>59</v>
      </c>
      <c r="E35" s="135">
        <f t="shared" si="7"/>
        <v>1</v>
      </c>
      <c r="F35" s="16">
        <f>IF($A35&lt;&gt;"",VLOOKUP($A35,[3]Rates!$A$1:$R$65536,12,FALSE),0)</f>
        <v>0</v>
      </c>
      <c r="G35" s="18">
        <f t="shared" si="0"/>
        <v>0</v>
      </c>
      <c r="H35" s="38"/>
      <c r="I35" s="16">
        <f>IF($A35&lt;&gt;"",VLOOKUP($A35,[3]Rates!$A$1:$R$65536,14,FALSE),0)</f>
        <v>-0.42199999999999999</v>
      </c>
      <c r="J35" s="18">
        <f t="shared" si="1"/>
        <v>-0.42199999999999999</v>
      </c>
      <c r="K35" s="38"/>
      <c r="L35" s="167">
        <f t="shared" si="2"/>
        <v>-0.42199999999999999</v>
      </c>
      <c r="M35" s="123" t="str">
        <f t="shared" si="3"/>
        <v/>
      </c>
      <c r="N35" s="38"/>
      <c r="O35" s="16">
        <f>IF($A35&lt;&gt;"",VLOOKUP($A35,[3]Rates!$A$1:$R$65536,15,FALSE),0)</f>
        <v>0</v>
      </c>
      <c r="P35" s="18">
        <f t="shared" si="4"/>
        <v>0</v>
      </c>
      <c r="Q35" s="38"/>
      <c r="R35" s="167">
        <f t="shared" si="5"/>
        <v>0.42199999999999999</v>
      </c>
      <c r="S35" s="123">
        <f t="shared" si="6"/>
        <v>-1</v>
      </c>
      <c r="T35" s="38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</row>
    <row r="36" spans="1:359" x14ac:dyDescent="0.25">
      <c r="A36" s="139" t="str">
        <f>[3]Rates!$A216</f>
        <v>FRV_SL</v>
      </c>
      <c r="B36" s="23" t="str">
        <f>[3]Rates!$B216</f>
        <v>Foregone Revenue/Var</v>
      </c>
      <c r="C36" s="15"/>
      <c r="D36" s="99" t="s">
        <v>57</v>
      </c>
      <c r="E36" s="135">
        <f t="shared" si="7"/>
        <v>1</v>
      </c>
      <c r="F36" s="16">
        <f>IF($A36&lt;&gt;"",VLOOKUP($A36,[3]Rates!$A$1:$R$65536,12,FALSE),0)</f>
        <v>0</v>
      </c>
      <c r="G36" s="18">
        <f t="shared" si="0"/>
        <v>0</v>
      </c>
      <c r="H36" s="38"/>
      <c r="I36" s="16">
        <f>IF($A36&lt;&gt;"",VLOOKUP($A36,[3]Rates!$A$1:$R$65536,14,FALSE),0)</f>
        <v>-0.79300000000000004</v>
      </c>
      <c r="J36" s="18">
        <f t="shared" si="1"/>
        <v>-0.79300000000000004</v>
      </c>
      <c r="K36" s="38"/>
      <c r="L36" s="167">
        <f t="shared" si="2"/>
        <v>-0.79300000000000004</v>
      </c>
      <c r="M36" s="123" t="str">
        <f t="shared" si="3"/>
        <v/>
      </c>
      <c r="N36" s="38"/>
      <c r="O36" s="16">
        <f>IF($A36&lt;&gt;"",VLOOKUP($A36,[3]Rates!$A$1:$R$65536,15,FALSE),0)</f>
        <v>0</v>
      </c>
      <c r="P36" s="18">
        <f t="shared" si="4"/>
        <v>0</v>
      </c>
      <c r="Q36" s="38"/>
      <c r="R36" s="167">
        <f t="shared" si="5"/>
        <v>0.79300000000000004</v>
      </c>
      <c r="S36" s="123">
        <f t="shared" si="6"/>
        <v>-1</v>
      </c>
      <c r="T36" s="38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</row>
    <row r="37" spans="1:359" x14ac:dyDescent="0.25">
      <c r="A37" s="139" t="s">
        <v>152</v>
      </c>
      <c r="B37" s="23" t="s">
        <v>151</v>
      </c>
      <c r="C37" s="15"/>
      <c r="D37" s="99" t="s">
        <v>57</v>
      </c>
      <c r="E37" s="135">
        <v>1</v>
      </c>
      <c r="F37" s="16">
        <f>IF($A37&lt;&gt;"",VLOOKUP($A37,[3]Rates!$A$1:$R$65536,12,FALSE),0)</f>
        <v>0</v>
      </c>
      <c r="G37" s="18">
        <f t="shared" si="0"/>
        <v>0</v>
      </c>
      <c r="H37" s="38"/>
      <c r="I37" s="16">
        <f>IF($A37&lt;&gt;"",VLOOKUP($A37,[3]Rates!$A$1:$R$65536,14,FALSE),0)</f>
        <v>-0.01</v>
      </c>
      <c r="J37" s="18">
        <f t="shared" si="1"/>
        <v>-0.01</v>
      </c>
      <c r="K37" s="38"/>
      <c r="L37" s="167">
        <f t="shared" si="2"/>
        <v>-0.01</v>
      </c>
      <c r="M37" s="123" t="str">
        <f t="shared" si="3"/>
        <v/>
      </c>
      <c r="N37" s="38"/>
      <c r="O37" s="16">
        <f>IF($A37&lt;&gt;"",VLOOKUP($A37,[3]Rates!$A$1:$R$65536,15,FALSE),0)</f>
        <v>0</v>
      </c>
      <c r="P37" s="18">
        <f t="shared" si="4"/>
        <v>0</v>
      </c>
      <c r="Q37" s="38"/>
      <c r="R37" s="167">
        <f t="shared" si="5"/>
        <v>0.01</v>
      </c>
      <c r="S37" s="123">
        <f t="shared" si="6"/>
        <v>-1</v>
      </c>
      <c r="T37" s="38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</row>
    <row r="38" spans="1:359" x14ac:dyDescent="0.25">
      <c r="A38" s="139"/>
      <c r="B38" s="23"/>
      <c r="C38" s="15"/>
      <c r="D38" s="99"/>
      <c r="E38" s="135"/>
      <c r="F38" s="16">
        <f>IF($A38&lt;&gt;"",VLOOKUP($A38,[3]Rates!$A$1:$R$65536,12,FALSE),0)</f>
        <v>0</v>
      </c>
      <c r="G38" s="18">
        <f t="shared" si="0"/>
        <v>0</v>
      </c>
      <c r="H38" s="38"/>
      <c r="I38" s="16">
        <f>IF($A38&lt;&gt;"",VLOOKUP($A38,[3]Rates!$A$1:$R$65536,14,FALSE),0)</f>
        <v>0</v>
      </c>
      <c r="J38" s="18">
        <f t="shared" si="1"/>
        <v>0</v>
      </c>
      <c r="K38" s="38"/>
      <c r="L38" s="167">
        <f t="shared" si="2"/>
        <v>0</v>
      </c>
      <c r="M38" s="123" t="str">
        <f t="shared" si="3"/>
        <v/>
      </c>
      <c r="N38" s="38"/>
      <c r="O38" s="16">
        <f>IF($A38&lt;&gt;"",VLOOKUP($A38,[3]Rates!$A$1:$R$65536,15,FALSE),0)</f>
        <v>0</v>
      </c>
      <c r="P38" s="18">
        <f t="shared" si="4"/>
        <v>0</v>
      </c>
      <c r="Q38" s="38"/>
      <c r="R38" s="167">
        <f t="shared" si="5"/>
        <v>0</v>
      </c>
      <c r="S38" s="123" t="str">
        <f t="shared" si="6"/>
        <v/>
      </c>
      <c r="T38" s="38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</row>
    <row r="39" spans="1:359" s="29" customFormat="1" x14ac:dyDescent="0.25">
      <c r="A39" s="140"/>
      <c r="B39" s="24" t="s">
        <v>17</v>
      </c>
      <c r="C39" s="25"/>
      <c r="D39" s="100"/>
      <c r="E39" s="27"/>
      <c r="F39" s="26"/>
      <c r="G39" s="28">
        <f>SUM(G23:G38)</f>
        <v>7.9791000000000007</v>
      </c>
      <c r="H39" s="38"/>
      <c r="I39" s="26"/>
      <c r="J39" s="28">
        <f>SUM(J23:J38)</f>
        <v>5.2362000000000002</v>
      </c>
      <c r="K39" s="38"/>
      <c r="L39" s="168">
        <f t="shared" si="2"/>
        <v>-2.7429000000000006</v>
      </c>
      <c r="M39" s="124">
        <f>IF((G39)=0,"",(L39/G39))</f>
        <v>-0.3437605745008836</v>
      </c>
      <c r="N39" s="38"/>
      <c r="O39" s="26"/>
      <c r="P39" s="28">
        <f>SUM(P23:P38)</f>
        <v>7.6516000000000002</v>
      </c>
      <c r="Q39" s="38"/>
      <c r="R39" s="168">
        <f t="shared" si="5"/>
        <v>2.4154</v>
      </c>
      <c r="S39" s="124">
        <f t="shared" si="6"/>
        <v>0.46128872082808142</v>
      </c>
      <c r="T39" s="38"/>
    </row>
    <row r="40" spans="1:359" s="267" customFormat="1" x14ac:dyDescent="0.25">
      <c r="A40" s="291" t="str">
        <f>[3]Rates!$A$206</f>
        <v>RAL14_SL</v>
      </c>
      <c r="B40" s="290"/>
      <c r="C40" s="293"/>
      <c r="D40" s="307" t="s">
        <v>59</v>
      </c>
      <c r="E40" s="311">
        <f>$F$18</f>
        <v>1</v>
      </c>
      <c r="F40" s="296"/>
      <c r="G40" s="297">
        <f t="shared" ref="G40:G49" si="8">E40*F40</f>
        <v>0</v>
      </c>
      <c r="H40" s="298"/>
      <c r="I40" s="296">
        <f>IF($A40&lt;&gt;"",VLOOKUP($A40,[3]Rates!$A$1:$R$65536,14,FALSE),0)</f>
        <v>0</v>
      </c>
      <c r="J40" s="297">
        <f>$E40*I40</f>
        <v>0</v>
      </c>
      <c r="K40" s="298"/>
      <c r="L40" s="299">
        <f t="shared" si="2"/>
        <v>0</v>
      </c>
      <c r="M40" s="300" t="str">
        <f t="shared" si="3"/>
        <v/>
      </c>
      <c r="N40" s="298"/>
      <c r="O40" s="296">
        <f>IF($A40&lt;&gt;"",VLOOKUP($A40,[3]Rates!$A$1:$R$65536,15,FALSE),0)</f>
        <v>0</v>
      </c>
      <c r="P40" s="297">
        <f>$E40*O40</f>
        <v>0</v>
      </c>
      <c r="Q40" s="298"/>
      <c r="R40" s="299">
        <f t="shared" si="5"/>
        <v>0</v>
      </c>
      <c r="S40" s="300" t="str">
        <f t="shared" si="6"/>
        <v/>
      </c>
      <c r="T40" s="298"/>
    </row>
    <row r="41" spans="1:359" x14ac:dyDescent="0.25">
      <c r="A41" s="139" t="str">
        <f>[3]Rates!$A210</f>
        <v>RAL16_SL</v>
      </c>
      <c r="B41" s="30" t="str">
        <f>[3]Rates!$B210</f>
        <v xml:space="preserve">Disposition of Deferral/Variance Accounts (2016) </v>
      </c>
      <c r="C41" s="15"/>
      <c r="D41" s="99" t="s">
        <v>59</v>
      </c>
      <c r="E41" s="135">
        <f t="shared" ref="E41:E47" si="9">$F$18</f>
        <v>1</v>
      </c>
      <c r="F41" s="16">
        <f>IF($A41&lt;&gt;"",VLOOKUP($A41,[3]Rates!$A$1:$R$65536,12,FALSE),0)</f>
        <v>0</v>
      </c>
      <c r="G41" s="18">
        <f t="shared" si="8"/>
        <v>0</v>
      </c>
      <c r="H41" s="21"/>
      <c r="I41" s="16">
        <f>IF($A41&lt;&gt;"",VLOOKUP($A41,[3]Rates!$A$1:$R$65536,14,FALSE),0)</f>
        <v>0.8931</v>
      </c>
      <c r="J41" s="18">
        <f t="shared" ref="J41:J47" si="10">$E41*I41</f>
        <v>0.8931</v>
      </c>
      <c r="K41" s="21"/>
      <c r="L41" s="167">
        <f t="shared" si="2"/>
        <v>0.8931</v>
      </c>
      <c r="M41" s="123" t="str">
        <f t="shared" si="3"/>
        <v/>
      </c>
      <c r="N41" s="21"/>
      <c r="O41" s="16">
        <f>IF($A41&lt;&gt;"",VLOOKUP($A41,[3]Rates!$A$1:$R$65536,15,FALSE),0)</f>
        <v>0</v>
      </c>
      <c r="P41" s="18">
        <f t="shared" ref="P41:P49" si="11">$E41*O41</f>
        <v>0</v>
      </c>
      <c r="Q41" s="21"/>
      <c r="R41" s="167">
        <f t="shared" si="5"/>
        <v>-0.8931</v>
      </c>
      <c r="S41" s="123">
        <f t="shared" si="6"/>
        <v>-1</v>
      </c>
      <c r="T41" s="21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</row>
    <row r="42" spans="1:359" x14ac:dyDescent="0.25">
      <c r="A42" s="139" t="str">
        <f>[3]Rates!$A211</f>
        <v>RALP16_SL</v>
      </c>
      <c r="B42" s="30" t="str">
        <f>[3]Rates!$B211</f>
        <v xml:space="preserve">Disposition of Deferral/Variance Accounts - Power (2016) </v>
      </c>
      <c r="C42" s="15"/>
      <c r="D42" s="99" t="s">
        <v>59</v>
      </c>
      <c r="E42" s="135">
        <f t="shared" si="9"/>
        <v>1</v>
      </c>
      <c r="F42" s="16">
        <f>IF($A42&lt;&gt;"",VLOOKUP($A42,[3]Rates!$A$1:$R$65536,12,FALSE),0)</f>
        <v>0</v>
      </c>
      <c r="G42" s="18">
        <f t="shared" si="8"/>
        <v>0</v>
      </c>
      <c r="H42" s="21"/>
      <c r="I42" s="16">
        <f>IF($A42&lt;&gt;"",VLOOKUP($A42,[3]Rates!$A$1:$R$65536,14,FALSE),0)</f>
        <v>-0.93540000000000001</v>
      </c>
      <c r="J42" s="18">
        <f t="shared" si="10"/>
        <v>-0.93540000000000001</v>
      </c>
      <c r="K42" s="21"/>
      <c r="L42" s="167">
        <f t="shared" si="2"/>
        <v>-0.93540000000000001</v>
      </c>
      <c r="M42" s="123" t="str">
        <f t="shared" si="3"/>
        <v/>
      </c>
      <c r="N42" s="21"/>
      <c r="O42" s="16">
        <f>IF($A42&lt;&gt;"",VLOOKUP($A42,[3]Rates!$A$1:$R$65536,15,FALSE),0)</f>
        <v>0</v>
      </c>
      <c r="P42" s="18">
        <f t="shared" si="11"/>
        <v>0</v>
      </c>
      <c r="Q42" s="21"/>
      <c r="R42" s="167">
        <f t="shared" si="5"/>
        <v>0.93540000000000001</v>
      </c>
      <c r="S42" s="123">
        <f t="shared" si="6"/>
        <v>-1</v>
      </c>
      <c r="T42" s="21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</row>
    <row r="43" spans="1:359" x14ac:dyDescent="0.25">
      <c r="A43" s="139" t="str">
        <f>[3]Rates!$A212</f>
        <v>GA16_SL</v>
      </c>
      <c r="B43" s="30" t="str">
        <f>[3]Rates!$B212</f>
        <v xml:space="preserve">Disposition of Deferral/Variance Accounts - Power - Global Adjustment (2016) </v>
      </c>
      <c r="C43" s="15"/>
      <c r="D43" s="99" t="s">
        <v>59</v>
      </c>
      <c r="E43" s="135">
        <f t="shared" si="9"/>
        <v>1</v>
      </c>
      <c r="F43" s="16">
        <f>IF($A43&lt;&gt;"",VLOOKUP($A43,[3]Rates!$A$1:$R$65536,12,FALSE),0)</f>
        <v>0</v>
      </c>
      <c r="G43" s="18">
        <f t="shared" si="8"/>
        <v>0</v>
      </c>
      <c r="H43" s="21"/>
      <c r="I43" s="16">
        <f>IF($A43&lt;&gt;"",VLOOKUP($A43,[3]Rates!$A$1:$R$65536,14,FALSE),0)</f>
        <v>3.2993000000000001</v>
      </c>
      <c r="J43" s="18">
        <f t="shared" si="10"/>
        <v>3.2993000000000001</v>
      </c>
      <c r="K43" s="21"/>
      <c r="L43" s="167">
        <f t="shared" si="2"/>
        <v>3.2993000000000001</v>
      </c>
      <c r="M43" s="123" t="str">
        <f t="shared" si="3"/>
        <v/>
      </c>
      <c r="N43" s="21"/>
      <c r="O43" s="16">
        <f>IF($A43&lt;&gt;"",VLOOKUP($A43,[3]Rates!$A$1:$R$65536,15,FALSE),0)</f>
        <v>0</v>
      </c>
      <c r="P43" s="18">
        <f t="shared" si="11"/>
        <v>0</v>
      </c>
      <c r="Q43" s="21"/>
      <c r="R43" s="167">
        <f t="shared" si="5"/>
        <v>-3.2993000000000001</v>
      </c>
      <c r="S43" s="123">
        <f t="shared" si="6"/>
        <v>-1</v>
      </c>
      <c r="T43" s="21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</row>
    <row r="44" spans="1:359" x14ac:dyDescent="0.25">
      <c r="A44" s="139" t="str">
        <f>[3]Rates!$A$207</f>
        <v>GA14_SL</v>
      </c>
      <c r="B44" s="30" t="str">
        <f>[3]Rates!$B$207</f>
        <v xml:space="preserve">Disposition of Global Adjustment Sub-Account (2014) </v>
      </c>
      <c r="C44" s="15"/>
      <c r="D44" s="99" t="s">
        <v>59</v>
      </c>
      <c r="E44" s="135">
        <v>1</v>
      </c>
      <c r="F44" s="16">
        <f>IF($A44&lt;&gt;"",VLOOKUP($A44,[3]Rates!$A$1:$R$65536,12,FALSE),0)</f>
        <v>-6.5299999999999997E-2</v>
      </c>
      <c r="G44" s="18">
        <f t="shared" si="8"/>
        <v>-6.5299999999999997E-2</v>
      </c>
      <c r="H44" s="238"/>
      <c r="I44" s="16">
        <f>IF($A44&lt;&gt;"",VLOOKUP($A44,[3]Rates!$A$1:$R$65536,14,FALSE),0)</f>
        <v>0</v>
      </c>
      <c r="J44" s="18">
        <f t="shared" ref="J44:J46" si="12">$E44*I44</f>
        <v>0</v>
      </c>
      <c r="K44" s="21"/>
      <c r="L44" s="167">
        <f t="shared" ref="L44:L46" si="13">J44-G44</f>
        <v>6.5299999999999997E-2</v>
      </c>
      <c r="M44" s="123">
        <f t="shared" ref="M44:M46" si="14">IF((G44)=0,"",(L44/G44))</f>
        <v>-1</v>
      </c>
      <c r="N44" s="21"/>
      <c r="O44" s="16">
        <f>IF($A44&lt;&gt;"",VLOOKUP($A44,[3]Rates!$A$1:$R$65536,15,FALSE),0)</f>
        <v>0</v>
      </c>
      <c r="P44" s="18">
        <f t="shared" ref="P44:P46" si="15">$E44*O44</f>
        <v>0</v>
      </c>
      <c r="Q44" s="21"/>
      <c r="R44" s="167">
        <f t="shared" ref="R44:R46" si="16">P44-J44</f>
        <v>0</v>
      </c>
      <c r="S44" s="123" t="str">
        <f t="shared" ref="S44:S46" si="17">IF((J44)=0,"",(R44/J44))</f>
        <v/>
      </c>
      <c r="T44" s="21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</row>
    <row r="45" spans="1:359" x14ac:dyDescent="0.25">
      <c r="A45" s="139"/>
      <c r="B45" s="30"/>
      <c r="C45" s="15"/>
      <c r="D45" s="99"/>
      <c r="E45" s="135"/>
      <c r="F45" s="16">
        <f>IF($A45&lt;&gt;"",VLOOKUP($A45,[3]Rates!$A$1:$R$65536,12,FALSE),0)</f>
        <v>0</v>
      </c>
      <c r="G45" s="18"/>
      <c r="H45" s="238"/>
      <c r="I45" s="16">
        <f>IF($A45&lt;&gt;"",VLOOKUP($A45,[3]Rates!$A$1:$R$65536,14,FALSE),0)</f>
        <v>0</v>
      </c>
      <c r="J45" s="18">
        <f t="shared" si="12"/>
        <v>0</v>
      </c>
      <c r="K45" s="21"/>
      <c r="L45" s="167">
        <f t="shared" si="13"/>
        <v>0</v>
      </c>
      <c r="M45" s="123" t="str">
        <f t="shared" si="14"/>
        <v/>
      </c>
      <c r="N45" s="21"/>
      <c r="O45" s="16">
        <f>IF($A45&lt;&gt;"",VLOOKUP($A45,[3]Rates!$A$1:$R$65536,15,FALSE),0)</f>
        <v>0</v>
      </c>
      <c r="P45" s="18">
        <f t="shared" si="15"/>
        <v>0</v>
      </c>
      <c r="Q45" s="21"/>
      <c r="R45" s="167">
        <f t="shared" si="16"/>
        <v>0</v>
      </c>
      <c r="S45" s="123" t="str">
        <f t="shared" si="17"/>
        <v/>
      </c>
      <c r="T45" s="21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</row>
    <row r="46" spans="1:359" x14ac:dyDescent="0.25">
      <c r="A46" s="139"/>
      <c r="B46" s="30"/>
      <c r="C46" s="15"/>
      <c r="D46" s="99"/>
      <c r="E46" s="135"/>
      <c r="F46" s="16">
        <f>IF($A46&lt;&gt;"",VLOOKUP($A46,[3]Rates!$A$1:$R$65536,12,FALSE),0)</f>
        <v>0</v>
      </c>
      <c r="G46" s="18"/>
      <c r="H46" s="238"/>
      <c r="I46" s="16">
        <f>IF($A46&lt;&gt;"",VLOOKUP($A46,[3]Rates!$A$1:$R$65536,14,FALSE),0)</f>
        <v>0</v>
      </c>
      <c r="J46" s="18">
        <f t="shared" si="12"/>
        <v>0</v>
      </c>
      <c r="K46" s="21"/>
      <c r="L46" s="167">
        <f t="shared" si="13"/>
        <v>0</v>
      </c>
      <c r="M46" s="123" t="str">
        <f t="shared" si="14"/>
        <v/>
      </c>
      <c r="N46" s="21"/>
      <c r="O46" s="16">
        <f>IF($A46&lt;&gt;"",VLOOKUP($A46,[3]Rates!$A$1:$R$65536,15,FALSE),0)</f>
        <v>0</v>
      </c>
      <c r="P46" s="18">
        <f t="shared" si="15"/>
        <v>0</v>
      </c>
      <c r="Q46" s="21"/>
      <c r="R46" s="167">
        <f t="shared" si="16"/>
        <v>0</v>
      </c>
      <c r="S46" s="123" t="str">
        <f t="shared" si="17"/>
        <v/>
      </c>
      <c r="T46" s="21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</row>
    <row r="47" spans="1:359" x14ac:dyDescent="0.25">
      <c r="A47" s="139" t="str">
        <f>[3]Rates!$A$203</f>
        <v>LV_SL</v>
      </c>
      <c r="B47" s="31" t="s">
        <v>18</v>
      </c>
      <c r="C47" s="15"/>
      <c r="D47" s="99" t="s">
        <v>59</v>
      </c>
      <c r="E47" s="135">
        <f t="shared" si="9"/>
        <v>1</v>
      </c>
      <c r="F47" s="16">
        <f>IF($A47&lt;&gt;"",VLOOKUP($A47,[3]Rates!$A$1:$R$65536,12,FALSE),0)</f>
        <v>9.1700000000000004E-2</v>
      </c>
      <c r="G47" s="18">
        <f t="shared" si="8"/>
        <v>9.1700000000000004E-2</v>
      </c>
      <c r="H47" s="38"/>
      <c r="I47" s="16">
        <f>IF($A47&lt;&gt;"",VLOOKUP($A47,[3]Rates!$A$1:$R$65536,14,FALSE),0)</f>
        <v>9.1700000000000004E-2</v>
      </c>
      <c r="J47" s="18">
        <f t="shared" si="10"/>
        <v>9.1700000000000004E-2</v>
      </c>
      <c r="K47" s="38"/>
      <c r="L47" s="167">
        <f t="shared" si="2"/>
        <v>0</v>
      </c>
      <c r="M47" s="123">
        <f t="shared" si="3"/>
        <v>0</v>
      </c>
      <c r="N47" s="38"/>
      <c r="O47" s="16">
        <f>IF($A47&lt;&gt;"",VLOOKUP($A47,[3]Rates!$A$1:$R$65536,15,FALSE),0)</f>
        <v>0.1288</v>
      </c>
      <c r="P47" s="18">
        <f t="shared" si="11"/>
        <v>0.1288</v>
      </c>
      <c r="Q47" s="38"/>
      <c r="R47" s="167">
        <f t="shared" si="5"/>
        <v>3.7099999999999994E-2</v>
      </c>
      <c r="S47" s="123">
        <f t="shared" si="6"/>
        <v>0.40458015267175562</v>
      </c>
      <c r="T47" s="38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</row>
    <row r="48" spans="1:359" x14ac:dyDescent="0.25">
      <c r="A48" s="139"/>
      <c r="B48" s="31" t="s">
        <v>19</v>
      </c>
      <c r="C48" s="15"/>
      <c r="D48" s="99"/>
      <c r="E48" s="314">
        <f>$F$17*(1+$F$77)-$F$17</f>
        <v>9.6599999999999682</v>
      </c>
      <c r="F48" s="32"/>
      <c r="G48" s="18">
        <f>E48*F48</f>
        <v>0</v>
      </c>
      <c r="H48" s="90">
        <f>$F$17*(1+$O$77)-$F$17</f>
        <v>10.331999999999994</v>
      </c>
      <c r="I48" s="32"/>
      <c r="J48" s="18">
        <f>$H48*I48</f>
        <v>0</v>
      </c>
      <c r="K48" s="38"/>
      <c r="L48" s="169">
        <f t="shared" si="2"/>
        <v>0</v>
      </c>
      <c r="M48" s="123" t="str">
        <f t="shared" si="3"/>
        <v/>
      </c>
      <c r="N48" s="38"/>
      <c r="O48" s="32"/>
      <c r="P48" s="18">
        <f>$H48*O48</f>
        <v>0</v>
      </c>
      <c r="Q48" s="38"/>
      <c r="R48" s="169">
        <f t="shared" si="5"/>
        <v>0</v>
      </c>
      <c r="S48" s="123" t="str">
        <f t="shared" si="6"/>
        <v/>
      </c>
      <c r="T48" s="38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</row>
    <row r="49" spans="1:359" x14ac:dyDescent="0.25">
      <c r="A49" s="139"/>
      <c r="B49" s="31"/>
      <c r="C49" s="15"/>
      <c r="D49" s="99"/>
      <c r="E49" s="17"/>
      <c r="F49" s="32"/>
      <c r="G49" s="18">
        <f t="shared" si="8"/>
        <v>0</v>
      </c>
      <c r="H49" s="38"/>
      <c r="I49" s="32"/>
      <c r="J49" s="18"/>
      <c r="K49" s="38"/>
      <c r="L49" s="169">
        <f t="shared" si="2"/>
        <v>0</v>
      </c>
      <c r="M49" s="123"/>
      <c r="N49" s="38"/>
      <c r="O49" s="32"/>
      <c r="P49" s="18">
        <f t="shared" si="11"/>
        <v>0</v>
      </c>
      <c r="Q49" s="38"/>
      <c r="R49" s="169">
        <f t="shared" si="5"/>
        <v>0</v>
      </c>
      <c r="S49" s="123" t="str">
        <f t="shared" si="6"/>
        <v/>
      </c>
      <c r="T49" s="38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</row>
    <row r="50" spans="1:359" x14ac:dyDescent="0.25">
      <c r="A50" s="139"/>
      <c r="B50" s="33" t="s">
        <v>21</v>
      </c>
      <c r="C50" s="34"/>
      <c r="D50" s="35"/>
      <c r="E50" s="36"/>
      <c r="F50" s="35"/>
      <c r="G50" s="37">
        <f>SUM(G40:G49)+G39</f>
        <v>8.0055000000000014</v>
      </c>
      <c r="H50" s="38"/>
      <c r="I50" s="35"/>
      <c r="J50" s="37">
        <f>SUM(J40:J49)+J39</f>
        <v>8.5849000000000011</v>
      </c>
      <c r="K50" s="38"/>
      <c r="L50" s="170">
        <f t="shared" si="2"/>
        <v>0.57939999999999969</v>
      </c>
      <c r="M50" s="125">
        <f>IF((G50)=0,"",(L50/G50))</f>
        <v>7.2375242021110439E-2</v>
      </c>
      <c r="N50" s="38"/>
      <c r="O50" s="35"/>
      <c r="P50" s="37">
        <f>SUM(P40:P49)+P39</f>
        <v>7.7804000000000002</v>
      </c>
      <c r="Q50" s="38"/>
      <c r="R50" s="170">
        <f t="shared" si="5"/>
        <v>-0.80450000000000088</v>
      </c>
      <c r="S50" s="125">
        <f t="shared" si="6"/>
        <v>-9.3711050798495121E-2</v>
      </c>
      <c r="T50" s="38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</row>
    <row r="51" spans="1:359" x14ac:dyDescent="0.25">
      <c r="A51" s="139" t="str">
        <f>[3]Rates!$A$220</f>
        <v>TN_SL</v>
      </c>
      <c r="B51" s="19" t="s">
        <v>22</v>
      </c>
      <c r="C51" s="19"/>
      <c r="D51" s="101" t="s">
        <v>59</v>
      </c>
      <c r="E51" s="45">
        <f>F18</f>
        <v>1</v>
      </c>
      <c r="F51" s="20">
        <f>IF($A51&lt;&gt;"",VLOOKUP($A51,[3]Rates!$A$1:$R$65536,12,FALSE),0)</f>
        <v>2.2202999999999999</v>
      </c>
      <c r="G51" s="18">
        <f>E51*F51</f>
        <v>2.2202999999999999</v>
      </c>
      <c r="H51" s="39">
        <f>E51</f>
        <v>1</v>
      </c>
      <c r="I51" s="20">
        <f>IF($A51&lt;&gt;"",VLOOKUP($A51,[3]Rates!$A$1:$R$65536,14,FALSE),0)</f>
        <v>2.2202999999999999</v>
      </c>
      <c r="J51" s="18">
        <f>$E51*I51</f>
        <v>2.2202999999999999</v>
      </c>
      <c r="K51" s="38"/>
      <c r="L51" s="171">
        <f>J51-G51</f>
        <v>0</v>
      </c>
      <c r="M51" s="123">
        <f t="shared" ref="M51:M62" si="18">IF((G51)=0,"",(L51/G51))</f>
        <v>0</v>
      </c>
      <c r="N51" s="38"/>
      <c r="O51" s="20">
        <f>IF($A51&lt;&gt;"",VLOOKUP($A51,[3]Rates!$A$1:$R$65536,15,FALSE),0)</f>
        <v>2.9430999999999998</v>
      </c>
      <c r="P51" s="18">
        <f>$H51*O51</f>
        <v>2.9430999999999998</v>
      </c>
      <c r="Q51" s="38"/>
      <c r="R51" s="171">
        <f t="shared" si="5"/>
        <v>0.72279999999999989</v>
      </c>
      <c r="S51" s="123">
        <f t="shared" si="6"/>
        <v>0.32554159347835876</v>
      </c>
      <c r="T51" s="38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</row>
    <row r="52" spans="1:359" x14ac:dyDescent="0.25">
      <c r="A52" s="139" t="str">
        <f>[3]Rates!$A$221</f>
        <v>TC_SL</v>
      </c>
      <c r="B52" s="40" t="s">
        <v>23</v>
      </c>
      <c r="C52" s="19"/>
      <c r="D52" s="101" t="s">
        <v>59</v>
      </c>
      <c r="E52" s="45">
        <f>E51</f>
        <v>1</v>
      </c>
      <c r="F52" s="20">
        <f>IF($A52&lt;&gt;"",VLOOKUP($A52,[3]Rates!$A$1:$R$65536,12,FALSE),0)</f>
        <v>0.95030000000000003</v>
      </c>
      <c r="G52" s="18">
        <f>E52*F52</f>
        <v>0.95030000000000003</v>
      </c>
      <c r="H52" s="39">
        <f>E52</f>
        <v>1</v>
      </c>
      <c r="I52" s="20">
        <f>IF($A52&lt;&gt;"",VLOOKUP($A52,[3]Rates!$A$1:$R$65536,14,FALSE),0)</f>
        <v>0.95030000000000003</v>
      </c>
      <c r="J52" s="18">
        <f>$E52*I52</f>
        <v>0.95030000000000003</v>
      </c>
      <c r="K52" s="38"/>
      <c r="L52" s="171">
        <f t="shared" si="2"/>
        <v>0</v>
      </c>
      <c r="M52" s="123">
        <f t="shared" si="18"/>
        <v>0</v>
      </c>
      <c r="N52" s="38"/>
      <c r="O52" s="20">
        <f>IF($A52&lt;&gt;"",VLOOKUP($A52,[3]Rates!$A$1:$R$65536,15,FALSE),0)</f>
        <v>1.3520000000000001</v>
      </c>
      <c r="P52" s="18">
        <f>$H52*O52</f>
        <v>1.3520000000000001</v>
      </c>
      <c r="Q52" s="38"/>
      <c r="R52" s="171">
        <f t="shared" si="5"/>
        <v>0.40170000000000006</v>
      </c>
      <c r="S52" s="123">
        <f t="shared" si="6"/>
        <v>0.42270861833105339</v>
      </c>
      <c r="T52" s="38"/>
    </row>
    <row r="53" spans="1:359" x14ac:dyDescent="0.25">
      <c r="B53" s="33" t="s">
        <v>24</v>
      </c>
      <c r="C53" s="25"/>
      <c r="D53" s="41"/>
      <c r="E53" s="36"/>
      <c r="F53" s="41"/>
      <c r="G53" s="37">
        <f>SUM(G50:G52)</f>
        <v>11.176100000000002</v>
      </c>
      <c r="H53" s="17"/>
      <c r="I53" s="41"/>
      <c r="J53" s="37">
        <f>SUM(J50:J52)</f>
        <v>11.755500000000001</v>
      </c>
      <c r="K53" s="109"/>
      <c r="L53" s="172">
        <f>J53-G53</f>
        <v>0.57939999999999969</v>
      </c>
      <c r="M53" s="125">
        <f>IF((G53)=0,"",(L53/G53))</f>
        <v>5.1842771628743442E-2</v>
      </c>
      <c r="N53" s="109"/>
      <c r="O53" s="41"/>
      <c r="P53" s="37">
        <f>SUM(P50:P52)</f>
        <v>12.0755</v>
      </c>
      <c r="Q53" s="109"/>
      <c r="R53" s="172">
        <f t="shared" si="5"/>
        <v>0.31999999999999851</v>
      </c>
      <c r="S53" s="125">
        <f t="shared" si="6"/>
        <v>2.72213006677724E-2</v>
      </c>
      <c r="T53" s="109"/>
    </row>
    <row r="54" spans="1:359" x14ac:dyDescent="0.25">
      <c r="B54" s="42" t="s">
        <v>25</v>
      </c>
      <c r="C54" s="15"/>
      <c r="D54" s="99" t="s">
        <v>58</v>
      </c>
      <c r="E54" s="317">
        <f>F17+E48</f>
        <v>289.65999999999997</v>
      </c>
      <c r="F54" s="43">
        <v>3.5999999999999999E-3</v>
      </c>
      <c r="G54" s="44">
        <f t="shared" ref="G54:G62" si="19">E54*F54</f>
        <v>1.0427759999999999</v>
      </c>
      <c r="H54" s="273">
        <f>F$17*(1+O$77)</f>
        <v>290.33199999999999</v>
      </c>
      <c r="I54" s="43">
        <v>3.5999999999999999E-3</v>
      </c>
      <c r="J54" s="44">
        <f>$E54*I54</f>
        <v>1.0427759999999999</v>
      </c>
      <c r="K54" s="17"/>
      <c r="L54" s="173">
        <f>J54-G54</f>
        <v>0</v>
      </c>
      <c r="M54" s="126">
        <f t="shared" si="18"/>
        <v>0</v>
      </c>
      <c r="N54" s="17"/>
      <c r="O54" s="43">
        <v>3.5999999999999999E-3</v>
      </c>
      <c r="P54" s="44">
        <f>$H54*O54</f>
        <v>1.0451952</v>
      </c>
      <c r="Q54" s="17"/>
      <c r="R54" s="173">
        <f>P54-J54</f>
        <v>2.4192000000000657E-3</v>
      </c>
      <c r="S54" s="126">
        <f t="shared" si="6"/>
        <v>2.3199613339778304E-3</v>
      </c>
      <c r="T54" s="17"/>
    </row>
    <row r="55" spans="1:359" x14ac:dyDescent="0.25">
      <c r="B55" s="42" t="s">
        <v>26</v>
      </c>
      <c r="C55" s="15"/>
      <c r="D55" s="99" t="s">
        <v>58</v>
      </c>
      <c r="E55" s="317">
        <f>E54</f>
        <v>289.65999999999997</v>
      </c>
      <c r="F55" s="43">
        <v>1.2999999999999999E-3</v>
      </c>
      <c r="G55" s="44">
        <f t="shared" si="19"/>
        <v>0.37655799999999995</v>
      </c>
      <c r="H55" s="273">
        <f>F$17*(1+O$77)</f>
        <v>290.33199999999999</v>
      </c>
      <c r="I55" s="43">
        <v>1.2999999999999999E-3</v>
      </c>
      <c r="J55" s="44">
        <f>$E55*I55</f>
        <v>0.37655799999999995</v>
      </c>
      <c r="K55" s="17"/>
      <c r="L55" s="173">
        <f t="shared" si="2"/>
        <v>0</v>
      </c>
      <c r="M55" s="126">
        <f t="shared" si="18"/>
        <v>0</v>
      </c>
      <c r="N55" s="17"/>
      <c r="O55" s="43">
        <v>1.2999999999999999E-3</v>
      </c>
      <c r="P55" s="44">
        <f>$H55*O55</f>
        <v>0.37743159999999998</v>
      </c>
      <c r="Q55" s="17"/>
      <c r="R55" s="173">
        <f t="shared" si="5"/>
        <v>8.7360000000002991E-4</v>
      </c>
      <c r="S55" s="126">
        <f t="shared" si="6"/>
        <v>2.3199613339778468E-3</v>
      </c>
      <c r="T55" s="17"/>
    </row>
    <row r="56" spans="1:359" x14ac:dyDescent="0.25">
      <c r="B56" s="15" t="s">
        <v>27</v>
      </c>
      <c r="C56" s="15"/>
      <c r="D56" s="99" t="s">
        <v>57</v>
      </c>
      <c r="E56" s="137">
        <v>1</v>
      </c>
      <c r="F56" s="134">
        <v>0.25</v>
      </c>
      <c r="G56" s="44">
        <f t="shared" si="19"/>
        <v>0.25</v>
      </c>
      <c r="H56" s="17"/>
      <c r="I56" s="43">
        <v>0.25</v>
      </c>
      <c r="J56" s="44">
        <f t="shared" ref="J56:J62" si="20">$E56*I56</f>
        <v>0.25</v>
      </c>
      <c r="K56" s="17"/>
      <c r="L56" s="173">
        <f t="shared" si="2"/>
        <v>0</v>
      </c>
      <c r="M56" s="126">
        <f t="shared" si="18"/>
        <v>0</v>
      </c>
      <c r="N56" s="17"/>
      <c r="O56" s="43">
        <v>0.25</v>
      </c>
      <c r="P56" s="44">
        <f t="shared" ref="P56:P62" si="21">$E56*O56</f>
        <v>0.25</v>
      </c>
      <c r="Q56" s="17"/>
      <c r="R56" s="173">
        <f t="shared" si="5"/>
        <v>0</v>
      </c>
      <c r="S56" s="126">
        <f t="shared" si="6"/>
        <v>0</v>
      </c>
      <c r="T56" s="17"/>
    </row>
    <row r="57" spans="1:359" x14ac:dyDescent="0.25">
      <c r="B57" s="15" t="s">
        <v>28</v>
      </c>
      <c r="C57" s="15"/>
      <c r="D57" s="99" t="s">
        <v>58</v>
      </c>
      <c r="E57" s="137">
        <f>F17</f>
        <v>280</v>
      </c>
      <c r="F57" s="43">
        <v>7.0000000000000001E-3</v>
      </c>
      <c r="G57" s="44">
        <f t="shared" si="19"/>
        <v>1.96</v>
      </c>
      <c r="H57" s="17"/>
      <c r="I57" s="43">
        <v>7.0000000000000001E-3</v>
      </c>
      <c r="J57" s="44">
        <f t="shared" si="20"/>
        <v>1.96</v>
      </c>
      <c r="K57" s="17"/>
      <c r="L57" s="173">
        <f t="shared" si="2"/>
        <v>0</v>
      </c>
      <c r="M57" s="126">
        <f t="shared" si="18"/>
        <v>0</v>
      </c>
      <c r="N57" s="17"/>
      <c r="O57" s="43">
        <v>7.0000000000000001E-3</v>
      </c>
      <c r="P57" s="44">
        <f t="shared" si="21"/>
        <v>1.96</v>
      </c>
      <c r="Q57" s="17"/>
      <c r="R57" s="173">
        <f t="shared" si="5"/>
        <v>0</v>
      </c>
      <c r="S57" s="126">
        <f t="shared" si="6"/>
        <v>0</v>
      </c>
      <c r="T57" s="17"/>
    </row>
    <row r="58" spans="1:359" x14ac:dyDescent="0.25">
      <c r="B58" s="31" t="s">
        <v>29</v>
      </c>
      <c r="C58" s="15"/>
      <c r="D58" s="99" t="s">
        <v>58</v>
      </c>
      <c r="E58" s="317">
        <f>0.64*$F$17+0.64*E48</f>
        <v>185.38239999999999</v>
      </c>
      <c r="F58" s="46">
        <f>Residential!F55</f>
        <v>8.6999999999999994E-2</v>
      </c>
      <c r="G58" s="44">
        <f t="shared" si="19"/>
        <v>16.128268799999997</v>
      </c>
      <c r="H58" s="273">
        <f>0.64*$F$17+0.64*H48</f>
        <v>185.81248000000002</v>
      </c>
      <c r="I58" s="46">
        <f>F58</f>
        <v>8.6999999999999994E-2</v>
      </c>
      <c r="J58" s="44">
        <f>$E58*I58</f>
        <v>16.128268799999997</v>
      </c>
      <c r="K58" s="17"/>
      <c r="L58" s="174">
        <f t="shared" si="2"/>
        <v>0</v>
      </c>
      <c r="M58" s="126">
        <f t="shared" si="18"/>
        <v>0</v>
      </c>
      <c r="N58" s="17"/>
      <c r="O58" s="46">
        <f>I58</f>
        <v>8.6999999999999994E-2</v>
      </c>
      <c r="P58" s="44">
        <f>$H58*O58</f>
        <v>16.165685760000002</v>
      </c>
      <c r="Q58" s="17"/>
      <c r="R58" s="174">
        <f t="shared" si="5"/>
        <v>3.7416960000005162E-2</v>
      </c>
      <c r="S58" s="126">
        <f t="shared" si="6"/>
        <v>2.3199613339780875E-3</v>
      </c>
      <c r="T58" s="17"/>
    </row>
    <row r="59" spans="1:359" x14ac:dyDescent="0.25">
      <c r="B59" s="31" t="s">
        <v>30</v>
      </c>
      <c r="C59" s="15"/>
      <c r="D59" s="99" t="s">
        <v>58</v>
      </c>
      <c r="E59" s="317">
        <f>0.18*$F$17+0.18*E48</f>
        <v>52.138799999999989</v>
      </c>
      <c r="F59" s="46">
        <f>Residential!F56</f>
        <v>0.13200000000000001</v>
      </c>
      <c r="G59" s="44">
        <f t="shared" si="19"/>
        <v>6.8823215999999992</v>
      </c>
      <c r="H59" s="273">
        <f>0.18*$F$17+0.18*H48</f>
        <v>52.25976</v>
      </c>
      <c r="I59" s="46">
        <f t="shared" ref="I59:I62" si="22">F59</f>
        <v>0.13200000000000001</v>
      </c>
      <c r="J59" s="44">
        <f>$E59*I59</f>
        <v>6.8823215999999992</v>
      </c>
      <c r="K59" s="17"/>
      <c r="L59" s="174">
        <f t="shared" si="2"/>
        <v>0</v>
      </c>
      <c r="M59" s="126">
        <f t="shared" si="18"/>
        <v>0</v>
      </c>
      <c r="N59" s="17"/>
      <c r="O59" s="46">
        <f t="shared" ref="O59:O62" si="23">I59</f>
        <v>0.13200000000000001</v>
      </c>
      <c r="P59" s="44">
        <f>$H59*O59</f>
        <v>6.8982883200000007</v>
      </c>
      <c r="Q59" s="17"/>
      <c r="R59" s="174">
        <f t="shared" si="5"/>
        <v>1.5966720000001544E-2</v>
      </c>
      <c r="S59" s="126">
        <f t="shared" si="6"/>
        <v>2.3199613339779917E-3</v>
      </c>
      <c r="T59" s="17"/>
    </row>
    <row r="60" spans="1:359" x14ac:dyDescent="0.25">
      <c r="B60" s="7" t="s">
        <v>31</v>
      </c>
      <c r="C60" s="15"/>
      <c r="D60" s="99" t="s">
        <v>58</v>
      </c>
      <c r="E60" s="317">
        <f>0.18*$F$17+0.18*E48</f>
        <v>52.138799999999989</v>
      </c>
      <c r="F60" s="46">
        <f>Residential!F57</f>
        <v>0.18</v>
      </c>
      <c r="G60" s="44">
        <f t="shared" si="19"/>
        <v>9.3849839999999976</v>
      </c>
      <c r="H60" s="273">
        <f>0.18*$F$17+0.18*H48</f>
        <v>52.25976</v>
      </c>
      <c r="I60" s="46">
        <f t="shared" si="22"/>
        <v>0.18</v>
      </c>
      <c r="J60" s="44">
        <f>$E60*I60</f>
        <v>9.3849839999999976</v>
      </c>
      <c r="K60" s="17"/>
      <c r="L60" s="174">
        <f t="shared" si="2"/>
        <v>0</v>
      </c>
      <c r="M60" s="126">
        <f t="shared" si="18"/>
        <v>0</v>
      </c>
      <c r="N60" s="17"/>
      <c r="O60" s="46">
        <f t="shared" si="23"/>
        <v>0.18</v>
      </c>
      <c r="P60" s="44">
        <f>$H60*O60</f>
        <v>9.4067568000000001</v>
      </c>
      <c r="Q60" s="17"/>
      <c r="R60" s="174">
        <f t="shared" si="5"/>
        <v>2.177280000000259E-2</v>
      </c>
      <c r="S60" s="126">
        <f t="shared" si="6"/>
        <v>2.3199613339780437E-3</v>
      </c>
      <c r="T60" s="17"/>
    </row>
    <row r="61" spans="1:359" s="51" customFormat="1" x14ac:dyDescent="0.2">
      <c r="B61" s="48" t="s">
        <v>129</v>
      </c>
      <c r="C61" s="49"/>
      <c r="D61" s="102" t="s">
        <v>58</v>
      </c>
      <c r="E61" s="138">
        <f>F17</f>
        <v>280</v>
      </c>
      <c r="F61" s="43">
        <v>1.1000000000000001E-3</v>
      </c>
      <c r="G61" s="44">
        <f t="shared" si="19"/>
        <v>0.308</v>
      </c>
      <c r="H61" s="110"/>
      <c r="I61" s="43">
        <v>1.1000000000000001E-3</v>
      </c>
      <c r="J61" s="44">
        <f t="shared" si="20"/>
        <v>0.308</v>
      </c>
      <c r="K61" s="17"/>
      <c r="L61" s="173">
        <f t="shared" si="2"/>
        <v>0</v>
      </c>
      <c r="M61" s="126">
        <f t="shared" si="18"/>
        <v>0</v>
      </c>
      <c r="N61" s="110"/>
      <c r="O61" s="46">
        <f t="shared" si="23"/>
        <v>1.1000000000000001E-3</v>
      </c>
      <c r="P61" s="44">
        <f t="shared" si="21"/>
        <v>0.308</v>
      </c>
      <c r="Q61" s="110"/>
      <c r="R61" s="174">
        <f t="shared" si="5"/>
        <v>0</v>
      </c>
      <c r="S61" s="126">
        <f t="shared" si="6"/>
        <v>0</v>
      </c>
      <c r="T61" s="110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  <c r="BC61" s="98"/>
      <c r="BD61" s="98"/>
      <c r="BE61" s="98"/>
      <c r="BF61" s="98"/>
      <c r="BG61" s="98"/>
      <c r="BH61" s="98"/>
      <c r="BI61" s="98"/>
      <c r="BJ61" s="98"/>
      <c r="BK61" s="98"/>
      <c r="BL61" s="98"/>
      <c r="BM61" s="98"/>
      <c r="BN61" s="98"/>
      <c r="BO61" s="98"/>
      <c r="BP61" s="98"/>
      <c r="BQ61" s="98"/>
      <c r="BR61" s="98"/>
      <c r="BS61" s="98"/>
      <c r="BT61" s="98"/>
      <c r="BU61" s="98"/>
      <c r="BV61" s="98"/>
      <c r="BW61" s="98"/>
      <c r="BX61" s="98"/>
      <c r="BY61" s="98"/>
      <c r="BZ61" s="98"/>
      <c r="CA61" s="98"/>
      <c r="CB61" s="98"/>
      <c r="CC61" s="98"/>
      <c r="CD61" s="98"/>
      <c r="CE61" s="98"/>
      <c r="CF61" s="98"/>
      <c r="CG61" s="98"/>
      <c r="CH61" s="98"/>
      <c r="CI61" s="98"/>
      <c r="CJ61" s="98"/>
      <c r="CK61" s="98"/>
      <c r="CL61" s="98"/>
      <c r="CM61" s="98"/>
      <c r="CN61" s="98"/>
      <c r="CO61" s="98"/>
      <c r="CP61" s="98"/>
      <c r="CQ61" s="98"/>
      <c r="CR61" s="98"/>
      <c r="CS61" s="98"/>
      <c r="CT61" s="98"/>
      <c r="CU61" s="98"/>
      <c r="CV61" s="98"/>
      <c r="CW61" s="98"/>
      <c r="CX61" s="98"/>
      <c r="CY61" s="98"/>
      <c r="CZ61" s="98"/>
      <c r="DA61" s="98"/>
      <c r="DB61" s="98"/>
      <c r="DC61" s="98"/>
      <c r="DD61" s="98"/>
      <c r="DE61" s="98"/>
      <c r="DF61" s="98"/>
      <c r="DG61" s="98"/>
      <c r="DH61" s="98"/>
      <c r="DI61" s="98"/>
      <c r="DJ61" s="98"/>
      <c r="DK61" s="98"/>
      <c r="DL61" s="98"/>
      <c r="DM61" s="98"/>
      <c r="DN61" s="98"/>
      <c r="DO61" s="98"/>
      <c r="DP61" s="98"/>
      <c r="DQ61" s="98"/>
      <c r="DR61" s="98"/>
      <c r="DS61" s="98"/>
      <c r="DT61" s="98"/>
      <c r="DU61" s="98"/>
      <c r="DV61" s="98"/>
      <c r="DW61" s="98"/>
      <c r="DX61" s="98"/>
      <c r="DY61" s="98"/>
      <c r="DZ61" s="98"/>
      <c r="EA61" s="98"/>
      <c r="EB61" s="98"/>
      <c r="EC61" s="98"/>
      <c r="ED61" s="98"/>
      <c r="EE61" s="98"/>
      <c r="EF61" s="98"/>
      <c r="EG61" s="98"/>
      <c r="EH61" s="98"/>
      <c r="EI61" s="98"/>
      <c r="EJ61" s="98"/>
      <c r="EK61" s="98"/>
      <c r="EL61" s="98"/>
      <c r="EM61" s="98"/>
      <c r="EN61" s="98"/>
      <c r="EO61" s="98"/>
      <c r="EP61" s="98"/>
      <c r="EQ61" s="98"/>
      <c r="ER61" s="98"/>
      <c r="ES61" s="98"/>
      <c r="ET61" s="98"/>
      <c r="EU61" s="98"/>
      <c r="EV61" s="98"/>
      <c r="EW61" s="98"/>
      <c r="EX61" s="98"/>
      <c r="EY61" s="98"/>
      <c r="EZ61" s="98"/>
      <c r="FA61" s="98"/>
      <c r="FB61" s="98"/>
      <c r="FC61" s="98"/>
      <c r="FD61" s="98"/>
      <c r="FE61" s="98"/>
      <c r="FF61" s="98"/>
      <c r="FG61" s="98"/>
      <c r="FH61" s="98"/>
      <c r="FI61" s="98"/>
      <c r="FJ61" s="98"/>
      <c r="FK61" s="98"/>
      <c r="FL61" s="98"/>
      <c r="FM61" s="98"/>
      <c r="FN61" s="98"/>
      <c r="FO61" s="98"/>
      <c r="FP61" s="98"/>
      <c r="FQ61" s="98"/>
      <c r="FR61" s="98"/>
      <c r="FS61" s="98"/>
      <c r="FT61" s="98"/>
      <c r="FU61" s="98"/>
      <c r="FV61" s="98"/>
      <c r="FW61" s="98"/>
      <c r="FX61" s="98"/>
      <c r="FY61" s="98"/>
      <c r="FZ61" s="98"/>
      <c r="GA61" s="98"/>
      <c r="GB61" s="98"/>
      <c r="GC61" s="98"/>
      <c r="GD61" s="98"/>
      <c r="GE61" s="98"/>
      <c r="GF61" s="98"/>
      <c r="GG61" s="98"/>
      <c r="GH61" s="98"/>
      <c r="GI61" s="98"/>
      <c r="GJ61" s="98"/>
      <c r="GK61" s="98"/>
      <c r="GL61" s="98"/>
      <c r="GM61" s="98"/>
      <c r="GN61" s="98"/>
      <c r="GO61" s="98"/>
      <c r="GP61" s="98"/>
      <c r="GQ61" s="98"/>
      <c r="GR61" s="98"/>
      <c r="GS61" s="98"/>
      <c r="GT61" s="98"/>
      <c r="GU61" s="98"/>
      <c r="GV61" s="98"/>
      <c r="GW61" s="98"/>
      <c r="GX61" s="98"/>
      <c r="GY61" s="98"/>
      <c r="GZ61" s="98"/>
      <c r="HA61" s="98"/>
      <c r="HB61" s="98"/>
      <c r="HC61" s="98"/>
      <c r="HD61" s="98"/>
      <c r="HE61" s="98"/>
      <c r="HF61" s="98"/>
      <c r="HG61" s="98"/>
      <c r="HH61" s="98"/>
      <c r="HI61" s="98"/>
      <c r="HJ61" s="98"/>
      <c r="HK61" s="98"/>
      <c r="HL61" s="98"/>
      <c r="HM61" s="98"/>
      <c r="HN61" s="98"/>
      <c r="HO61" s="98"/>
      <c r="HP61" s="98"/>
      <c r="HQ61" s="98"/>
      <c r="HR61" s="98"/>
      <c r="HS61" s="98"/>
      <c r="HT61" s="98"/>
      <c r="HU61" s="98"/>
      <c r="HV61" s="98"/>
      <c r="HW61" s="98"/>
      <c r="HX61" s="98"/>
      <c r="HY61" s="98"/>
      <c r="HZ61" s="98"/>
      <c r="IA61" s="98"/>
      <c r="IB61" s="98"/>
      <c r="IC61" s="98"/>
      <c r="ID61" s="98"/>
      <c r="IE61" s="98"/>
      <c r="IF61" s="98"/>
      <c r="IG61" s="98"/>
      <c r="IH61" s="98"/>
      <c r="II61" s="98"/>
      <c r="IJ61" s="98"/>
      <c r="IK61" s="98"/>
      <c r="IL61" s="98"/>
      <c r="IM61" s="98"/>
      <c r="IN61" s="98"/>
      <c r="IO61" s="98"/>
      <c r="IP61" s="98"/>
      <c r="IQ61" s="98"/>
      <c r="IR61" s="98"/>
      <c r="IS61" s="98"/>
      <c r="IT61" s="98"/>
      <c r="IU61" s="98"/>
      <c r="IV61" s="98"/>
      <c r="IW61" s="98"/>
      <c r="IX61" s="98"/>
      <c r="IY61" s="98"/>
      <c r="IZ61" s="98"/>
      <c r="JA61" s="98"/>
      <c r="JB61" s="98"/>
      <c r="JC61" s="98"/>
      <c r="JD61" s="98"/>
      <c r="JE61" s="98"/>
      <c r="JF61" s="98"/>
      <c r="JG61" s="98"/>
      <c r="JH61" s="98"/>
      <c r="JI61" s="98"/>
      <c r="JJ61" s="98"/>
      <c r="JK61" s="98"/>
      <c r="JL61" s="98"/>
      <c r="JM61" s="98"/>
      <c r="JN61" s="98"/>
      <c r="JO61" s="98"/>
      <c r="JP61" s="98"/>
      <c r="JQ61" s="98"/>
      <c r="JR61" s="98"/>
      <c r="JS61" s="98"/>
      <c r="JT61" s="98"/>
      <c r="JU61" s="98"/>
      <c r="JV61" s="98"/>
      <c r="JW61" s="98"/>
      <c r="JX61" s="98"/>
      <c r="JY61" s="98"/>
      <c r="JZ61" s="98"/>
      <c r="KA61" s="98"/>
      <c r="KB61" s="98"/>
      <c r="KC61" s="98"/>
      <c r="KD61" s="98"/>
      <c r="KE61" s="98"/>
      <c r="KF61" s="98"/>
      <c r="KG61" s="98"/>
      <c r="KH61" s="98"/>
      <c r="KI61" s="98"/>
      <c r="KJ61" s="98"/>
      <c r="KK61" s="98"/>
      <c r="KL61" s="98"/>
      <c r="KM61" s="98"/>
      <c r="KN61" s="98"/>
      <c r="KO61" s="98"/>
      <c r="KP61" s="98"/>
      <c r="KQ61" s="98"/>
      <c r="KR61" s="98"/>
      <c r="KS61" s="98"/>
      <c r="KT61" s="98"/>
      <c r="KU61" s="98"/>
      <c r="KV61" s="98"/>
      <c r="KW61" s="98"/>
      <c r="KX61" s="98"/>
      <c r="KY61" s="98"/>
      <c r="KZ61" s="98"/>
      <c r="LA61" s="98"/>
      <c r="LB61" s="98"/>
      <c r="LC61" s="98"/>
      <c r="LD61" s="98"/>
      <c r="LE61" s="98"/>
      <c r="LF61" s="98"/>
      <c r="LG61" s="98"/>
      <c r="LH61" s="98"/>
      <c r="LI61" s="98"/>
      <c r="LJ61" s="98"/>
      <c r="LK61" s="98"/>
      <c r="LL61" s="98"/>
      <c r="LM61" s="98"/>
      <c r="LN61" s="98"/>
      <c r="LO61" s="98"/>
      <c r="LP61" s="98"/>
      <c r="LQ61" s="98"/>
      <c r="LR61" s="98"/>
      <c r="LS61" s="98"/>
      <c r="LT61" s="98"/>
      <c r="LU61" s="98"/>
      <c r="LV61" s="98"/>
      <c r="LW61" s="98"/>
      <c r="LX61" s="98"/>
      <c r="LY61" s="98"/>
      <c r="LZ61" s="98"/>
      <c r="MA61" s="98"/>
      <c r="MB61" s="98"/>
      <c r="MC61" s="98"/>
      <c r="MD61" s="98"/>
      <c r="ME61" s="98"/>
      <c r="MF61" s="98"/>
      <c r="MG61" s="98"/>
      <c r="MH61" s="98"/>
      <c r="MI61" s="98"/>
      <c r="MJ61" s="98"/>
      <c r="MK61" s="98"/>
      <c r="ML61" s="98"/>
      <c r="MM61" s="98"/>
      <c r="MN61" s="98"/>
      <c r="MO61" s="98"/>
      <c r="MP61" s="98"/>
      <c r="MQ61" s="98"/>
      <c r="MR61" s="98"/>
      <c r="MS61" s="98"/>
      <c r="MT61" s="98"/>
      <c r="MU61" s="98"/>
    </row>
    <row r="62" spans="1:359" s="51" customFormat="1" ht="15.75" thickBot="1" x14ac:dyDescent="0.25">
      <c r="B62" s="48"/>
      <c r="C62" s="49"/>
      <c r="D62" s="102"/>
      <c r="E62" s="138"/>
      <c r="F62" s="46"/>
      <c r="G62" s="44">
        <f t="shared" si="19"/>
        <v>0</v>
      </c>
      <c r="H62" s="110"/>
      <c r="I62" s="46">
        <f t="shared" si="22"/>
        <v>0</v>
      </c>
      <c r="J62" s="44">
        <f t="shared" si="20"/>
        <v>0</v>
      </c>
      <c r="K62" s="110"/>
      <c r="L62" s="174">
        <f t="shared" si="2"/>
        <v>0</v>
      </c>
      <c r="M62" s="126" t="str">
        <f t="shared" si="18"/>
        <v/>
      </c>
      <c r="N62" s="110"/>
      <c r="O62" s="46">
        <f t="shared" si="23"/>
        <v>0</v>
      </c>
      <c r="P62" s="44">
        <f t="shared" si="21"/>
        <v>0</v>
      </c>
      <c r="Q62" s="110"/>
      <c r="R62" s="174">
        <f t="shared" si="5"/>
        <v>0</v>
      </c>
      <c r="S62" s="126" t="str">
        <f t="shared" si="6"/>
        <v/>
      </c>
      <c r="T62" s="110"/>
      <c r="U62" s="98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  <c r="AM62" s="98"/>
      <c r="AN62" s="98"/>
      <c r="AO62" s="98"/>
      <c r="AP62" s="98"/>
      <c r="AQ62" s="98"/>
      <c r="AR62" s="98"/>
      <c r="AS62" s="98"/>
      <c r="AT62" s="98"/>
      <c r="AU62" s="98"/>
      <c r="AV62" s="98"/>
      <c r="AW62" s="98"/>
      <c r="AX62" s="98"/>
      <c r="AY62" s="98"/>
      <c r="AZ62" s="98"/>
      <c r="BA62" s="98"/>
      <c r="BB62" s="98"/>
      <c r="BC62" s="98"/>
      <c r="BD62" s="98"/>
      <c r="BE62" s="98"/>
      <c r="BF62" s="98"/>
      <c r="BG62" s="98"/>
      <c r="BH62" s="98"/>
      <c r="BI62" s="98"/>
      <c r="BJ62" s="98"/>
      <c r="BK62" s="98"/>
      <c r="BL62" s="98"/>
      <c r="BM62" s="98"/>
      <c r="BN62" s="98"/>
      <c r="BO62" s="98"/>
      <c r="BP62" s="98"/>
      <c r="BQ62" s="98"/>
      <c r="BR62" s="98"/>
      <c r="BS62" s="98"/>
      <c r="BT62" s="98"/>
      <c r="BU62" s="98"/>
      <c r="BV62" s="98"/>
      <c r="BW62" s="98"/>
      <c r="BX62" s="98"/>
      <c r="BY62" s="98"/>
      <c r="BZ62" s="98"/>
      <c r="CA62" s="98"/>
      <c r="CB62" s="98"/>
      <c r="CC62" s="98"/>
      <c r="CD62" s="98"/>
      <c r="CE62" s="98"/>
      <c r="CF62" s="98"/>
      <c r="CG62" s="98"/>
      <c r="CH62" s="98"/>
      <c r="CI62" s="98"/>
      <c r="CJ62" s="98"/>
      <c r="CK62" s="98"/>
      <c r="CL62" s="98"/>
      <c r="CM62" s="98"/>
      <c r="CN62" s="98"/>
      <c r="CO62" s="98"/>
      <c r="CP62" s="98"/>
      <c r="CQ62" s="98"/>
      <c r="CR62" s="98"/>
      <c r="CS62" s="98"/>
      <c r="CT62" s="98"/>
      <c r="CU62" s="98"/>
      <c r="CV62" s="98"/>
      <c r="CW62" s="98"/>
      <c r="CX62" s="98"/>
      <c r="CY62" s="98"/>
      <c r="CZ62" s="98"/>
      <c r="DA62" s="98"/>
      <c r="DB62" s="98"/>
      <c r="DC62" s="98"/>
      <c r="DD62" s="98"/>
      <c r="DE62" s="98"/>
      <c r="DF62" s="98"/>
      <c r="DG62" s="98"/>
      <c r="DH62" s="98"/>
      <c r="DI62" s="98"/>
      <c r="DJ62" s="98"/>
      <c r="DK62" s="98"/>
      <c r="DL62" s="98"/>
      <c r="DM62" s="98"/>
      <c r="DN62" s="98"/>
      <c r="DO62" s="98"/>
      <c r="DP62" s="98"/>
      <c r="DQ62" s="98"/>
      <c r="DR62" s="98"/>
      <c r="DS62" s="98"/>
      <c r="DT62" s="98"/>
      <c r="DU62" s="98"/>
      <c r="DV62" s="98"/>
      <c r="DW62" s="98"/>
      <c r="DX62" s="98"/>
      <c r="DY62" s="98"/>
      <c r="DZ62" s="98"/>
      <c r="EA62" s="98"/>
      <c r="EB62" s="98"/>
      <c r="EC62" s="98"/>
      <c r="ED62" s="98"/>
      <c r="EE62" s="98"/>
      <c r="EF62" s="98"/>
      <c r="EG62" s="98"/>
      <c r="EH62" s="98"/>
      <c r="EI62" s="98"/>
      <c r="EJ62" s="98"/>
      <c r="EK62" s="98"/>
      <c r="EL62" s="98"/>
      <c r="EM62" s="98"/>
      <c r="EN62" s="98"/>
      <c r="EO62" s="98"/>
      <c r="EP62" s="98"/>
      <c r="EQ62" s="98"/>
      <c r="ER62" s="98"/>
      <c r="ES62" s="98"/>
      <c r="ET62" s="98"/>
      <c r="EU62" s="98"/>
      <c r="EV62" s="98"/>
      <c r="EW62" s="98"/>
      <c r="EX62" s="98"/>
      <c r="EY62" s="98"/>
      <c r="EZ62" s="98"/>
      <c r="FA62" s="98"/>
      <c r="FB62" s="98"/>
      <c r="FC62" s="98"/>
      <c r="FD62" s="98"/>
      <c r="FE62" s="98"/>
      <c r="FF62" s="98"/>
      <c r="FG62" s="98"/>
      <c r="FH62" s="98"/>
      <c r="FI62" s="98"/>
      <c r="FJ62" s="98"/>
      <c r="FK62" s="98"/>
      <c r="FL62" s="98"/>
      <c r="FM62" s="98"/>
      <c r="FN62" s="98"/>
      <c r="FO62" s="98"/>
      <c r="FP62" s="98"/>
      <c r="FQ62" s="98"/>
      <c r="FR62" s="98"/>
      <c r="FS62" s="98"/>
      <c r="FT62" s="98"/>
      <c r="FU62" s="98"/>
      <c r="FV62" s="98"/>
      <c r="FW62" s="98"/>
      <c r="FX62" s="98"/>
      <c r="FY62" s="98"/>
      <c r="FZ62" s="98"/>
      <c r="GA62" s="98"/>
      <c r="GB62" s="98"/>
      <c r="GC62" s="98"/>
      <c r="GD62" s="98"/>
      <c r="GE62" s="98"/>
      <c r="GF62" s="98"/>
      <c r="GG62" s="98"/>
      <c r="GH62" s="98"/>
      <c r="GI62" s="98"/>
      <c r="GJ62" s="98"/>
      <c r="GK62" s="98"/>
      <c r="GL62" s="98"/>
      <c r="GM62" s="98"/>
      <c r="GN62" s="98"/>
      <c r="GO62" s="98"/>
      <c r="GP62" s="98"/>
      <c r="GQ62" s="98"/>
      <c r="GR62" s="98"/>
      <c r="GS62" s="98"/>
      <c r="GT62" s="98"/>
      <c r="GU62" s="98"/>
      <c r="GV62" s="98"/>
      <c r="GW62" s="98"/>
      <c r="GX62" s="98"/>
      <c r="GY62" s="98"/>
      <c r="GZ62" s="98"/>
      <c r="HA62" s="98"/>
      <c r="HB62" s="98"/>
      <c r="HC62" s="98"/>
      <c r="HD62" s="98"/>
      <c r="HE62" s="98"/>
      <c r="HF62" s="98"/>
      <c r="HG62" s="98"/>
      <c r="HH62" s="98"/>
      <c r="HI62" s="98"/>
      <c r="HJ62" s="98"/>
      <c r="HK62" s="98"/>
      <c r="HL62" s="98"/>
      <c r="HM62" s="98"/>
      <c r="HN62" s="98"/>
      <c r="HO62" s="98"/>
      <c r="HP62" s="98"/>
      <c r="HQ62" s="98"/>
      <c r="HR62" s="98"/>
      <c r="HS62" s="98"/>
      <c r="HT62" s="98"/>
      <c r="HU62" s="98"/>
      <c r="HV62" s="98"/>
      <c r="HW62" s="98"/>
      <c r="HX62" s="98"/>
      <c r="HY62" s="98"/>
      <c r="HZ62" s="98"/>
      <c r="IA62" s="98"/>
      <c r="IB62" s="98"/>
      <c r="IC62" s="98"/>
      <c r="ID62" s="98"/>
      <c r="IE62" s="98"/>
      <c r="IF62" s="98"/>
      <c r="IG62" s="98"/>
      <c r="IH62" s="98"/>
      <c r="II62" s="98"/>
      <c r="IJ62" s="98"/>
      <c r="IK62" s="98"/>
      <c r="IL62" s="98"/>
      <c r="IM62" s="98"/>
      <c r="IN62" s="98"/>
      <c r="IO62" s="98"/>
      <c r="IP62" s="98"/>
      <c r="IQ62" s="98"/>
      <c r="IR62" s="98"/>
      <c r="IS62" s="98"/>
      <c r="IT62" s="98"/>
      <c r="IU62" s="98"/>
      <c r="IV62" s="98"/>
      <c r="IW62" s="98"/>
      <c r="IX62" s="98"/>
      <c r="IY62" s="98"/>
      <c r="IZ62" s="98"/>
      <c r="JA62" s="98"/>
      <c r="JB62" s="98"/>
      <c r="JC62" s="98"/>
      <c r="JD62" s="98"/>
      <c r="JE62" s="98"/>
      <c r="JF62" s="98"/>
      <c r="JG62" s="98"/>
      <c r="JH62" s="98"/>
      <c r="JI62" s="98"/>
      <c r="JJ62" s="98"/>
      <c r="JK62" s="98"/>
      <c r="JL62" s="98"/>
      <c r="JM62" s="98"/>
      <c r="JN62" s="98"/>
      <c r="JO62" s="98"/>
      <c r="JP62" s="98"/>
      <c r="JQ62" s="98"/>
      <c r="JR62" s="98"/>
      <c r="JS62" s="98"/>
      <c r="JT62" s="98"/>
      <c r="JU62" s="98"/>
      <c r="JV62" s="98"/>
      <c r="JW62" s="98"/>
      <c r="JX62" s="98"/>
      <c r="JY62" s="98"/>
      <c r="JZ62" s="98"/>
      <c r="KA62" s="98"/>
      <c r="KB62" s="98"/>
      <c r="KC62" s="98"/>
      <c r="KD62" s="98"/>
      <c r="KE62" s="98"/>
      <c r="KF62" s="98"/>
      <c r="KG62" s="98"/>
      <c r="KH62" s="98"/>
      <c r="KI62" s="98"/>
      <c r="KJ62" s="98"/>
      <c r="KK62" s="98"/>
      <c r="KL62" s="98"/>
      <c r="KM62" s="98"/>
      <c r="KN62" s="98"/>
      <c r="KO62" s="98"/>
      <c r="KP62" s="98"/>
      <c r="KQ62" s="98"/>
      <c r="KR62" s="98"/>
      <c r="KS62" s="98"/>
      <c r="KT62" s="98"/>
      <c r="KU62" s="98"/>
      <c r="KV62" s="98"/>
      <c r="KW62" s="98"/>
      <c r="KX62" s="98"/>
      <c r="KY62" s="98"/>
      <c r="KZ62" s="98"/>
      <c r="LA62" s="98"/>
      <c r="LB62" s="98"/>
      <c r="LC62" s="98"/>
      <c r="LD62" s="98"/>
      <c r="LE62" s="98"/>
      <c r="LF62" s="98"/>
      <c r="LG62" s="98"/>
      <c r="LH62" s="98"/>
      <c r="LI62" s="98"/>
      <c r="LJ62" s="98"/>
      <c r="LK62" s="98"/>
      <c r="LL62" s="98"/>
      <c r="LM62" s="98"/>
      <c r="LN62" s="98"/>
      <c r="LO62" s="98"/>
      <c r="LP62" s="98"/>
      <c r="LQ62" s="98"/>
      <c r="LR62" s="98"/>
      <c r="LS62" s="98"/>
      <c r="LT62" s="98"/>
      <c r="LU62" s="98"/>
      <c r="LV62" s="98"/>
      <c r="LW62" s="98"/>
      <c r="LX62" s="98"/>
      <c r="LY62" s="98"/>
      <c r="LZ62" s="98"/>
      <c r="MA62" s="98"/>
      <c r="MB62" s="98"/>
      <c r="MC62" s="98"/>
      <c r="MD62" s="98"/>
      <c r="ME62" s="98"/>
      <c r="MF62" s="98"/>
      <c r="MG62" s="98"/>
      <c r="MH62" s="98"/>
      <c r="MI62" s="98"/>
      <c r="MJ62" s="98"/>
      <c r="MK62" s="98"/>
      <c r="ML62" s="98"/>
      <c r="MM62" s="98"/>
      <c r="MN62" s="98"/>
      <c r="MO62" s="98"/>
      <c r="MP62" s="98"/>
      <c r="MQ62" s="98"/>
      <c r="MR62" s="98"/>
      <c r="MS62" s="98"/>
      <c r="MT62" s="98"/>
      <c r="MU62" s="98"/>
    </row>
    <row r="63" spans="1:359" ht="15.75" thickBot="1" x14ac:dyDescent="0.3">
      <c r="B63" s="52"/>
      <c r="C63" s="53"/>
      <c r="D63" s="103"/>
      <c r="E63" s="54"/>
      <c r="F63" s="85"/>
      <c r="G63" s="86"/>
      <c r="H63" s="17"/>
      <c r="I63" s="85"/>
      <c r="J63" s="86"/>
      <c r="K63" s="17"/>
      <c r="L63" s="175"/>
      <c r="M63" s="127"/>
      <c r="N63" s="17"/>
      <c r="O63" s="85"/>
      <c r="P63" s="86"/>
      <c r="Q63" s="17"/>
      <c r="R63" s="175"/>
      <c r="S63" s="127"/>
      <c r="T63" s="17"/>
    </row>
    <row r="64" spans="1:359" x14ac:dyDescent="0.25">
      <c r="B64" s="55" t="s">
        <v>32</v>
      </c>
      <c r="C64" s="15"/>
      <c r="D64" s="15"/>
      <c r="E64" s="104"/>
      <c r="F64" s="56"/>
      <c r="G64" s="58">
        <f>SUM(G54:G61,G53)</f>
        <v>47.509008399999999</v>
      </c>
      <c r="H64" s="57"/>
      <c r="I64" s="56"/>
      <c r="J64" s="58">
        <f>SUM(J54:J61,J53)</f>
        <v>48.088408399999992</v>
      </c>
      <c r="K64" s="57"/>
      <c r="L64" s="243">
        <f>J64-G64</f>
        <v>0.57939999999999259</v>
      </c>
      <c r="M64" s="128">
        <f>IF((G64)=0,"",(L64/G64))</f>
        <v>1.2195581838327583E-2</v>
      </c>
      <c r="N64" s="57"/>
      <c r="O64" s="56"/>
      <c r="P64" s="58">
        <f>SUM(P54:P61,P53)</f>
        <v>48.48685768</v>
      </c>
      <c r="Q64" s="57"/>
      <c r="R64" s="243">
        <f>P64-J64</f>
        <v>0.39844928000000834</v>
      </c>
      <c r="S64" s="128">
        <f>IF((J64)=0,"",(R64/J64))</f>
        <v>8.2857655983475716E-3</v>
      </c>
      <c r="T64" s="57"/>
    </row>
    <row r="65" spans="1:359" x14ac:dyDescent="0.25">
      <c r="B65" s="59" t="s">
        <v>33</v>
      </c>
      <c r="C65" s="15"/>
      <c r="D65" s="15"/>
      <c r="E65" s="21"/>
      <c r="F65" s="60">
        <v>0.13</v>
      </c>
      <c r="G65" s="62">
        <f>G64*F65</f>
        <v>6.1761710919999997</v>
      </c>
      <c r="H65" s="61"/>
      <c r="I65" s="60">
        <v>0.13</v>
      </c>
      <c r="J65" s="62">
        <f>J64*I65</f>
        <v>6.2514930919999987</v>
      </c>
      <c r="K65" s="61"/>
      <c r="L65" s="176">
        <f>J65-G65</f>
        <v>7.5321999999999001E-2</v>
      </c>
      <c r="M65" s="129">
        <f>IF((G65)=0,"",(L65/G65))</f>
        <v>1.2195581838327578E-2</v>
      </c>
      <c r="N65" s="61"/>
      <c r="O65" s="60">
        <v>0.13</v>
      </c>
      <c r="P65" s="62">
        <f>P64*O65</f>
        <v>6.3032914984000001</v>
      </c>
      <c r="Q65" s="61"/>
      <c r="R65" s="176">
        <f t="shared" si="5"/>
        <v>5.179840640000144E-2</v>
      </c>
      <c r="S65" s="129">
        <f t="shared" ref="S65:S67" si="24">IF((J65)=0,"",(R65/J65))</f>
        <v>8.2857655983476289E-3</v>
      </c>
      <c r="T65" s="61"/>
    </row>
    <row r="66" spans="1:359" x14ac:dyDescent="0.25">
      <c r="B66" s="63" t="s">
        <v>34</v>
      </c>
      <c r="C66" s="15"/>
      <c r="D66" s="15"/>
      <c r="E66" s="21"/>
      <c r="F66" s="64"/>
      <c r="G66" s="62">
        <f>G64+G65</f>
        <v>53.685179491999996</v>
      </c>
      <c r="H66" s="61"/>
      <c r="I66" s="64"/>
      <c r="J66" s="62">
        <f>J64+J65</f>
        <v>54.339901491999989</v>
      </c>
      <c r="K66" s="61"/>
      <c r="L66" s="176">
        <f>J66-G66</f>
        <v>0.65472199999999248</v>
      </c>
      <c r="M66" s="129">
        <f>IF((G66)=0,"",(L66/G66))</f>
        <v>1.2195581838327601E-2</v>
      </c>
      <c r="N66" s="61"/>
      <c r="O66" s="64"/>
      <c r="P66" s="62">
        <f>P64+P65</f>
        <v>54.7901491784</v>
      </c>
      <c r="Q66" s="61"/>
      <c r="R66" s="176">
        <f t="shared" si="5"/>
        <v>0.45024768640001156</v>
      </c>
      <c r="S66" s="129">
        <f t="shared" si="24"/>
        <v>8.2857655983476115E-3</v>
      </c>
      <c r="T66" s="61"/>
    </row>
    <row r="67" spans="1:359" x14ac:dyDescent="0.25">
      <c r="B67" s="378" t="s">
        <v>35</v>
      </c>
      <c r="C67" s="378"/>
      <c r="D67" s="378"/>
      <c r="E67" s="21"/>
      <c r="F67" s="64"/>
      <c r="G67" s="65"/>
      <c r="H67" s="61"/>
      <c r="I67" s="64"/>
      <c r="J67" s="65"/>
      <c r="K67" s="61"/>
      <c r="L67" s="177">
        <f>J67-G67</f>
        <v>0</v>
      </c>
      <c r="M67" s="130" t="str">
        <f>IF((G67)=0,"",(L67/G67))</f>
        <v/>
      </c>
      <c r="N67" s="61"/>
      <c r="O67" s="64"/>
      <c r="P67" s="65"/>
      <c r="Q67" s="61"/>
      <c r="R67" s="177">
        <f t="shared" si="5"/>
        <v>0</v>
      </c>
      <c r="S67" s="130" t="str">
        <f t="shared" si="24"/>
        <v/>
      </c>
      <c r="T67" s="61"/>
    </row>
    <row r="68" spans="1:359" ht="15.75" thickBot="1" x14ac:dyDescent="0.3">
      <c r="B68" s="379" t="s">
        <v>36</v>
      </c>
      <c r="C68" s="379"/>
      <c r="D68" s="379"/>
      <c r="E68" s="105"/>
      <c r="F68" s="66"/>
      <c r="G68" s="67">
        <f>G66+G67</f>
        <v>53.685179491999996</v>
      </c>
      <c r="H68" s="57"/>
      <c r="I68" s="66"/>
      <c r="J68" s="67">
        <f>J66+J67</f>
        <v>54.339901491999989</v>
      </c>
      <c r="K68" s="57"/>
      <c r="L68" s="244">
        <f>J68-G68</f>
        <v>0.65472199999999248</v>
      </c>
      <c r="M68" s="131">
        <f>IF((G68)=0,"",(L68/G68))</f>
        <v>1.2195581838327601E-2</v>
      </c>
      <c r="N68" s="57"/>
      <c r="O68" s="66"/>
      <c r="P68" s="67">
        <f>P66+P67</f>
        <v>54.7901491784</v>
      </c>
      <c r="Q68" s="57"/>
      <c r="R68" s="244">
        <f t="shared" si="5"/>
        <v>0.45024768640001156</v>
      </c>
      <c r="S68" s="131">
        <f>IF((J68)=0,"",(R68/J68))</f>
        <v>8.2857655983476115E-3</v>
      </c>
      <c r="T68" s="57"/>
    </row>
    <row r="69" spans="1:359" s="51" customFormat="1" ht="15.75" thickBot="1" x14ac:dyDescent="0.25">
      <c r="B69" s="68"/>
      <c r="C69" s="69"/>
      <c r="D69" s="70"/>
      <c r="E69" s="71"/>
      <c r="F69" s="85"/>
      <c r="G69" s="86"/>
      <c r="H69" s="110"/>
      <c r="I69" s="85"/>
      <c r="J69" s="86"/>
      <c r="K69" s="110"/>
      <c r="L69" s="245"/>
      <c r="M69" s="127"/>
      <c r="N69" s="110"/>
      <c r="O69" s="85"/>
      <c r="P69" s="86"/>
      <c r="Q69" s="110"/>
      <c r="R69" s="245"/>
      <c r="S69" s="127"/>
      <c r="T69" s="110"/>
      <c r="U69" s="98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98"/>
      <c r="DF69" s="98"/>
      <c r="DG69" s="98"/>
      <c r="DH69" s="98"/>
      <c r="DI69" s="98"/>
      <c r="DJ69" s="98"/>
      <c r="DK69" s="98"/>
      <c r="DL69" s="98"/>
      <c r="DM69" s="98"/>
      <c r="DN69" s="98"/>
      <c r="DO69" s="98"/>
      <c r="DP69" s="98"/>
      <c r="DQ69" s="98"/>
      <c r="DR69" s="98"/>
      <c r="DS69" s="98"/>
      <c r="DT69" s="98"/>
      <c r="DU69" s="98"/>
      <c r="DV69" s="98"/>
      <c r="DW69" s="98"/>
      <c r="DX69" s="98"/>
      <c r="DY69" s="98"/>
      <c r="DZ69" s="98"/>
      <c r="EA69" s="98"/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98"/>
      <c r="FB69" s="98"/>
      <c r="FC69" s="98"/>
      <c r="FD69" s="98"/>
      <c r="FE69" s="98"/>
      <c r="FF69" s="98"/>
      <c r="FG69" s="98"/>
      <c r="FH69" s="98"/>
      <c r="FI69" s="98"/>
      <c r="FJ69" s="98"/>
      <c r="FK69" s="98"/>
      <c r="FL69" s="98"/>
      <c r="FM69" s="98"/>
      <c r="FN69" s="98"/>
      <c r="FO69" s="98"/>
      <c r="FP69" s="98"/>
      <c r="FQ69" s="98"/>
      <c r="FR69" s="98"/>
      <c r="FS69" s="98"/>
      <c r="FT69" s="98"/>
      <c r="FU69" s="98"/>
      <c r="FV69" s="98"/>
      <c r="FW69" s="98"/>
      <c r="FX69" s="98"/>
      <c r="FY69" s="98"/>
      <c r="FZ69" s="98"/>
      <c r="GA69" s="98"/>
      <c r="GB69" s="98"/>
      <c r="GC69" s="98"/>
      <c r="GD69" s="98"/>
      <c r="GE69" s="98"/>
      <c r="GF69" s="98"/>
      <c r="GG69" s="98"/>
      <c r="GH69" s="98"/>
      <c r="GI69" s="98"/>
      <c r="GJ69" s="98"/>
      <c r="GK69" s="98"/>
      <c r="GL69" s="98"/>
      <c r="GM69" s="98"/>
      <c r="GN69" s="98"/>
      <c r="GO69" s="98"/>
      <c r="GP69" s="98"/>
      <c r="GQ69" s="98"/>
      <c r="GR69" s="98"/>
      <c r="GS69" s="98"/>
      <c r="GT69" s="98"/>
      <c r="GU69" s="98"/>
      <c r="GV69" s="98"/>
      <c r="GW69" s="98"/>
      <c r="GX69" s="98"/>
      <c r="GY69" s="98"/>
      <c r="GZ69" s="98"/>
      <c r="HA69" s="98"/>
      <c r="HB69" s="98"/>
      <c r="HC69" s="98"/>
      <c r="HD69" s="98"/>
      <c r="HE69" s="98"/>
      <c r="HF69" s="98"/>
      <c r="HG69" s="98"/>
      <c r="HH69" s="98"/>
      <c r="HI69" s="98"/>
      <c r="HJ69" s="98"/>
      <c r="HK69" s="98"/>
      <c r="HL69" s="98"/>
      <c r="HM69" s="98"/>
      <c r="HN69" s="98"/>
      <c r="HO69" s="98"/>
      <c r="HP69" s="98"/>
      <c r="HQ69" s="98"/>
      <c r="HR69" s="98"/>
      <c r="HS69" s="98"/>
      <c r="HT69" s="98"/>
      <c r="HU69" s="98"/>
      <c r="HV69" s="98"/>
      <c r="HW69" s="98"/>
      <c r="HX69" s="98"/>
      <c r="HY69" s="98"/>
      <c r="HZ69" s="98"/>
      <c r="IA69" s="98"/>
      <c r="IB69" s="98"/>
      <c r="IC69" s="98"/>
      <c r="ID69" s="98"/>
      <c r="IE69" s="98"/>
      <c r="IF69" s="98"/>
      <c r="IG69" s="98"/>
      <c r="IH69" s="98"/>
      <c r="II69" s="98"/>
      <c r="IJ69" s="98"/>
      <c r="IK69" s="98"/>
      <c r="IL69" s="98"/>
      <c r="IM69" s="98"/>
      <c r="IN69" s="98"/>
      <c r="IO69" s="98"/>
      <c r="IP69" s="98"/>
      <c r="IQ69" s="98"/>
      <c r="IR69" s="98"/>
      <c r="IS69" s="98"/>
      <c r="IT69" s="98"/>
      <c r="IU69" s="98"/>
      <c r="IV69" s="98"/>
      <c r="IW69" s="98"/>
      <c r="IX69" s="98"/>
      <c r="IY69" s="98"/>
      <c r="IZ69" s="98"/>
      <c r="JA69" s="98"/>
      <c r="JB69" s="98"/>
      <c r="JC69" s="98"/>
      <c r="JD69" s="98"/>
      <c r="JE69" s="98"/>
      <c r="JF69" s="98"/>
      <c r="JG69" s="98"/>
      <c r="JH69" s="98"/>
      <c r="JI69" s="98"/>
      <c r="JJ69" s="98"/>
      <c r="JK69" s="98"/>
      <c r="JL69" s="98"/>
      <c r="JM69" s="98"/>
      <c r="JN69" s="98"/>
      <c r="JO69" s="98"/>
      <c r="JP69" s="98"/>
      <c r="JQ69" s="98"/>
      <c r="JR69" s="98"/>
      <c r="JS69" s="98"/>
      <c r="JT69" s="98"/>
      <c r="JU69" s="98"/>
      <c r="JV69" s="98"/>
      <c r="JW69" s="98"/>
      <c r="JX69" s="98"/>
      <c r="JY69" s="98"/>
      <c r="JZ69" s="98"/>
      <c r="KA69" s="98"/>
      <c r="KB69" s="98"/>
      <c r="KC69" s="98"/>
      <c r="KD69" s="98"/>
      <c r="KE69" s="98"/>
      <c r="KF69" s="98"/>
      <c r="KG69" s="98"/>
      <c r="KH69" s="98"/>
      <c r="KI69" s="98"/>
      <c r="KJ69" s="98"/>
      <c r="KK69" s="98"/>
      <c r="KL69" s="98"/>
      <c r="KM69" s="98"/>
      <c r="KN69" s="98"/>
      <c r="KO69" s="98"/>
      <c r="KP69" s="98"/>
      <c r="KQ69" s="98"/>
      <c r="KR69" s="98"/>
      <c r="KS69" s="98"/>
      <c r="KT69" s="98"/>
      <c r="KU69" s="98"/>
      <c r="KV69" s="98"/>
      <c r="KW69" s="98"/>
      <c r="KX69" s="98"/>
      <c r="KY69" s="98"/>
      <c r="KZ69" s="98"/>
      <c r="LA69" s="98"/>
      <c r="LB69" s="98"/>
      <c r="LC69" s="98"/>
      <c r="LD69" s="98"/>
      <c r="LE69" s="98"/>
      <c r="LF69" s="98"/>
      <c r="LG69" s="98"/>
      <c r="LH69" s="98"/>
      <c r="LI69" s="98"/>
      <c r="LJ69" s="98"/>
      <c r="LK69" s="98"/>
      <c r="LL69" s="98"/>
      <c r="LM69" s="98"/>
      <c r="LN69" s="98"/>
      <c r="LO69" s="98"/>
      <c r="LP69" s="98"/>
      <c r="LQ69" s="98"/>
      <c r="LR69" s="98"/>
      <c r="LS69" s="98"/>
      <c r="LT69" s="98"/>
      <c r="LU69" s="98"/>
      <c r="LV69" s="98"/>
      <c r="LW69" s="98"/>
      <c r="LX69" s="98"/>
      <c r="LY69" s="98"/>
      <c r="LZ69" s="98"/>
      <c r="MA69" s="98"/>
      <c r="MB69" s="98"/>
      <c r="MC69" s="98"/>
      <c r="MD69" s="98"/>
      <c r="ME69" s="98"/>
      <c r="MF69" s="98"/>
      <c r="MG69" s="98"/>
      <c r="MH69" s="98"/>
      <c r="MI69" s="98"/>
      <c r="MJ69" s="98"/>
      <c r="MK69" s="98"/>
      <c r="ML69" s="98"/>
      <c r="MM69" s="98"/>
      <c r="MN69" s="98"/>
      <c r="MO69" s="98"/>
      <c r="MP69" s="98"/>
      <c r="MQ69" s="98"/>
      <c r="MR69" s="98"/>
      <c r="MS69" s="98"/>
      <c r="MT69" s="98"/>
      <c r="MU69" s="98"/>
    </row>
    <row r="70" spans="1:359" s="51" customFormat="1" ht="12.75" hidden="1" outlineLevel="1" x14ac:dyDescent="0.2">
      <c r="B70" s="72" t="s">
        <v>37</v>
      </c>
      <c r="C70" s="49"/>
      <c r="D70" s="49"/>
      <c r="E70" s="106"/>
      <c r="F70" s="73"/>
      <c r="G70" s="75">
        <f>SUM(G61:G62,G53,G54:G57)</f>
        <v>15.113434000000002</v>
      </c>
      <c r="H70" s="74"/>
      <c r="I70" s="73"/>
      <c r="J70" s="75">
        <f>SUM(J61:J62,J53,J54:J57)</f>
        <v>15.692834000000001</v>
      </c>
      <c r="K70" s="74"/>
      <c r="L70" s="246">
        <f>J70-G70</f>
        <v>0.57939999999999969</v>
      </c>
      <c r="M70" s="128">
        <f>IF((G70)=0,"",(L70/G70))</f>
        <v>3.833675391046136E-2</v>
      </c>
      <c r="N70" s="74"/>
      <c r="O70" s="73"/>
      <c r="P70" s="75">
        <f>SUM(P61:P62,P53,P54:P57)</f>
        <v>16.016126799999999</v>
      </c>
      <c r="Q70" s="74"/>
      <c r="R70" s="246">
        <f t="shared" si="5"/>
        <v>0.32329279999999727</v>
      </c>
      <c r="S70" s="128">
        <f>IF((J70)=0,"",(R70/J70))</f>
        <v>2.0601301205378026E-2</v>
      </c>
      <c r="T70" s="74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98"/>
      <c r="BF70" s="98"/>
      <c r="BG70" s="98"/>
      <c r="BH70" s="98"/>
      <c r="BI70" s="98"/>
      <c r="BJ70" s="98"/>
      <c r="BK70" s="98"/>
      <c r="BL70" s="98"/>
      <c r="BM70" s="98"/>
      <c r="BN70" s="98"/>
      <c r="BO70" s="98"/>
      <c r="BP70" s="98"/>
      <c r="BQ70" s="98"/>
      <c r="BR70" s="98"/>
      <c r="BS70" s="98"/>
      <c r="BT70" s="98"/>
      <c r="BU70" s="98"/>
      <c r="BV70" s="98"/>
      <c r="BW70" s="98"/>
      <c r="BX70" s="98"/>
      <c r="BY70" s="98"/>
      <c r="BZ70" s="98"/>
      <c r="CA70" s="98"/>
      <c r="CB70" s="98"/>
      <c r="CC70" s="98"/>
      <c r="CD70" s="98"/>
      <c r="CE70" s="98"/>
      <c r="CF70" s="98"/>
      <c r="CG70" s="98"/>
      <c r="CH70" s="98"/>
      <c r="CI70" s="98"/>
      <c r="CJ70" s="98"/>
      <c r="CK70" s="98"/>
      <c r="CL70" s="98"/>
      <c r="CM70" s="98"/>
      <c r="CN70" s="98"/>
      <c r="CO70" s="98"/>
      <c r="CP70" s="98"/>
      <c r="CQ70" s="98"/>
      <c r="CR70" s="98"/>
      <c r="CS70" s="98"/>
      <c r="CT70" s="98"/>
      <c r="CU70" s="98"/>
      <c r="CV70" s="98"/>
      <c r="CW70" s="98"/>
      <c r="CX70" s="98"/>
      <c r="CY70" s="98"/>
      <c r="CZ70" s="98"/>
      <c r="DA70" s="98"/>
      <c r="DB70" s="98"/>
      <c r="DC70" s="98"/>
      <c r="DD70" s="98"/>
      <c r="DE70" s="98"/>
      <c r="DF70" s="98"/>
      <c r="DG70" s="98"/>
      <c r="DH70" s="98"/>
      <c r="DI70" s="98"/>
      <c r="DJ70" s="98"/>
      <c r="DK70" s="98"/>
      <c r="DL70" s="98"/>
      <c r="DM70" s="98"/>
      <c r="DN70" s="98"/>
      <c r="DO70" s="98"/>
      <c r="DP70" s="98"/>
      <c r="DQ70" s="98"/>
      <c r="DR70" s="98"/>
      <c r="DS70" s="98"/>
      <c r="DT70" s="98"/>
      <c r="DU70" s="98"/>
      <c r="DV70" s="98"/>
      <c r="DW70" s="98"/>
      <c r="DX70" s="98"/>
      <c r="DY70" s="98"/>
      <c r="DZ70" s="98"/>
      <c r="EA70" s="98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8"/>
      <c r="FF70" s="98"/>
      <c r="FG70" s="98"/>
      <c r="FH70" s="98"/>
      <c r="FI70" s="98"/>
      <c r="FJ70" s="98"/>
      <c r="FK70" s="98"/>
      <c r="FL70" s="98"/>
      <c r="FM70" s="98"/>
      <c r="FN70" s="98"/>
      <c r="FO70" s="98"/>
      <c r="FP70" s="98"/>
      <c r="FQ70" s="98"/>
      <c r="FR70" s="98"/>
      <c r="FS70" s="98"/>
      <c r="FT70" s="98"/>
      <c r="FU70" s="98"/>
      <c r="FV70" s="98"/>
      <c r="FW70" s="98"/>
      <c r="FX70" s="98"/>
      <c r="FY70" s="98"/>
      <c r="FZ70" s="98"/>
      <c r="GA70" s="98"/>
      <c r="GB70" s="98"/>
      <c r="GC70" s="98"/>
      <c r="GD70" s="98"/>
      <c r="GE70" s="98"/>
      <c r="GF70" s="98"/>
      <c r="GG70" s="98"/>
      <c r="GH70" s="98"/>
      <c r="GI70" s="98"/>
      <c r="GJ70" s="98"/>
      <c r="GK70" s="98"/>
      <c r="GL70" s="98"/>
      <c r="GM70" s="98"/>
      <c r="GN70" s="98"/>
      <c r="GO70" s="98"/>
      <c r="GP70" s="98"/>
      <c r="GQ70" s="98"/>
      <c r="GR70" s="98"/>
      <c r="GS70" s="98"/>
      <c r="GT70" s="98"/>
      <c r="GU70" s="98"/>
      <c r="GV70" s="98"/>
      <c r="GW70" s="98"/>
      <c r="GX70" s="98"/>
      <c r="GY70" s="98"/>
      <c r="GZ70" s="98"/>
      <c r="HA70" s="98"/>
      <c r="HB70" s="98"/>
      <c r="HC70" s="98"/>
      <c r="HD70" s="98"/>
      <c r="HE70" s="98"/>
      <c r="HF70" s="98"/>
      <c r="HG70" s="98"/>
      <c r="HH70" s="98"/>
      <c r="HI70" s="98"/>
      <c r="HJ70" s="98"/>
      <c r="HK70" s="98"/>
      <c r="HL70" s="98"/>
      <c r="HM70" s="98"/>
      <c r="HN70" s="98"/>
      <c r="HO70" s="98"/>
      <c r="HP70" s="98"/>
      <c r="HQ70" s="98"/>
      <c r="HR70" s="98"/>
      <c r="HS70" s="98"/>
      <c r="HT70" s="98"/>
      <c r="HU70" s="98"/>
      <c r="HV70" s="98"/>
      <c r="HW70" s="98"/>
      <c r="HX70" s="98"/>
      <c r="HY70" s="98"/>
      <c r="HZ70" s="98"/>
      <c r="IA70" s="98"/>
      <c r="IB70" s="98"/>
      <c r="IC70" s="98"/>
      <c r="ID70" s="98"/>
      <c r="IE70" s="98"/>
      <c r="IF70" s="98"/>
      <c r="IG70" s="98"/>
      <c r="IH70" s="98"/>
      <c r="II70" s="98"/>
      <c r="IJ70" s="98"/>
      <c r="IK70" s="98"/>
      <c r="IL70" s="98"/>
      <c r="IM70" s="98"/>
      <c r="IN70" s="98"/>
      <c r="IO70" s="98"/>
      <c r="IP70" s="98"/>
      <c r="IQ70" s="98"/>
      <c r="IR70" s="98"/>
      <c r="IS70" s="98"/>
      <c r="IT70" s="98"/>
      <c r="IU70" s="98"/>
      <c r="IV70" s="98"/>
      <c r="IW70" s="98"/>
      <c r="IX70" s="98"/>
      <c r="IY70" s="98"/>
      <c r="IZ70" s="98"/>
      <c r="JA70" s="98"/>
      <c r="JB70" s="98"/>
      <c r="JC70" s="98"/>
      <c r="JD70" s="98"/>
      <c r="JE70" s="98"/>
      <c r="JF70" s="98"/>
      <c r="JG70" s="98"/>
      <c r="JH70" s="98"/>
      <c r="JI70" s="98"/>
      <c r="JJ70" s="98"/>
      <c r="JK70" s="98"/>
      <c r="JL70" s="98"/>
      <c r="JM70" s="98"/>
      <c r="JN70" s="98"/>
      <c r="JO70" s="98"/>
      <c r="JP70" s="98"/>
      <c r="JQ70" s="98"/>
      <c r="JR70" s="98"/>
      <c r="JS70" s="98"/>
      <c r="JT70" s="98"/>
      <c r="JU70" s="98"/>
      <c r="JV70" s="98"/>
      <c r="JW70" s="98"/>
      <c r="JX70" s="98"/>
      <c r="JY70" s="98"/>
      <c r="JZ70" s="98"/>
      <c r="KA70" s="98"/>
      <c r="KB70" s="98"/>
      <c r="KC70" s="98"/>
      <c r="KD70" s="98"/>
      <c r="KE70" s="98"/>
      <c r="KF70" s="98"/>
      <c r="KG70" s="98"/>
      <c r="KH70" s="98"/>
      <c r="KI70" s="98"/>
      <c r="KJ70" s="98"/>
      <c r="KK70" s="98"/>
      <c r="KL70" s="98"/>
      <c r="KM70" s="98"/>
      <c r="KN70" s="98"/>
      <c r="KO70" s="98"/>
      <c r="KP70" s="98"/>
      <c r="KQ70" s="98"/>
      <c r="KR70" s="98"/>
      <c r="KS70" s="98"/>
      <c r="KT70" s="98"/>
      <c r="KU70" s="98"/>
      <c r="KV70" s="98"/>
      <c r="KW70" s="98"/>
      <c r="KX70" s="98"/>
      <c r="KY70" s="98"/>
      <c r="KZ70" s="98"/>
      <c r="LA70" s="98"/>
      <c r="LB70" s="98"/>
      <c r="LC70" s="98"/>
      <c r="LD70" s="98"/>
      <c r="LE70" s="98"/>
      <c r="LF70" s="98"/>
      <c r="LG70" s="98"/>
      <c r="LH70" s="98"/>
      <c r="LI70" s="98"/>
      <c r="LJ70" s="98"/>
      <c r="LK70" s="98"/>
      <c r="LL70" s="98"/>
      <c r="LM70" s="98"/>
      <c r="LN70" s="98"/>
      <c r="LO70" s="98"/>
      <c r="LP70" s="98"/>
      <c r="LQ70" s="98"/>
      <c r="LR70" s="98"/>
      <c r="LS70" s="98"/>
      <c r="LT70" s="98"/>
      <c r="LU70" s="98"/>
      <c r="LV70" s="98"/>
      <c r="LW70" s="98"/>
      <c r="LX70" s="98"/>
      <c r="LY70" s="98"/>
      <c r="LZ70" s="98"/>
      <c r="MA70" s="98"/>
      <c r="MB70" s="98"/>
      <c r="MC70" s="98"/>
      <c r="MD70" s="98"/>
      <c r="ME70" s="98"/>
      <c r="MF70" s="98"/>
      <c r="MG70" s="98"/>
      <c r="MH70" s="98"/>
      <c r="MI70" s="98"/>
      <c r="MJ70" s="98"/>
      <c r="MK70" s="98"/>
      <c r="ML70" s="98"/>
      <c r="MM70" s="98"/>
      <c r="MN70" s="98"/>
      <c r="MO70" s="98"/>
      <c r="MP70" s="98"/>
      <c r="MQ70" s="98"/>
      <c r="MR70" s="98"/>
      <c r="MS70" s="98"/>
      <c r="MT70" s="98"/>
      <c r="MU70" s="98"/>
    </row>
    <row r="71" spans="1:359" s="51" customFormat="1" ht="12.75" hidden="1" outlineLevel="1" x14ac:dyDescent="0.2">
      <c r="B71" s="76" t="s">
        <v>33</v>
      </c>
      <c r="C71" s="49"/>
      <c r="D71" s="49"/>
      <c r="E71" s="106"/>
      <c r="F71" s="77">
        <v>0.13</v>
      </c>
      <c r="G71" s="79">
        <f>G70*F71</f>
        <v>1.9647464200000002</v>
      </c>
      <c r="H71" s="78"/>
      <c r="I71" s="77">
        <v>0.13</v>
      </c>
      <c r="J71" s="79">
        <f>J70*I71</f>
        <v>2.0400684200000003</v>
      </c>
      <c r="K71" s="78"/>
      <c r="L71" s="180">
        <f>J71-G71</f>
        <v>7.5322000000000111E-2</v>
      </c>
      <c r="M71" s="129">
        <f>IF((G71)=0,"",(L71/G71))</f>
        <v>3.8336753910461437E-2</v>
      </c>
      <c r="N71" s="78"/>
      <c r="O71" s="77">
        <v>0.13</v>
      </c>
      <c r="P71" s="79">
        <f>P70*O71</f>
        <v>2.082096484</v>
      </c>
      <c r="Q71" s="78"/>
      <c r="R71" s="180">
        <f t="shared" si="5"/>
        <v>4.2028063999999699E-2</v>
      </c>
      <c r="S71" s="129">
        <f t="shared" ref="S71:S74" si="25">IF((J71)=0,"",(R71/J71))</f>
        <v>2.060130120537805E-2</v>
      </c>
      <c r="T71" s="78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98"/>
      <c r="BF71" s="98"/>
      <c r="BG71" s="98"/>
      <c r="BH71" s="98"/>
      <c r="BI71" s="98"/>
      <c r="BJ71" s="98"/>
      <c r="BK71" s="98"/>
      <c r="BL71" s="98"/>
      <c r="BM71" s="98"/>
      <c r="BN71" s="98"/>
      <c r="BO71" s="98"/>
      <c r="BP71" s="98"/>
      <c r="BQ71" s="98"/>
      <c r="BR71" s="98"/>
      <c r="BS71" s="98"/>
      <c r="BT71" s="98"/>
      <c r="BU71" s="98"/>
      <c r="BV71" s="98"/>
      <c r="BW71" s="98"/>
      <c r="BX71" s="98"/>
      <c r="BY71" s="98"/>
      <c r="BZ71" s="98"/>
      <c r="CA71" s="98"/>
      <c r="CB71" s="98"/>
      <c r="CC71" s="98"/>
      <c r="CD71" s="98"/>
      <c r="CE71" s="98"/>
      <c r="CF71" s="98"/>
      <c r="CG71" s="98"/>
      <c r="CH71" s="98"/>
      <c r="CI71" s="98"/>
      <c r="CJ71" s="98"/>
      <c r="CK71" s="98"/>
      <c r="CL71" s="98"/>
      <c r="CM71" s="98"/>
      <c r="CN71" s="98"/>
      <c r="CO71" s="98"/>
      <c r="CP71" s="98"/>
      <c r="CQ71" s="98"/>
      <c r="CR71" s="98"/>
      <c r="CS71" s="98"/>
      <c r="CT71" s="98"/>
      <c r="CU71" s="98"/>
      <c r="CV71" s="98"/>
      <c r="CW71" s="98"/>
      <c r="CX71" s="98"/>
      <c r="CY71" s="98"/>
      <c r="CZ71" s="98"/>
      <c r="DA71" s="98"/>
      <c r="DB71" s="98"/>
      <c r="DC71" s="98"/>
      <c r="DD71" s="98"/>
      <c r="DE71" s="98"/>
      <c r="DF71" s="98"/>
      <c r="DG71" s="98"/>
      <c r="DH71" s="98"/>
      <c r="DI71" s="98"/>
      <c r="DJ71" s="98"/>
      <c r="DK71" s="98"/>
      <c r="DL71" s="98"/>
      <c r="DM71" s="98"/>
      <c r="DN71" s="98"/>
      <c r="DO71" s="98"/>
      <c r="DP71" s="98"/>
      <c r="DQ71" s="98"/>
      <c r="DR71" s="98"/>
      <c r="DS71" s="98"/>
      <c r="DT71" s="98"/>
      <c r="DU71" s="98"/>
      <c r="DV71" s="98"/>
      <c r="DW71" s="98"/>
      <c r="DX71" s="98"/>
      <c r="DY71" s="98"/>
      <c r="DZ71" s="98"/>
      <c r="EA71" s="98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8"/>
      <c r="FF71" s="98"/>
      <c r="FG71" s="98"/>
      <c r="FH71" s="98"/>
      <c r="FI71" s="98"/>
      <c r="FJ71" s="98"/>
      <c r="FK71" s="98"/>
      <c r="FL71" s="98"/>
      <c r="FM71" s="98"/>
      <c r="FN71" s="98"/>
      <c r="FO71" s="98"/>
      <c r="FP71" s="98"/>
      <c r="FQ71" s="98"/>
      <c r="FR71" s="98"/>
      <c r="FS71" s="98"/>
      <c r="FT71" s="98"/>
      <c r="FU71" s="98"/>
      <c r="FV71" s="98"/>
      <c r="FW71" s="98"/>
      <c r="FX71" s="98"/>
      <c r="FY71" s="98"/>
      <c r="FZ71" s="98"/>
      <c r="GA71" s="98"/>
      <c r="GB71" s="98"/>
      <c r="GC71" s="98"/>
      <c r="GD71" s="98"/>
      <c r="GE71" s="98"/>
      <c r="GF71" s="98"/>
      <c r="GG71" s="98"/>
      <c r="GH71" s="98"/>
      <c r="GI71" s="98"/>
      <c r="GJ71" s="98"/>
      <c r="GK71" s="98"/>
      <c r="GL71" s="98"/>
      <c r="GM71" s="98"/>
      <c r="GN71" s="98"/>
      <c r="GO71" s="98"/>
      <c r="GP71" s="98"/>
      <c r="GQ71" s="98"/>
      <c r="GR71" s="98"/>
      <c r="GS71" s="98"/>
      <c r="GT71" s="98"/>
      <c r="GU71" s="98"/>
      <c r="GV71" s="98"/>
      <c r="GW71" s="98"/>
      <c r="GX71" s="98"/>
      <c r="GY71" s="98"/>
      <c r="GZ71" s="98"/>
      <c r="HA71" s="98"/>
      <c r="HB71" s="98"/>
      <c r="HC71" s="98"/>
      <c r="HD71" s="98"/>
      <c r="HE71" s="98"/>
      <c r="HF71" s="98"/>
      <c r="HG71" s="98"/>
      <c r="HH71" s="98"/>
      <c r="HI71" s="98"/>
      <c r="HJ71" s="98"/>
      <c r="HK71" s="98"/>
      <c r="HL71" s="98"/>
      <c r="HM71" s="98"/>
      <c r="HN71" s="98"/>
      <c r="HO71" s="98"/>
      <c r="HP71" s="98"/>
      <c r="HQ71" s="98"/>
      <c r="HR71" s="98"/>
      <c r="HS71" s="98"/>
      <c r="HT71" s="98"/>
      <c r="HU71" s="98"/>
      <c r="HV71" s="98"/>
      <c r="HW71" s="98"/>
      <c r="HX71" s="98"/>
      <c r="HY71" s="98"/>
      <c r="HZ71" s="98"/>
      <c r="IA71" s="98"/>
      <c r="IB71" s="98"/>
      <c r="IC71" s="98"/>
      <c r="ID71" s="98"/>
      <c r="IE71" s="98"/>
      <c r="IF71" s="98"/>
      <c r="IG71" s="98"/>
      <c r="IH71" s="98"/>
      <c r="II71" s="98"/>
      <c r="IJ71" s="98"/>
      <c r="IK71" s="98"/>
      <c r="IL71" s="98"/>
      <c r="IM71" s="98"/>
      <c r="IN71" s="98"/>
      <c r="IO71" s="98"/>
      <c r="IP71" s="98"/>
      <c r="IQ71" s="98"/>
      <c r="IR71" s="98"/>
      <c r="IS71" s="98"/>
      <c r="IT71" s="98"/>
      <c r="IU71" s="98"/>
      <c r="IV71" s="98"/>
      <c r="IW71" s="98"/>
      <c r="IX71" s="98"/>
      <c r="IY71" s="98"/>
      <c r="IZ71" s="98"/>
      <c r="JA71" s="98"/>
      <c r="JB71" s="98"/>
      <c r="JC71" s="98"/>
      <c r="JD71" s="98"/>
      <c r="JE71" s="98"/>
      <c r="JF71" s="98"/>
      <c r="JG71" s="98"/>
      <c r="JH71" s="98"/>
      <c r="JI71" s="98"/>
      <c r="JJ71" s="98"/>
      <c r="JK71" s="98"/>
      <c r="JL71" s="98"/>
      <c r="JM71" s="98"/>
      <c r="JN71" s="98"/>
      <c r="JO71" s="98"/>
      <c r="JP71" s="98"/>
      <c r="JQ71" s="98"/>
      <c r="JR71" s="98"/>
      <c r="JS71" s="98"/>
      <c r="JT71" s="98"/>
      <c r="JU71" s="98"/>
      <c r="JV71" s="98"/>
      <c r="JW71" s="98"/>
      <c r="JX71" s="98"/>
      <c r="JY71" s="98"/>
      <c r="JZ71" s="98"/>
      <c r="KA71" s="98"/>
      <c r="KB71" s="98"/>
      <c r="KC71" s="98"/>
      <c r="KD71" s="98"/>
      <c r="KE71" s="98"/>
      <c r="KF71" s="98"/>
      <c r="KG71" s="98"/>
      <c r="KH71" s="98"/>
      <c r="KI71" s="98"/>
      <c r="KJ71" s="98"/>
      <c r="KK71" s="98"/>
      <c r="KL71" s="98"/>
      <c r="KM71" s="98"/>
      <c r="KN71" s="98"/>
      <c r="KO71" s="98"/>
      <c r="KP71" s="98"/>
      <c r="KQ71" s="98"/>
      <c r="KR71" s="98"/>
      <c r="KS71" s="98"/>
      <c r="KT71" s="98"/>
      <c r="KU71" s="98"/>
      <c r="KV71" s="98"/>
      <c r="KW71" s="98"/>
      <c r="KX71" s="98"/>
      <c r="KY71" s="98"/>
      <c r="KZ71" s="98"/>
      <c r="LA71" s="98"/>
      <c r="LB71" s="98"/>
      <c r="LC71" s="98"/>
      <c r="LD71" s="98"/>
      <c r="LE71" s="98"/>
      <c r="LF71" s="98"/>
      <c r="LG71" s="98"/>
      <c r="LH71" s="98"/>
      <c r="LI71" s="98"/>
      <c r="LJ71" s="98"/>
      <c r="LK71" s="98"/>
      <c r="LL71" s="98"/>
      <c r="LM71" s="98"/>
      <c r="LN71" s="98"/>
      <c r="LO71" s="98"/>
      <c r="LP71" s="98"/>
      <c r="LQ71" s="98"/>
      <c r="LR71" s="98"/>
      <c r="LS71" s="98"/>
      <c r="LT71" s="98"/>
      <c r="LU71" s="98"/>
      <c r="LV71" s="98"/>
      <c r="LW71" s="98"/>
      <c r="LX71" s="98"/>
      <c r="LY71" s="98"/>
      <c r="LZ71" s="98"/>
      <c r="MA71" s="98"/>
      <c r="MB71" s="98"/>
      <c r="MC71" s="98"/>
      <c r="MD71" s="98"/>
      <c r="ME71" s="98"/>
      <c r="MF71" s="98"/>
      <c r="MG71" s="98"/>
      <c r="MH71" s="98"/>
      <c r="MI71" s="98"/>
      <c r="MJ71" s="98"/>
      <c r="MK71" s="98"/>
      <c r="ML71" s="98"/>
      <c r="MM71" s="98"/>
      <c r="MN71" s="98"/>
      <c r="MO71" s="98"/>
      <c r="MP71" s="98"/>
      <c r="MQ71" s="98"/>
      <c r="MR71" s="98"/>
      <c r="MS71" s="98"/>
      <c r="MT71" s="98"/>
      <c r="MU71" s="98"/>
    </row>
    <row r="72" spans="1:359" s="51" customFormat="1" ht="12.75" hidden="1" outlineLevel="1" x14ac:dyDescent="0.2">
      <c r="B72" s="80" t="s">
        <v>34</v>
      </c>
      <c r="C72" s="49"/>
      <c r="D72" s="49"/>
      <c r="E72" s="107"/>
      <c r="F72" s="81"/>
      <c r="G72" s="79">
        <f>G70+G71</f>
        <v>17.078180420000002</v>
      </c>
      <c r="H72" s="78"/>
      <c r="I72" s="81"/>
      <c r="J72" s="79">
        <f>J70+J71</f>
        <v>17.732902420000002</v>
      </c>
      <c r="K72" s="78"/>
      <c r="L72" s="180">
        <f>J72-G72</f>
        <v>0.65472199999999958</v>
      </c>
      <c r="M72" s="129">
        <f>IF((G72)=0,"",(L72/G72))</f>
        <v>3.8336753910461353E-2</v>
      </c>
      <c r="N72" s="78"/>
      <c r="O72" s="81"/>
      <c r="P72" s="79">
        <f>P70+P71</f>
        <v>18.098223283999999</v>
      </c>
      <c r="Q72" s="78"/>
      <c r="R72" s="180">
        <f t="shared" si="5"/>
        <v>0.36532086399999741</v>
      </c>
      <c r="S72" s="129">
        <f t="shared" si="25"/>
        <v>2.060130120537805E-2</v>
      </c>
      <c r="T72" s="78"/>
      <c r="U72" s="98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98"/>
      <c r="BF72" s="98"/>
      <c r="BG72" s="98"/>
      <c r="BH72" s="98"/>
      <c r="BI72" s="98"/>
      <c r="BJ72" s="98"/>
      <c r="BK72" s="98"/>
      <c r="BL72" s="98"/>
      <c r="BM72" s="98"/>
      <c r="BN72" s="98"/>
      <c r="BO72" s="98"/>
      <c r="BP72" s="98"/>
      <c r="BQ72" s="98"/>
      <c r="BR72" s="98"/>
      <c r="BS72" s="98"/>
      <c r="BT72" s="98"/>
      <c r="BU72" s="98"/>
      <c r="BV72" s="98"/>
      <c r="BW72" s="98"/>
      <c r="BX72" s="98"/>
      <c r="BY72" s="98"/>
      <c r="BZ72" s="98"/>
      <c r="CA72" s="98"/>
      <c r="CB72" s="98"/>
      <c r="CC72" s="98"/>
      <c r="CD72" s="98"/>
      <c r="CE72" s="98"/>
      <c r="CF72" s="98"/>
      <c r="CG72" s="98"/>
      <c r="CH72" s="98"/>
      <c r="CI72" s="98"/>
      <c r="CJ72" s="98"/>
      <c r="CK72" s="98"/>
      <c r="CL72" s="98"/>
      <c r="CM72" s="98"/>
      <c r="CN72" s="98"/>
      <c r="CO72" s="98"/>
      <c r="CP72" s="98"/>
      <c r="CQ72" s="98"/>
      <c r="CR72" s="98"/>
      <c r="CS72" s="98"/>
      <c r="CT72" s="98"/>
      <c r="CU72" s="98"/>
      <c r="CV72" s="98"/>
      <c r="CW72" s="98"/>
      <c r="CX72" s="98"/>
      <c r="CY72" s="98"/>
      <c r="CZ72" s="98"/>
      <c r="DA72" s="98"/>
      <c r="DB72" s="98"/>
      <c r="DC72" s="98"/>
      <c r="DD72" s="98"/>
      <c r="DE72" s="98"/>
      <c r="DF72" s="98"/>
      <c r="DG72" s="98"/>
      <c r="DH72" s="98"/>
      <c r="DI72" s="98"/>
      <c r="DJ72" s="98"/>
      <c r="DK72" s="98"/>
      <c r="DL72" s="98"/>
      <c r="DM72" s="98"/>
      <c r="DN72" s="98"/>
      <c r="DO72" s="98"/>
      <c r="DP72" s="98"/>
      <c r="DQ72" s="98"/>
      <c r="DR72" s="98"/>
      <c r="DS72" s="98"/>
      <c r="DT72" s="98"/>
      <c r="DU72" s="98"/>
      <c r="DV72" s="98"/>
      <c r="DW72" s="98"/>
      <c r="DX72" s="98"/>
      <c r="DY72" s="98"/>
      <c r="DZ72" s="98"/>
      <c r="EA72" s="98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8"/>
      <c r="FF72" s="98"/>
      <c r="FG72" s="98"/>
      <c r="FH72" s="98"/>
      <c r="FI72" s="98"/>
      <c r="FJ72" s="98"/>
      <c r="FK72" s="98"/>
      <c r="FL72" s="98"/>
      <c r="FM72" s="98"/>
      <c r="FN72" s="98"/>
      <c r="FO72" s="98"/>
      <c r="FP72" s="98"/>
      <c r="FQ72" s="98"/>
      <c r="FR72" s="98"/>
      <c r="FS72" s="98"/>
      <c r="FT72" s="98"/>
      <c r="FU72" s="98"/>
      <c r="FV72" s="98"/>
      <c r="FW72" s="98"/>
      <c r="FX72" s="98"/>
      <c r="FY72" s="98"/>
      <c r="FZ72" s="98"/>
      <c r="GA72" s="98"/>
      <c r="GB72" s="98"/>
      <c r="GC72" s="98"/>
      <c r="GD72" s="98"/>
      <c r="GE72" s="98"/>
      <c r="GF72" s="98"/>
      <c r="GG72" s="98"/>
      <c r="GH72" s="98"/>
      <c r="GI72" s="98"/>
      <c r="GJ72" s="98"/>
      <c r="GK72" s="98"/>
      <c r="GL72" s="98"/>
      <c r="GM72" s="98"/>
      <c r="GN72" s="98"/>
      <c r="GO72" s="98"/>
      <c r="GP72" s="98"/>
      <c r="GQ72" s="98"/>
      <c r="GR72" s="98"/>
      <c r="GS72" s="98"/>
      <c r="GT72" s="98"/>
      <c r="GU72" s="98"/>
      <c r="GV72" s="98"/>
      <c r="GW72" s="98"/>
      <c r="GX72" s="98"/>
      <c r="GY72" s="98"/>
      <c r="GZ72" s="98"/>
      <c r="HA72" s="98"/>
      <c r="HB72" s="98"/>
      <c r="HC72" s="98"/>
      <c r="HD72" s="98"/>
      <c r="HE72" s="98"/>
      <c r="HF72" s="98"/>
      <c r="HG72" s="98"/>
      <c r="HH72" s="98"/>
      <c r="HI72" s="98"/>
      <c r="HJ72" s="98"/>
      <c r="HK72" s="98"/>
      <c r="HL72" s="98"/>
      <c r="HM72" s="98"/>
      <c r="HN72" s="98"/>
      <c r="HO72" s="98"/>
      <c r="HP72" s="98"/>
      <c r="HQ72" s="98"/>
      <c r="HR72" s="98"/>
      <c r="HS72" s="98"/>
      <c r="HT72" s="98"/>
      <c r="HU72" s="98"/>
      <c r="HV72" s="98"/>
      <c r="HW72" s="98"/>
      <c r="HX72" s="98"/>
      <c r="HY72" s="98"/>
      <c r="HZ72" s="98"/>
      <c r="IA72" s="98"/>
      <c r="IB72" s="98"/>
      <c r="IC72" s="98"/>
      <c r="ID72" s="98"/>
      <c r="IE72" s="98"/>
      <c r="IF72" s="98"/>
      <c r="IG72" s="98"/>
      <c r="IH72" s="98"/>
      <c r="II72" s="98"/>
      <c r="IJ72" s="98"/>
      <c r="IK72" s="98"/>
      <c r="IL72" s="98"/>
      <c r="IM72" s="98"/>
      <c r="IN72" s="98"/>
      <c r="IO72" s="98"/>
      <c r="IP72" s="98"/>
      <c r="IQ72" s="98"/>
      <c r="IR72" s="98"/>
      <c r="IS72" s="98"/>
      <c r="IT72" s="98"/>
      <c r="IU72" s="98"/>
      <c r="IV72" s="98"/>
      <c r="IW72" s="98"/>
      <c r="IX72" s="98"/>
      <c r="IY72" s="98"/>
      <c r="IZ72" s="98"/>
      <c r="JA72" s="98"/>
      <c r="JB72" s="98"/>
      <c r="JC72" s="98"/>
      <c r="JD72" s="98"/>
      <c r="JE72" s="98"/>
      <c r="JF72" s="98"/>
      <c r="JG72" s="98"/>
      <c r="JH72" s="98"/>
      <c r="JI72" s="98"/>
      <c r="JJ72" s="98"/>
      <c r="JK72" s="98"/>
      <c r="JL72" s="98"/>
      <c r="JM72" s="98"/>
      <c r="JN72" s="98"/>
      <c r="JO72" s="98"/>
      <c r="JP72" s="98"/>
      <c r="JQ72" s="98"/>
      <c r="JR72" s="98"/>
      <c r="JS72" s="98"/>
      <c r="JT72" s="98"/>
      <c r="JU72" s="98"/>
      <c r="JV72" s="98"/>
      <c r="JW72" s="98"/>
      <c r="JX72" s="98"/>
      <c r="JY72" s="98"/>
      <c r="JZ72" s="98"/>
      <c r="KA72" s="98"/>
      <c r="KB72" s="98"/>
      <c r="KC72" s="98"/>
      <c r="KD72" s="98"/>
      <c r="KE72" s="98"/>
      <c r="KF72" s="98"/>
      <c r="KG72" s="98"/>
      <c r="KH72" s="98"/>
      <c r="KI72" s="98"/>
      <c r="KJ72" s="98"/>
      <c r="KK72" s="98"/>
      <c r="KL72" s="98"/>
      <c r="KM72" s="98"/>
      <c r="KN72" s="98"/>
      <c r="KO72" s="98"/>
      <c r="KP72" s="98"/>
      <c r="KQ72" s="98"/>
      <c r="KR72" s="98"/>
      <c r="KS72" s="98"/>
      <c r="KT72" s="98"/>
      <c r="KU72" s="98"/>
      <c r="KV72" s="98"/>
      <c r="KW72" s="98"/>
      <c r="KX72" s="98"/>
      <c r="KY72" s="98"/>
      <c r="KZ72" s="98"/>
      <c r="LA72" s="98"/>
      <c r="LB72" s="98"/>
      <c r="LC72" s="98"/>
      <c r="LD72" s="98"/>
      <c r="LE72" s="98"/>
      <c r="LF72" s="98"/>
      <c r="LG72" s="98"/>
      <c r="LH72" s="98"/>
      <c r="LI72" s="98"/>
      <c r="LJ72" s="98"/>
      <c r="LK72" s="98"/>
      <c r="LL72" s="98"/>
      <c r="LM72" s="98"/>
      <c r="LN72" s="98"/>
      <c r="LO72" s="98"/>
      <c r="LP72" s="98"/>
      <c r="LQ72" s="98"/>
      <c r="LR72" s="98"/>
      <c r="LS72" s="98"/>
      <c r="LT72" s="98"/>
      <c r="LU72" s="98"/>
      <c r="LV72" s="98"/>
      <c r="LW72" s="98"/>
      <c r="LX72" s="98"/>
      <c r="LY72" s="98"/>
      <c r="LZ72" s="98"/>
      <c r="MA72" s="98"/>
      <c r="MB72" s="98"/>
      <c r="MC72" s="98"/>
      <c r="MD72" s="98"/>
      <c r="ME72" s="98"/>
      <c r="MF72" s="98"/>
      <c r="MG72" s="98"/>
      <c r="MH72" s="98"/>
      <c r="MI72" s="98"/>
      <c r="MJ72" s="98"/>
      <c r="MK72" s="98"/>
      <c r="ML72" s="98"/>
      <c r="MM72" s="98"/>
      <c r="MN72" s="98"/>
      <c r="MO72" s="98"/>
      <c r="MP72" s="98"/>
      <c r="MQ72" s="98"/>
      <c r="MR72" s="98"/>
      <c r="MS72" s="98"/>
      <c r="MT72" s="98"/>
      <c r="MU72" s="98"/>
    </row>
    <row r="73" spans="1:359" s="51" customFormat="1" ht="12.75" hidden="1" outlineLevel="1" x14ac:dyDescent="0.2">
      <c r="B73" s="380" t="s">
        <v>35</v>
      </c>
      <c r="C73" s="380"/>
      <c r="D73" s="380"/>
      <c r="E73" s="107"/>
      <c r="F73" s="81"/>
      <c r="G73" s="82"/>
      <c r="H73" s="78"/>
      <c r="I73" s="81"/>
      <c r="J73" s="82"/>
      <c r="K73" s="78"/>
      <c r="L73" s="181">
        <f>J73-G73</f>
        <v>0</v>
      </c>
      <c r="M73" s="130" t="str">
        <f>IF((G73)=0,"",(L73/G73))</f>
        <v/>
      </c>
      <c r="N73" s="78"/>
      <c r="O73" s="81"/>
      <c r="P73" s="82"/>
      <c r="Q73" s="78"/>
      <c r="R73" s="181">
        <f t="shared" si="5"/>
        <v>0</v>
      </c>
      <c r="S73" s="130" t="str">
        <f t="shared" si="25"/>
        <v/>
      </c>
      <c r="T73" s="78"/>
      <c r="U73" s="98"/>
      <c r="V73" s="98"/>
      <c r="W73" s="98"/>
      <c r="X73" s="98"/>
      <c r="Y73" s="98"/>
      <c r="Z73" s="98"/>
      <c r="AA73" s="98"/>
      <c r="AB73" s="98"/>
      <c r="AC73" s="98"/>
      <c r="AD73" s="98"/>
      <c r="AE73" s="98"/>
      <c r="AF73" s="98"/>
      <c r="AG73" s="98"/>
      <c r="AH73" s="98"/>
      <c r="AI73" s="98"/>
      <c r="AJ73" s="98"/>
      <c r="AK73" s="98"/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98"/>
      <c r="AW73" s="98"/>
      <c r="AX73" s="98"/>
      <c r="AY73" s="98"/>
      <c r="AZ73" s="98"/>
      <c r="BA73" s="98"/>
      <c r="BB73" s="98"/>
      <c r="BC73" s="98"/>
      <c r="BD73" s="98"/>
      <c r="BE73" s="98"/>
      <c r="BF73" s="98"/>
      <c r="BG73" s="98"/>
      <c r="BH73" s="98"/>
      <c r="BI73" s="98"/>
      <c r="BJ73" s="98"/>
      <c r="BK73" s="98"/>
      <c r="BL73" s="98"/>
      <c r="BM73" s="98"/>
      <c r="BN73" s="98"/>
      <c r="BO73" s="98"/>
      <c r="BP73" s="98"/>
      <c r="BQ73" s="98"/>
      <c r="BR73" s="98"/>
      <c r="BS73" s="98"/>
      <c r="BT73" s="98"/>
      <c r="BU73" s="98"/>
      <c r="BV73" s="98"/>
      <c r="BW73" s="98"/>
      <c r="BX73" s="98"/>
      <c r="BY73" s="98"/>
      <c r="BZ73" s="98"/>
      <c r="CA73" s="98"/>
      <c r="CB73" s="98"/>
      <c r="CC73" s="98"/>
      <c r="CD73" s="98"/>
      <c r="CE73" s="98"/>
      <c r="CF73" s="98"/>
      <c r="CG73" s="98"/>
      <c r="CH73" s="98"/>
      <c r="CI73" s="98"/>
      <c r="CJ73" s="98"/>
      <c r="CK73" s="98"/>
      <c r="CL73" s="98"/>
      <c r="CM73" s="98"/>
      <c r="CN73" s="98"/>
      <c r="CO73" s="98"/>
      <c r="CP73" s="98"/>
      <c r="CQ73" s="98"/>
      <c r="CR73" s="98"/>
      <c r="CS73" s="98"/>
      <c r="CT73" s="98"/>
      <c r="CU73" s="98"/>
      <c r="CV73" s="98"/>
      <c r="CW73" s="98"/>
      <c r="CX73" s="98"/>
      <c r="CY73" s="98"/>
      <c r="CZ73" s="98"/>
      <c r="DA73" s="98"/>
      <c r="DB73" s="98"/>
      <c r="DC73" s="98"/>
      <c r="DD73" s="98"/>
      <c r="DE73" s="98"/>
      <c r="DF73" s="98"/>
      <c r="DG73" s="98"/>
      <c r="DH73" s="98"/>
      <c r="DI73" s="98"/>
      <c r="DJ73" s="98"/>
      <c r="DK73" s="98"/>
      <c r="DL73" s="98"/>
      <c r="DM73" s="98"/>
      <c r="DN73" s="98"/>
      <c r="DO73" s="98"/>
      <c r="DP73" s="98"/>
      <c r="DQ73" s="98"/>
      <c r="DR73" s="98"/>
      <c r="DS73" s="98"/>
      <c r="DT73" s="98"/>
      <c r="DU73" s="98"/>
      <c r="DV73" s="98"/>
      <c r="DW73" s="98"/>
      <c r="DX73" s="98"/>
      <c r="DY73" s="98"/>
      <c r="DZ73" s="98"/>
      <c r="EA73" s="98"/>
      <c r="EB73" s="98"/>
      <c r="EC73" s="98"/>
      <c r="ED73" s="98"/>
      <c r="EE73" s="98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8"/>
      <c r="EU73" s="98"/>
      <c r="EV73" s="98"/>
      <c r="EW73" s="98"/>
      <c r="EX73" s="98"/>
      <c r="EY73" s="98"/>
      <c r="EZ73" s="98"/>
      <c r="FA73" s="98"/>
      <c r="FB73" s="98"/>
      <c r="FC73" s="98"/>
      <c r="FD73" s="98"/>
      <c r="FE73" s="98"/>
      <c r="FF73" s="98"/>
      <c r="FG73" s="98"/>
      <c r="FH73" s="98"/>
      <c r="FI73" s="98"/>
      <c r="FJ73" s="98"/>
      <c r="FK73" s="98"/>
      <c r="FL73" s="98"/>
      <c r="FM73" s="98"/>
      <c r="FN73" s="98"/>
      <c r="FO73" s="98"/>
      <c r="FP73" s="98"/>
      <c r="FQ73" s="98"/>
      <c r="FR73" s="98"/>
      <c r="FS73" s="98"/>
      <c r="FT73" s="98"/>
      <c r="FU73" s="98"/>
      <c r="FV73" s="98"/>
      <c r="FW73" s="98"/>
      <c r="FX73" s="98"/>
      <c r="FY73" s="98"/>
      <c r="FZ73" s="98"/>
      <c r="GA73" s="98"/>
      <c r="GB73" s="98"/>
      <c r="GC73" s="98"/>
      <c r="GD73" s="98"/>
      <c r="GE73" s="98"/>
      <c r="GF73" s="98"/>
      <c r="GG73" s="98"/>
      <c r="GH73" s="98"/>
      <c r="GI73" s="98"/>
      <c r="GJ73" s="98"/>
      <c r="GK73" s="98"/>
      <c r="GL73" s="98"/>
      <c r="GM73" s="98"/>
      <c r="GN73" s="98"/>
      <c r="GO73" s="98"/>
      <c r="GP73" s="98"/>
      <c r="GQ73" s="98"/>
      <c r="GR73" s="98"/>
      <c r="GS73" s="98"/>
      <c r="GT73" s="98"/>
      <c r="GU73" s="98"/>
      <c r="GV73" s="98"/>
      <c r="GW73" s="98"/>
      <c r="GX73" s="98"/>
      <c r="GY73" s="98"/>
      <c r="GZ73" s="98"/>
      <c r="HA73" s="98"/>
      <c r="HB73" s="98"/>
      <c r="HC73" s="98"/>
      <c r="HD73" s="98"/>
      <c r="HE73" s="98"/>
      <c r="HF73" s="98"/>
      <c r="HG73" s="98"/>
      <c r="HH73" s="98"/>
      <c r="HI73" s="98"/>
      <c r="HJ73" s="98"/>
      <c r="HK73" s="98"/>
      <c r="HL73" s="98"/>
      <c r="HM73" s="98"/>
      <c r="HN73" s="98"/>
      <c r="HO73" s="98"/>
      <c r="HP73" s="98"/>
      <c r="HQ73" s="98"/>
      <c r="HR73" s="98"/>
      <c r="HS73" s="98"/>
      <c r="HT73" s="98"/>
      <c r="HU73" s="98"/>
      <c r="HV73" s="98"/>
      <c r="HW73" s="98"/>
      <c r="HX73" s="98"/>
      <c r="HY73" s="98"/>
      <c r="HZ73" s="98"/>
      <c r="IA73" s="98"/>
      <c r="IB73" s="98"/>
      <c r="IC73" s="98"/>
      <c r="ID73" s="98"/>
      <c r="IE73" s="98"/>
      <c r="IF73" s="98"/>
      <c r="IG73" s="98"/>
      <c r="IH73" s="98"/>
      <c r="II73" s="98"/>
      <c r="IJ73" s="98"/>
      <c r="IK73" s="98"/>
      <c r="IL73" s="98"/>
      <c r="IM73" s="98"/>
      <c r="IN73" s="98"/>
      <c r="IO73" s="98"/>
      <c r="IP73" s="98"/>
      <c r="IQ73" s="98"/>
      <c r="IR73" s="98"/>
      <c r="IS73" s="98"/>
      <c r="IT73" s="98"/>
      <c r="IU73" s="98"/>
      <c r="IV73" s="98"/>
      <c r="IW73" s="98"/>
      <c r="IX73" s="98"/>
      <c r="IY73" s="98"/>
      <c r="IZ73" s="98"/>
      <c r="JA73" s="98"/>
      <c r="JB73" s="98"/>
      <c r="JC73" s="98"/>
      <c r="JD73" s="98"/>
      <c r="JE73" s="98"/>
      <c r="JF73" s="98"/>
      <c r="JG73" s="98"/>
      <c r="JH73" s="98"/>
      <c r="JI73" s="98"/>
      <c r="JJ73" s="98"/>
      <c r="JK73" s="98"/>
      <c r="JL73" s="98"/>
      <c r="JM73" s="98"/>
      <c r="JN73" s="98"/>
      <c r="JO73" s="98"/>
      <c r="JP73" s="98"/>
      <c r="JQ73" s="98"/>
      <c r="JR73" s="98"/>
      <c r="JS73" s="98"/>
      <c r="JT73" s="98"/>
      <c r="JU73" s="98"/>
      <c r="JV73" s="98"/>
      <c r="JW73" s="98"/>
      <c r="JX73" s="98"/>
      <c r="JY73" s="98"/>
      <c r="JZ73" s="98"/>
      <c r="KA73" s="98"/>
      <c r="KB73" s="98"/>
      <c r="KC73" s="98"/>
      <c r="KD73" s="98"/>
      <c r="KE73" s="98"/>
      <c r="KF73" s="98"/>
      <c r="KG73" s="98"/>
      <c r="KH73" s="98"/>
      <c r="KI73" s="98"/>
      <c r="KJ73" s="98"/>
      <c r="KK73" s="98"/>
      <c r="KL73" s="98"/>
      <c r="KM73" s="98"/>
      <c r="KN73" s="98"/>
      <c r="KO73" s="98"/>
      <c r="KP73" s="98"/>
      <c r="KQ73" s="98"/>
      <c r="KR73" s="98"/>
      <c r="KS73" s="98"/>
      <c r="KT73" s="98"/>
      <c r="KU73" s="98"/>
      <c r="KV73" s="98"/>
      <c r="KW73" s="98"/>
      <c r="KX73" s="98"/>
      <c r="KY73" s="98"/>
      <c r="KZ73" s="98"/>
      <c r="LA73" s="98"/>
      <c r="LB73" s="98"/>
      <c r="LC73" s="98"/>
      <c r="LD73" s="98"/>
      <c r="LE73" s="98"/>
      <c r="LF73" s="98"/>
      <c r="LG73" s="98"/>
      <c r="LH73" s="98"/>
      <c r="LI73" s="98"/>
      <c r="LJ73" s="98"/>
      <c r="LK73" s="98"/>
      <c r="LL73" s="98"/>
      <c r="LM73" s="98"/>
      <c r="LN73" s="98"/>
      <c r="LO73" s="98"/>
      <c r="LP73" s="98"/>
      <c r="LQ73" s="98"/>
      <c r="LR73" s="98"/>
      <c r="LS73" s="98"/>
      <c r="LT73" s="98"/>
      <c r="LU73" s="98"/>
      <c r="LV73" s="98"/>
      <c r="LW73" s="98"/>
      <c r="LX73" s="98"/>
      <c r="LY73" s="98"/>
      <c r="LZ73" s="98"/>
      <c r="MA73" s="98"/>
      <c r="MB73" s="98"/>
      <c r="MC73" s="98"/>
      <c r="MD73" s="98"/>
      <c r="ME73" s="98"/>
      <c r="MF73" s="98"/>
      <c r="MG73" s="98"/>
      <c r="MH73" s="98"/>
      <c r="MI73" s="98"/>
      <c r="MJ73" s="98"/>
      <c r="MK73" s="98"/>
      <c r="ML73" s="98"/>
      <c r="MM73" s="98"/>
      <c r="MN73" s="98"/>
      <c r="MO73" s="98"/>
      <c r="MP73" s="98"/>
      <c r="MQ73" s="98"/>
      <c r="MR73" s="98"/>
      <c r="MS73" s="98"/>
      <c r="MT73" s="98"/>
      <c r="MU73" s="98"/>
    </row>
    <row r="74" spans="1:359" s="51" customFormat="1" ht="12.75" hidden="1" outlineLevel="1" x14ac:dyDescent="0.2">
      <c r="B74" s="371" t="s">
        <v>38</v>
      </c>
      <c r="C74" s="371"/>
      <c r="D74" s="371"/>
      <c r="E74" s="108"/>
      <c r="F74" s="83"/>
      <c r="G74" s="84">
        <f>SUM(G72:G73)</f>
        <v>17.078180420000002</v>
      </c>
      <c r="H74" s="74"/>
      <c r="I74" s="83"/>
      <c r="J74" s="84">
        <f>SUM(J72:J73)</f>
        <v>17.732902420000002</v>
      </c>
      <c r="K74" s="74"/>
      <c r="L74" s="247">
        <f>J74-G74</f>
        <v>0.65472199999999958</v>
      </c>
      <c r="M74" s="132">
        <f>IF((G74)=0,"",(L74/G74))</f>
        <v>3.8336753910461353E-2</v>
      </c>
      <c r="N74" s="74"/>
      <c r="O74" s="83"/>
      <c r="P74" s="84">
        <f>SUM(P72:P73)</f>
        <v>18.098223283999999</v>
      </c>
      <c r="Q74" s="74"/>
      <c r="R74" s="247">
        <f t="shared" si="5"/>
        <v>0.36532086399999741</v>
      </c>
      <c r="S74" s="132">
        <f t="shared" si="25"/>
        <v>2.060130120537805E-2</v>
      </c>
      <c r="T74" s="74"/>
      <c r="U74" s="98"/>
      <c r="V74" s="98"/>
      <c r="W74" s="98"/>
      <c r="X74" s="98"/>
      <c r="Y74" s="98"/>
      <c r="Z74" s="98"/>
      <c r="AA74" s="98"/>
      <c r="AB74" s="98"/>
      <c r="AC74" s="98"/>
      <c r="AD74" s="98"/>
      <c r="AE74" s="98"/>
      <c r="AF74" s="98"/>
      <c r="AG74" s="98"/>
      <c r="AH74" s="98"/>
      <c r="AI74" s="98"/>
      <c r="AJ74" s="98"/>
      <c r="AK74" s="98"/>
      <c r="AL74" s="98"/>
      <c r="AM74" s="98"/>
      <c r="AN74" s="98"/>
      <c r="AO74" s="98"/>
      <c r="AP74" s="98"/>
      <c r="AQ74" s="98"/>
      <c r="AR74" s="98"/>
      <c r="AS74" s="98"/>
      <c r="AT74" s="98"/>
      <c r="AU74" s="98"/>
      <c r="AV74" s="98"/>
      <c r="AW74" s="98"/>
      <c r="AX74" s="98"/>
      <c r="AY74" s="98"/>
      <c r="AZ74" s="98"/>
      <c r="BA74" s="98"/>
      <c r="BB74" s="98"/>
      <c r="BC74" s="98"/>
      <c r="BD74" s="98"/>
      <c r="BE74" s="98"/>
      <c r="BF74" s="98"/>
      <c r="BG74" s="98"/>
      <c r="BH74" s="98"/>
      <c r="BI74" s="98"/>
      <c r="BJ74" s="98"/>
      <c r="BK74" s="98"/>
      <c r="BL74" s="98"/>
      <c r="BM74" s="98"/>
      <c r="BN74" s="98"/>
      <c r="BO74" s="98"/>
      <c r="BP74" s="98"/>
      <c r="BQ74" s="98"/>
      <c r="BR74" s="98"/>
      <c r="BS74" s="98"/>
      <c r="BT74" s="98"/>
      <c r="BU74" s="98"/>
      <c r="BV74" s="98"/>
      <c r="BW74" s="98"/>
      <c r="BX74" s="98"/>
      <c r="BY74" s="98"/>
      <c r="BZ74" s="98"/>
      <c r="CA74" s="98"/>
      <c r="CB74" s="98"/>
      <c r="CC74" s="98"/>
      <c r="CD74" s="98"/>
      <c r="CE74" s="98"/>
      <c r="CF74" s="98"/>
      <c r="CG74" s="98"/>
      <c r="CH74" s="98"/>
      <c r="CI74" s="98"/>
      <c r="CJ74" s="98"/>
      <c r="CK74" s="98"/>
      <c r="CL74" s="98"/>
      <c r="CM74" s="98"/>
      <c r="CN74" s="98"/>
      <c r="CO74" s="98"/>
      <c r="CP74" s="98"/>
      <c r="CQ74" s="98"/>
      <c r="CR74" s="98"/>
      <c r="CS74" s="98"/>
      <c r="CT74" s="98"/>
      <c r="CU74" s="98"/>
      <c r="CV74" s="98"/>
      <c r="CW74" s="98"/>
      <c r="CX74" s="98"/>
      <c r="CY74" s="98"/>
      <c r="CZ74" s="98"/>
      <c r="DA74" s="98"/>
      <c r="DB74" s="98"/>
      <c r="DC74" s="98"/>
      <c r="DD74" s="98"/>
      <c r="DE74" s="98"/>
      <c r="DF74" s="98"/>
      <c r="DG74" s="98"/>
      <c r="DH74" s="98"/>
      <c r="DI74" s="98"/>
      <c r="DJ74" s="98"/>
      <c r="DK74" s="98"/>
      <c r="DL74" s="98"/>
      <c r="DM74" s="98"/>
      <c r="DN74" s="98"/>
      <c r="DO74" s="98"/>
      <c r="DP74" s="98"/>
      <c r="DQ74" s="98"/>
      <c r="DR74" s="98"/>
      <c r="DS74" s="98"/>
      <c r="DT74" s="98"/>
      <c r="DU74" s="98"/>
      <c r="DV74" s="98"/>
      <c r="DW74" s="98"/>
      <c r="DX74" s="98"/>
      <c r="DY74" s="98"/>
      <c r="DZ74" s="98"/>
      <c r="EA74" s="98"/>
      <c r="EB74" s="98"/>
      <c r="EC74" s="98"/>
      <c r="ED74" s="98"/>
      <c r="EE74" s="98"/>
      <c r="EF74" s="98"/>
      <c r="EG74" s="98"/>
      <c r="EH74" s="98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8"/>
      <c r="EU74" s="98"/>
      <c r="EV74" s="98"/>
      <c r="EW74" s="98"/>
      <c r="EX74" s="98"/>
      <c r="EY74" s="98"/>
      <c r="EZ74" s="98"/>
      <c r="FA74" s="98"/>
      <c r="FB74" s="98"/>
      <c r="FC74" s="98"/>
      <c r="FD74" s="98"/>
      <c r="FE74" s="98"/>
      <c r="FF74" s="98"/>
      <c r="FG74" s="98"/>
      <c r="FH74" s="98"/>
      <c r="FI74" s="98"/>
      <c r="FJ74" s="98"/>
      <c r="FK74" s="98"/>
      <c r="FL74" s="98"/>
      <c r="FM74" s="98"/>
      <c r="FN74" s="98"/>
      <c r="FO74" s="98"/>
      <c r="FP74" s="98"/>
      <c r="FQ74" s="98"/>
      <c r="FR74" s="98"/>
      <c r="FS74" s="98"/>
      <c r="FT74" s="98"/>
      <c r="FU74" s="98"/>
      <c r="FV74" s="98"/>
      <c r="FW74" s="98"/>
      <c r="FX74" s="98"/>
      <c r="FY74" s="98"/>
      <c r="FZ74" s="98"/>
      <c r="GA74" s="98"/>
      <c r="GB74" s="98"/>
      <c r="GC74" s="98"/>
      <c r="GD74" s="98"/>
      <c r="GE74" s="98"/>
      <c r="GF74" s="98"/>
      <c r="GG74" s="98"/>
      <c r="GH74" s="98"/>
      <c r="GI74" s="98"/>
      <c r="GJ74" s="98"/>
      <c r="GK74" s="98"/>
      <c r="GL74" s="98"/>
      <c r="GM74" s="98"/>
      <c r="GN74" s="98"/>
      <c r="GO74" s="98"/>
      <c r="GP74" s="98"/>
      <c r="GQ74" s="98"/>
      <c r="GR74" s="98"/>
      <c r="GS74" s="98"/>
      <c r="GT74" s="98"/>
      <c r="GU74" s="98"/>
      <c r="GV74" s="98"/>
      <c r="GW74" s="98"/>
      <c r="GX74" s="98"/>
      <c r="GY74" s="98"/>
      <c r="GZ74" s="98"/>
      <c r="HA74" s="98"/>
      <c r="HB74" s="98"/>
      <c r="HC74" s="98"/>
      <c r="HD74" s="98"/>
      <c r="HE74" s="98"/>
      <c r="HF74" s="98"/>
      <c r="HG74" s="98"/>
      <c r="HH74" s="98"/>
      <c r="HI74" s="98"/>
      <c r="HJ74" s="98"/>
      <c r="HK74" s="98"/>
      <c r="HL74" s="98"/>
      <c r="HM74" s="98"/>
      <c r="HN74" s="98"/>
      <c r="HO74" s="98"/>
      <c r="HP74" s="98"/>
      <c r="HQ74" s="98"/>
      <c r="HR74" s="98"/>
      <c r="HS74" s="98"/>
      <c r="HT74" s="98"/>
      <c r="HU74" s="98"/>
      <c r="HV74" s="98"/>
      <c r="HW74" s="98"/>
      <c r="HX74" s="98"/>
      <c r="HY74" s="98"/>
      <c r="HZ74" s="98"/>
      <c r="IA74" s="98"/>
      <c r="IB74" s="98"/>
      <c r="IC74" s="98"/>
      <c r="ID74" s="98"/>
      <c r="IE74" s="98"/>
      <c r="IF74" s="98"/>
      <c r="IG74" s="98"/>
      <c r="IH74" s="98"/>
      <c r="II74" s="98"/>
      <c r="IJ74" s="98"/>
      <c r="IK74" s="98"/>
      <c r="IL74" s="98"/>
      <c r="IM74" s="98"/>
      <c r="IN74" s="98"/>
      <c r="IO74" s="98"/>
      <c r="IP74" s="98"/>
      <c r="IQ74" s="98"/>
      <c r="IR74" s="98"/>
      <c r="IS74" s="98"/>
      <c r="IT74" s="98"/>
      <c r="IU74" s="98"/>
      <c r="IV74" s="98"/>
      <c r="IW74" s="98"/>
      <c r="IX74" s="98"/>
      <c r="IY74" s="98"/>
      <c r="IZ74" s="98"/>
      <c r="JA74" s="98"/>
      <c r="JB74" s="98"/>
      <c r="JC74" s="98"/>
      <c r="JD74" s="98"/>
      <c r="JE74" s="98"/>
      <c r="JF74" s="98"/>
      <c r="JG74" s="98"/>
      <c r="JH74" s="98"/>
      <c r="JI74" s="98"/>
      <c r="JJ74" s="98"/>
      <c r="JK74" s="98"/>
      <c r="JL74" s="98"/>
      <c r="JM74" s="98"/>
      <c r="JN74" s="98"/>
      <c r="JO74" s="98"/>
      <c r="JP74" s="98"/>
      <c r="JQ74" s="98"/>
      <c r="JR74" s="98"/>
      <c r="JS74" s="98"/>
      <c r="JT74" s="98"/>
      <c r="JU74" s="98"/>
      <c r="JV74" s="98"/>
      <c r="JW74" s="98"/>
      <c r="JX74" s="98"/>
      <c r="JY74" s="98"/>
      <c r="JZ74" s="98"/>
      <c r="KA74" s="98"/>
      <c r="KB74" s="98"/>
      <c r="KC74" s="98"/>
      <c r="KD74" s="98"/>
      <c r="KE74" s="98"/>
      <c r="KF74" s="98"/>
      <c r="KG74" s="98"/>
      <c r="KH74" s="98"/>
      <c r="KI74" s="98"/>
      <c r="KJ74" s="98"/>
      <c r="KK74" s="98"/>
      <c r="KL74" s="98"/>
      <c r="KM74" s="98"/>
      <c r="KN74" s="98"/>
      <c r="KO74" s="98"/>
      <c r="KP74" s="98"/>
      <c r="KQ74" s="98"/>
      <c r="KR74" s="98"/>
      <c r="KS74" s="98"/>
      <c r="KT74" s="98"/>
      <c r="KU74" s="98"/>
      <c r="KV74" s="98"/>
      <c r="KW74" s="98"/>
      <c r="KX74" s="98"/>
      <c r="KY74" s="98"/>
      <c r="KZ74" s="98"/>
      <c r="LA74" s="98"/>
      <c r="LB74" s="98"/>
      <c r="LC74" s="98"/>
      <c r="LD74" s="98"/>
      <c r="LE74" s="98"/>
      <c r="LF74" s="98"/>
      <c r="LG74" s="98"/>
      <c r="LH74" s="98"/>
      <c r="LI74" s="98"/>
      <c r="LJ74" s="98"/>
      <c r="LK74" s="98"/>
      <c r="LL74" s="98"/>
      <c r="LM74" s="98"/>
      <c r="LN74" s="98"/>
      <c r="LO74" s="98"/>
      <c r="LP74" s="98"/>
      <c r="LQ74" s="98"/>
      <c r="LR74" s="98"/>
      <c r="LS74" s="98"/>
      <c r="LT74" s="98"/>
      <c r="LU74" s="98"/>
      <c r="LV74" s="98"/>
      <c r="LW74" s="98"/>
      <c r="LX74" s="98"/>
      <c r="LY74" s="98"/>
      <c r="LZ74" s="98"/>
      <c r="MA74" s="98"/>
      <c r="MB74" s="98"/>
      <c r="MC74" s="98"/>
      <c r="MD74" s="98"/>
      <c r="ME74" s="98"/>
      <c r="MF74" s="98"/>
      <c r="MG74" s="98"/>
      <c r="MH74" s="98"/>
      <c r="MI74" s="98"/>
      <c r="MJ74" s="98"/>
      <c r="MK74" s="98"/>
      <c r="ML74" s="98"/>
      <c r="MM74" s="98"/>
      <c r="MN74" s="98"/>
      <c r="MO74" s="98"/>
      <c r="MP74" s="98"/>
      <c r="MQ74" s="98"/>
      <c r="MR74" s="98"/>
      <c r="MS74" s="98"/>
      <c r="MT74" s="98"/>
      <c r="MU74" s="98"/>
    </row>
    <row r="75" spans="1:359" s="51" customFormat="1" ht="15.75" hidden="1" outlineLevel="1" thickBot="1" x14ac:dyDescent="0.25">
      <c r="B75" s="68"/>
      <c r="C75" s="69"/>
      <c r="D75" s="70"/>
      <c r="E75" s="71"/>
      <c r="F75" s="85"/>
      <c r="G75" s="91"/>
      <c r="H75" s="110"/>
      <c r="I75" s="85"/>
      <c r="J75" s="91"/>
      <c r="K75" s="110"/>
      <c r="L75" s="175"/>
      <c r="M75" s="133"/>
      <c r="N75" s="110"/>
      <c r="O75" s="85"/>
      <c r="P75" s="91"/>
      <c r="Q75" s="110"/>
      <c r="R75" s="175"/>
      <c r="S75" s="133"/>
      <c r="T75" s="110"/>
      <c r="U75" s="98"/>
      <c r="V75" s="98"/>
      <c r="W75" s="98"/>
      <c r="X75" s="98"/>
      <c r="Y75" s="98"/>
      <c r="Z75" s="98"/>
      <c r="AA75" s="98"/>
      <c r="AB75" s="98"/>
      <c r="AC75" s="98"/>
      <c r="AD75" s="98"/>
      <c r="AE75" s="98"/>
      <c r="AF75" s="98"/>
      <c r="AG75" s="98"/>
      <c r="AH75" s="98"/>
      <c r="AI75" s="98"/>
      <c r="AJ75" s="98"/>
      <c r="AK75" s="98"/>
      <c r="AL75" s="98"/>
      <c r="AM75" s="98"/>
      <c r="AN75" s="98"/>
      <c r="AO75" s="98"/>
      <c r="AP75" s="98"/>
      <c r="AQ75" s="98"/>
      <c r="AR75" s="98"/>
      <c r="AS75" s="98"/>
      <c r="AT75" s="98"/>
      <c r="AU75" s="98"/>
      <c r="AV75" s="98"/>
      <c r="AW75" s="98"/>
      <c r="AX75" s="98"/>
      <c r="AY75" s="98"/>
      <c r="AZ75" s="98"/>
      <c r="BA75" s="98"/>
      <c r="BB75" s="98"/>
      <c r="BC75" s="98"/>
      <c r="BD75" s="98"/>
      <c r="BE75" s="98"/>
      <c r="BF75" s="98"/>
      <c r="BG75" s="98"/>
      <c r="BH75" s="98"/>
      <c r="BI75" s="98"/>
      <c r="BJ75" s="98"/>
      <c r="BK75" s="98"/>
      <c r="BL75" s="98"/>
      <c r="BM75" s="98"/>
      <c r="BN75" s="98"/>
      <c r="BO75" s="98"/>
      <c r="BP75" s="98"/>
      <c r="BQ75" s="98"/>
      <c r="BR75" s="98"/>
      <c r="BS75" s="98"/>
      <c r="BT75" s="98"/>
      <c r="BU75" s="98"/>
      <c r="BV75" s="98"/>
      <c r="BW75" s="98"/>
      <c r="BX75" s="98"/>
      <c r="BY75" s="98"/>
      <c r="BZ75" s="98"/>
      <c r="CA75" s="98"/>
      <c r="CB75" s="98"/>
      <c r="CC75" s="98"/>
      <c r="CD75" s="98"/>
      <c r="CE75" s="98"/>
      <c r="CF75" s="98"/>
      <c r="CG75" s="98"/>
      <c r="CH75" s="98"/>
      <c r="CI75" s="98"/>
      <c r="CJ75" s="98"/>
      <c r="CK75" s="98"/>
      <c r="CL75" s="98"/>
      <c r="CM75" s="98"/>
      <c r="CN75" s="98"/>
      <c r="CO75" s="98"/>
      <c r="CP75" s="98"/>
      <c r="CQ75" s="98"/>
      <c r="CR75" s="98"/>
      <c r="CS75" s="98"/>
      <c r="CT75" s="98"/>
      <c r="CU75" s="98"/>
      <c r="CV75" s="98"/>
      <c r="CW75" s="98"/>
      <c r="CX75" s="98"/>
      <c r="CY75" s="98"/>
      <c r="CZ75" s="98"/>
      <c r="DA75" s="98"/>
      <c r="DB75" s="98"/>
      <c r="DC75" s="98"/>
      <c r="DD75" s="98"/>
      <c r="DE75" s="98"/>
      <c r="DF75" s="98"/>
      <c r="DG75" s="98"/>
      <c r="DH75" s="98"/>
      <c r="DI75" s="98"/>
      <c r="DJ75" s="98"/>
      <c r="DK75" s="98"/>
      <c r="DL75" s="98"/>
      <c r="DM75" s="98"/>
      <c r="DN75" s="98"/>
      <c r="DO75" s="98"/>
      <c r="DP75" s="98"/>
      <c r="DQ75" s="98"/>
      <c r="DR75" s="98"/>
      <c r="DS75" s="98"/>
      <c r="DT75" s="98"/>
      <c r="DU75" s="98"/>
      <c r="DV75" s="98"/>
      <c r="DW75" s="98"/>
      <c r="DX75" s="98"/>
      <c r="DY75" s="98"/>
      <c r="DZ75" s="98"/>
      <c r="EA75" s="98"/>
      <c r="EB75" s="98"/>
      <c r="EC75" s="98"/>
      <c r="ED75" s="98"/>
      <c r="EE75" s="98"/>
      <c r="EF75" s="98"/>
      <c r="EG75" s="98"/>
      <c r="EH75" s="98"/>
      <c r="EI75" s="98"/>
      <c r="EJ75" s="98"/>
      <c r="EK75" s="98"/>
      <c r="EL75" s="98"/>
      <c r="EM75" s="98"/>
      <c r="EN75" s="98"/>
      <c r="EO75" s="98"/>
      <c r="EP75" s="98"/>
      <c r="EQ75" s="98"/>
      <c r="ER75" s="98"/>
      <c r="ES75" s="98"/>
      <c r="ET75" s="98"/>
      <c r="EU75" s="98"/>
      <c r="EV75" s="98"/>
      <c r="EW75" s="98"/>
      <c r="EX75" s="98"/>
      <c r="EY75" s="98"/>
      <c r="EZ75" s="98"/>
      <c r="FA75" s="98"/>
      <c r="FB75" s="98"/>
      <c r="FC75" s="98"/>
      <c r="FD75" s="98"/>
      <c r="FE75" s="98"/>
      <c r="FF75" s="98"/>
      <c r="FG75" s="98"/>
      <c r="FH75" s="98"/>
      <c r="FI75" s="98"/>
      <c r="FJ75" s="98"/>
      <c r="FK75" s="98"/>
      <c r="FL75" s="98"/>
      <c r="FM75" s="98"/>
      <c r="FN75" s="98"/>
      <c r="FO75" s="98"/>
      <c r="FP75" s="98"/>
      <c r="FQ75" s="98"/>
      <c r="FR75" s="98"/>
      <c r="FS75" s="98"/>
      <c r="FT75" s="98"/>
      <c r="FU75" s="98"/>
      <c r="FV75" s="98"/>
      <c r="FW75" s="98"/>
      <c r="FX75" s="98"/>
      <c r="FY75" s="98"/>
      <c r="FZ75" s="98"/>
      <c r="GA75" s="98"/>
      <c r="GB75" s="98"/>
      <c r="GC75" s="98"/>
      <c r="GD75" s="98"/>
      <c r="GE75" s="98"/>
      <c r="GF75" s="98"/>
      <c r="GG75" s="98"/>
      <c r="GH75" s="98"/>
      <c r="GI75" s="98"/>
      <c r="GJ75" s="98"/>
      <c r="GK75" s="98"/>
      <c r="GL75" s="98"/>
      <c r="GM75" s="98"/>
      <c r="GN75" s="98"/>
      <c r="GO75" s="98"/>
      <c r="GP75" s="98"/>
      <c r="GQ75" s="98"/>
      <c r="GR75" s="98"/>
      <c r="GS75" s="98"/>
      <c r="GT75" s="98"/>
      <c r="GU75" s="98"/>
      <c r="GV75" s="98"/>
      <c r="GW75" s="98"/>
      <c r="GX75" s="98"/>
      <c r="GY75" s="98"/>
      <c r="GZ75" s="98"/>
      <c r="HA75" s="98"/>
      <c r="HB75" s="98"/>
      <c r="HC75" s="98"/>
      <c r="HD75" s="98"/>
      <c r="HE75" s="98"/>
      <c r="HF75" s="98"/>
      <c r="HG75" s="98"/>
      <c r="HH75" s="98"/>
      <c r="HI75" s="98"/>
      <c r="HJ75" s="98"/>
      <c r="HK75" s="98"/>
      <c r="HL75" s="98"/>
      <c r="HM75" s="98"/>
      <c r="HN75" s="98"/>
      <c r="HO75" s="98"/>
      <c r="HP75" s="98"/>
      <c r="HQ75" s="98"/>
      <c r="HR75" s="98"/>
      <c r="HS75" s="98"/>
      <c r="HT75" s="98"/>
      <c r="HU75" s="98"/>
      <c r="HV75" s="98"/>
      <c r="HW75" s="98"/>
      <c r="HX75" s="98"/>
      <c r="HY75" s="98"/>
      <c r="HZ75" s="98"/>
      <c r="IA75" s="98"/>
      <c r="IB75" s="98"/>
      <c r="IC75" s="98"/>
      <c r="ID75" s="98"/>
      <c r="IE75" s="98"/>
      <c r="IF75" s="98"/>
      <c r="IG75" s="98"/>
      <c r="IH75" s="98"/>
      <c r="II75" s="98"/>
      <c r="IJ75" s="98"/>
      <c r="IK75" s="98"/>
      <c r="IL75" s="98"/>
      <c r="IM75" s="98"/>
      <c r="IN75" s="98"/>
      <c r="IO75" s="98"/>
      <c r="IP75" s="98"/>
      <c r="IQ75" s="98"/>
      <c r="IR75" s="98"/>
      <c r="IS75" s="98"/>
      <c r="IT75" s="98"/>
      <c r="IU75" s="98"/>
      <c r="IV75" s="98"/>
      <c r="IW75" s="98"/>
      <c r="IX75" s="98"/>
      <c r="IY75" s="98"/>
      <c r="IZ75" s="98"/>
      <c r="JA75" s="98"/>
      <c r="JB75" s="98"/>
      <c r="JC75" s="98"/>
      <c r="JD75" s="98"/>
      <c r="JE75" s="98"/>
      <c r="JF75" s="98"/>
      <c r="JG75" s="98"/>
      <c r="JH75" s="98"/>
      <c r="JI75" s="98"/>
      <c r="JJ75" s="98"/>
      <c r="JK75" s="98"/>
      <c r="JL75" s="98"/>
      <c r="JM75" s="98"/>
      <c r="JN75" s="98"/>
      <c r="JO75" s="98"/>
      <c r="JP75" s="98"/>
      <c r="JQ75" s="98"/>
      <c r="JR75" s="98"/>
      <c r="JS75" s="98"/>
      <c r="JT75" s="98"/>
      <c r="JU75" s="98"/>
      <c r="JV75" s="98"/>
      <c r="JW75" s="98"/>
      <c r="JX75" s="98"/>
      <c r="JY75" s="98"/>
      <c r="JZ75" s="98"/>
      <c r="KA75" s="98"/>
      <c r="KB75" s="98"/>
      <c r="KC75" s="98"/>
      <c r="KD75" s="98"/>
      <c r="KE75" s="98"/>
      <c r="KF75" s="98"/>
      <c r="KG75" s="98"/>
      <c r="KH75" s="98"/>
      <c r="KI75" s="98"/>
      <c r="KJ75" s="98"/>
      <c r="KK75" s="98"/>
      <c r="KL75" s="98"/>
      <c r="KM75" s="98"/>
      <c r="KN75" s="98"/>
      <c r="KO75" s="98"/>
      <c r="KP75" s="98"/>
      <c r="KQ75" s="98"/>
      <c r="KR75" s="98"/>
      <c r="KS75" s="98"/>
      <c r="KT75" s="98"/>
      <c r="KU75" s="98"/>
      <c r="KV75" s="98"/>
      <c r="KW75" s="98"/>
      <c r="KX75" s="98"/>
      <c r="KY75" s="98"/>
      <c r="KZ75" s="98"/>
      <c r="LA75" s="98"/>
      <c r="LB75" s="98"/>
      <c r="LC75" s="98"/>
      <c r="LD75" s="98"/>
      <c r="LE75" s="98"/>
      <c r="LF75" s="98"/>
      <c r="LG75" s="98"/>
      <c r="LH75" s="98"/>
      <c r="LI75" s="98"/>
      <c r="LJ75" s="98"/>
      <c r="LK75" s="98"/>
      <c r="LL75" s="98"/>
      <c r="LM75" s="98"/>
      <c r="LN75" s="98"/>
      <c r="LO75" s="98"/>
      <c r="LP75" s="98"/>
      <c r="LQ75" s="98"/>
      <c r="LR75" s="98"/>
      <c r="LS75" s="98"/>
      <c r="LT75" s="98"/>
      <c r="LU75" s="98"/>
      <c r="LV75" s="98"/>
      <c r="LW75" s="98"/>
      <c r="LX75" s="98"/>
      <c r="LY75" s="98"/>
      <c r="LZ75" s="98"/>
      <c r="MA75" s="98"/>
      <c r="MB75" s="98"/>
      <c r="MC75" s="98"/>
      <c r="MD75" s="98"/>
      <c r="ME75" s="98"/>
      <c r="MF75" s="98"/>
      <c r="MG75" s="98"/>
      <c r="MH75" s="98"/>
      <c r="MI75" s="98"/>
      <c r="MJ75" s="98"/>
      <c r="MK75" s="98"/>
      <c r="ML75" s="98"/>
      <c r="MM75" s="98"/>
      <c r="MN75" s="98"/>
      <c r="MO75" s="98"/>
      <c r="MP75" s="98"/>
      <c r="MQ75" s="98"/>
      <c r="MR75" s="98"/>
      <c r="MS75" s="98"/>
      <c r="MT75" s="98"/>
      <c r="MU75" s="98"/>
    </row>
    <row r="76" spans="1:359" collapsed="1" x14ac:dyDescent="0.25">
      <c r="J76" s="47"/>
      <c r="P76" s="47"/>
    </row>
    <row r="77" spans="1:359" x14ac:dyDescent="0.25">
      <c r="B77" s="8" t="s">
        <v>39</v>
      </c>
      <c r="F77" s="87">
        <v>3.4500000000000003E-2</v>
      </c>
      <c r="I77" s="87">
        <v>3.4500000000000003E-2</v>
      </c>
      <c r="O77" s="87">
        <v>3.6900000000000002E-2</v>
      </c>
    </row>
    <row r="79" spans="1:359" x14ac:dyDescent="0.25">
      <c r="A79" s="88" t="s">
        <v>40</v>
      </c>
    </row>
    <row r="81" spans="1:359" x14ac:dyDescent="0.25">
      <c r="A81" s="2" t="s">
        <v>41</v>
      </c>
    </row>
    <row r="82" spans="1:359" x14ac:dyDescent="0.25">
      <c r="A82" s="2" t="s">
        <v>42</v>
      </c>
    </row>
    <row r="84" spans="1:359" x14ac:dyDescent="0.25">
      <c r="A84" s="7" t="s">
        <v>43</v>
      </c>
      <c r="M84" s="2"/>
      <c r="S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</row>
    <row r="85" spans="1:359" x14ac:dyDescent="0.25">
      <c r="A85" s="7" t="s">
        <v>44</v>
      </c>
      <c r="M85" s="2"/>
      <c r="S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</row>
    <row r="87" spans="1:359" x14ac:dyDescent="0.25">
      <c r="A87" s="2" t="s">
        <v>45</v>
      </c>
      <c r="M87" s="2"/>
      <c r="S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</row>
    <row r="88" spans="1:359" x14ac:dyDescent="0.25">
      <c r="A88" s="2" t="s">
        <v>46</v>
      </c>
      <c r="M88" s="2"/>
      <c r="S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</row>
    <row r="89" spans="1:359" x14ac:dyDescent="0.25">
      <c r="A89" s="2" t="s">
        <v>47</v>
      </c>
      <c r="M89" s="2"/>
      <c r="S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</row>
    <row r="90" spans="1:359" x14ac:dyDescent="0.25">
      <c r="A90" s="2" t="s">
        <v>48</v>
      </c>
      <c r="M90" s="2"/>
      <c r="S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</row>
    <row r="91" spans="1:359" x14ac:dyDescent="0.25">
      <c r="A91" s="2" t="s">
        <v>49</v>
      </c>
      <c r="M91" s="2"/>
      <c r="S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</row>
    <row r="93" spans="1:359" x14ac:dyDescent="0.25">
      <c r="A93" s="89"/>
      <c r="B93" s="2" t="s">
        <v>50</v>
      </c>
      <c r="M93" s="2"/>
      <c r="S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</row>
  </sheetData>
  <mergeCells count="14">
    <mergeCell ref="A3:I3"/>
    <mergeCell ref="B10:M10"/>
    <mergeCell ref="B11:M11"/>
    <mergeCell ref="D14:M14"/>
    <mergeCell ref="F20:G20"/>
    <mergeCell ref="I20:J20"/>
    <mergeCell ref="L20:M20"/>
    <mergeCell ref="O20:P20"/>
    <mergeCell ref="R20:S20"/>
    <mergeCell ref="B74:D74"/>
    <mergeCell ref="D21:D22"/>
    <mergeCell ref="B67:D67"/>
    <mergeCell ref="B68:D68"/>
    <mergeCell ref="B73:D73"/>
  </mergeCells>
  <dataValidations count="2">
    <dataValidation type="list" allowBlank="1" showInputMessage="1" showErrorMessage="1" prompt="Select Charge Unit - monthly, per kWh, per kW" sqref="D51:D52 D40:D49 D69 D54:D63 D75 D23:D38">
      <formula1>"Monthly, per kWh, per kW"</formula1>
    </dataValidation>
    <dataValidation type="list" allowBlank="1" showInputMessage="1" showErrorMessage="1" sqref="D16">
      <formula1>"TOU, non-TOU"</formula1>
    </dataValidation>
  </dataValidations>
  <pageMargins left="0.7" right="0.7" top="0.75" bottom="0.75" header="0.3" footer="0.3"/>
  <pageSetup scale="45" orientation="landscape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30" sqref="K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Summary Tables</vt:lpstr>
      <vt:lpstr>Residential</vt:lpstr>
      <vt:lpstr>GS&lt;50</vt:lpstr>
      <vt:lpstr>GS&gt;50</vt:lpstr>
      <vt:lpstr>LU</vt:lpstr>
      <vt:lpstr>USL</vt:lpstr>
      <vt:lpstr>Sentinel</vt:lpstr>
      <vt:lpstr>SL</vt:lpstr>
      <vt:lpstr>Sheet1</vt:lpstr>
      <vt:lpstr>'GS&lt;50'!Print_Area</vt:lpstr>
      <vt:lpstr>'GS&gt;50'!Print_Area</vt:lpstr>
      <vt:lpstr>LU!Print_Area</vt:lpstr>
      <vt:lpstr>Residential!Print_Area</vt:lpstr>
      <vt:lpstr>Sentinel!Print_Area</vt:lpstr>
      <vt:lpstr>SL!Print_Area</vt:lpstr>
      <vt:lpstr>'Summary Tables'!Print_Area</vt:lpstr>
      <vt:lpstr>USL!Print_Area</vt:lpstr>
      <vt:lpstr>'Summary Tables'!Print_Titles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Vitalika Quenville</dc:creator>
  <cp:lastModifiedBy>Vitalika Quenville</cp:lastModifiedBy>
  <cp:lastPrinted>2016-09-12T14:50:40Z</cp:lastPrinted>
  <dcterms:created xsi:type="dcterms:W3CDTF">2014-04-29T13:30:37Z</dcterms:created>
  <dcterms:modified xsi:type="dcterms:W3CDTF">2016-09-12T18:46:26Z</dcterms:modified>
</cp:coreProperties>
</file>