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127"/>
  <workbookPr codeName="ThisWorkbook" autoCompressPictures="0"/>
  <mc:AlternateContent xmlns:mc="http://schemas.openxmlformats.org/markup-compatibility/2006">
    <mc:Choice Requires="x15">
      <x15ac:absPath xmlns:x15ac="http://schemas.microsoft.com/office/spreadsheetml/2010/11/ac" url="P:\LEGAL &amp; GOVERNMENT\Ontario Energy Board\Rate Decisions_Orders\2017_05_RA\Submission\"/>
    </mc:Choice>
  </mc:AlternateContent>
  <bookViews>
    <workbookView xWindow="0" yWindow="0" windowWidth="28800" windowHeight="11910" tabRatio="840" firstSheet="2" activeTab="14"/>
  </bookViews>
  <sheets>
    <sheet name="Contents Navigator" sheetId="62" r:id="rId1"/>
    <sheet name="Input Output Flow Chart" sheetId="63" r:id="rId2"/>
    <sheet name="1.  LRAMVA Summary" sheetId="43" r:id="rId3"/>
    <sheet name="2.  CDM Allocation" sheetId="44" r:id="rId4"/>
    <sheet name="2a. LRAMVA Forecast" sheetId="66" r:id="rId5"/>
    <sheet name="3.  Distribution Rates" sheetId="45" r:id="rId6"/>
    <sheet name="4.  2011-14 LRAM" sheetId="46" r:id="rId7"/>
    <sheet name="5.  2015 LRAM" sheetId="54" r:id="rId8"/>
    <sheet name="5-b. 2016 LRAM" sheetId="57" state="hidden" r:id="rId9"/>
    <sheet name="5-c.  2017 LRAM" sheetId="58" state="hidden" r:id="rId10"/>
    <sheet name="5-d.  2018 LRAM" sheetId="59" state="hidden" r:id="rId11"/>
    <sheet name="5-e.  2019 LRAM" sheetId="60" state="hidden" r:id="rId12"/>
    <sheet name="5-f.  2020 LRAM" sheetId="61" state="hidden" r:id="rId13"/>
    <sheet name="6.  Persistence Rates" sheetId="3" r:id="rId14"/>
    <sheet name="7.  Carrying Charges" sheetId="47" r:id="rId15"/>
  </sheets>
  <externalReferences>
    <externalReference r:id="rId16"/>
  </externalReferences>
  <definedNames>
    <definedName name="CarryingChargeyear" localSheetId="4">[1]CarryingCharges!$Q$127:$Q$133</definedName>
    <definedName name="DistRates" localSheetId="4">[1]Rates!$A$40:$L$51</definedName>
    <definedName name="DistRatesTable" localSheetId="4">[1]Rates!$B$7:$C$18</definedName>
    <definedName name="_xlnm.Print_Area" localSheetId="2">'1.  LRAMVA Summary'!$B$3:$K$39</definedName>
    <definedName name="_xlnm.Print_Area" localSheetId="3">'2.  CDM Allocation'!$A$1:$L$141</definedName>
    <definedName name="_xlnm.Print_Area" localSheetId="5">'3.  Distribution Rates'!$A$1:$M$42</definedName>
    <definedName name="_xlnm.Print_Area" localSheetId="6">'4.  2011-14 LRAM'!$A$1:$P$324</definedName>
    <definedName name="_xlnm.Print_Area" localSheetId="7">'5.  2015 LRAM'!$A$1:$P$132</definedName>
    <definedName name="_xlnm.Print_Area" localSheetId="13">'6.  Persistence Rates'!$A$1:$W$51</definedName>
    <definedName name="_xlnm.Print_Area" localSheetId="14">'7.  Carrying Charges'!$A$1:$S$165</definedName>
    <definedName name="_xlnm.Print_Area" localSheetId="0">'Contents Navigator'!$A$1:$H$37</definedName>
    <definedName name="_xlnm.Print_Area" localSheetId="1">'Input Output Flow Chart'!$A$1:$M$28</definedName>
    <definedName name="_xlnm.Print_Titles" localSheetId="2">'1.  LRAMVA Summary'!$1:$2</definedName>
    <definedName name="_xlnm.Print_Titles" localSheetId="6">'4.  2011-14 LRAM'!$C:$D</definedName>
    <definedName name="resultsyear" localSheetId="4">'[1]2011 OPA final results'!$B$4</definedName>
    <definedName name="Resultsyears" localSheetId="4">'[1]LRAMVA Register'!$O$97:$O$99</definedName>
    <definedName name="resultyear" localSheetId="4">'[1]2015 IESO final results'!$B$4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K66" i="46" l="1"/>
  <c r="L188" i="3"/>
  <c r="L201" i="3"/>
  <c r="L211" i="3"/>
  <c r="L217" i="3"/>
  <c r="L226" i="3"/>
  <c r="O207" i="46"/>
  <c r="X188" i="3"/>
  <c r="X201" i="3"/>
  <c r="X211" i="3"/>
  <c r="X217" i="3"/>
  <c r="X226" i="3"/>
  <c r="I19" i="45"/>
  <c r="I39" i="45"/>
  <c r="N118" i="54" s="1"/>
  <c r="J312" i="3"/>
  <c r="G188" i="3"/>
  <c r="G201" i="3"/>
  <c r="G211" i="3"/>
  <c r="G217" i="3"/>
  <c r="G226" i="3"/>
  <c r="N207" i="46"/>
  <c r="S188" i="3"/>
  <c r="S201" i="3"/>
  <c r="S211" i="3"/>
  <c r="S217" i="3"/>
  <c r="S226" i="3"/>
  <c r="J326" i="3"/>
  <c r="I38" i="45"/>
  <c r="M118" i="54" s="1"/>
  <c r="I312" i="3"/>
  <c r="M207" i="46"/>
  <c r="I37" i="45"/>
  <c r="L118" i="54" s="1"/>
  <c r="H312" i="3"/>
  <c r="H314" i="3" s="1"/>
  <c r="L74" i="46" s="1"/>
  <c r="L207" i="46"/>
  <c r="H326" i="3"/>
  <c r="I36" i="45"/>
  <c r="K118" i="54" s="1"/>
  <c r="G312" i="3"/>
  <c r="G317" i="3" s="1"/>
  <c r="K77" i="46" s="1"/>
  <c r="K207" i="46"/>
  <c r="I35" i="45"/>
  <c r="J118" i="54" s="1"/>
  <c r="F312" i="3"/>
  <c r="F318" i="3" s="1"/>
  <c r="J207" i="46"/>
  <c r="F326" i="3"/>
  <c r="I34" i="45"/>
  <c r="I118" i="54" s="1"/>
  <c r="E312" i="3"/>
  <c r="E323" i="3" s="1"/>
  <c r="I157" i="46" s="1"/>
  <c r="I207" i="46"/>
  <c r="L125" i="3"/>
  <c r="L137" i="3"/>
  <c r="L146" i="3"/>
  <c r="L152" i="3"/>
  <c r="L161" i="3"/>
  <c r="X125" i="3"/>
  <c r="X137" i="3"/>
  <c r="X146" i="3"/>
  <c r="X152" i="3"/>
  <c r="X161" i="3"/>
  <c r="K322" i="3"/>
  <c r="O120" i="54" s="1"/>
  <c r="G125" i="3"/>
  <c r="G137" i="3"/>
  <c r="G146" i="3"/>
  <c r="G152" i="3"/>
  <c r="G161" i="3"/>
  <c r="S125" i="3"/>
  <c r="S137" i="3"/>
  <c r="S146" i="3"/>
  <c r="S152" i="3"/>
  <c r="S161" i="3"/>
  <c r="J322" i="3"/>
  <c r="H322" i="3"/>
  <c r="L156" i="46" s="1"/>
  <c r="F322" i="3"/>
  <c r="J156" i="46" s="1"/>
  <c r="E322" i="3"/>
  <c r="I33" i="45"/>
  <c r="H118" i="54" s="1"/>
  <c r="D312" i="3"/>
  <c r="D314" i="3" s="1"/>
  <c r="H74" i="46" s="1"/>
  <c r="H207" i="46"/>
  <c r="D326" i="3"/>
  <c r="D322" i="3"/>
  <c r="L66" i="3"/>
  <c r="X66" i="3"/>
  <c r="X77" i="3"/>
  <c r="X86" i="3"/>
  <c r="X91" i="3"/>
  <c r="X100" i="3"/>
  <c r="G66" i="3"/>
  <c r="S66" i="3"/>
  <c r="S77" i="3"/>
  <c r="J317" i="3" s="1"/>
  <c r="N119" i="54" s="1"/>
  <c r="S86" i="3"/>
  <c r="S91" i="3"/>
  <c r="S100" i="3"/>
  <c r="F317" i="3"/>
  <c r="J77" i="46" s="1"/>
  <c r="H66" i="3"/>
  <c r="T66" i="3"/>
  <c r="T77" i="3"/>
  <c r="T86" i="3"/>
  <c r="T91" i="3"/>
  <c r="T100" i="3"/>
  <c r="J318" i="3"/>
  <c r="M66" i="3"/>
  <c r="Y66" i="3"/>
  <c r="Y77" i="3"/>
  <c r="K318" i="3" s="1"/>
  <c r="Y86" i="3"/>
  <c r="Y91" i="3"/>
  <c r="Y100" i="3"/>
  <c r="H318" i="3"/>
  <c r="F66" i="3"/>
  <c r="R66" i="3"/>
  <c r="R77" i="3"/>
  <c r="R86" i="3"/>
  <c r="F316" i="3" s="1"/>
  <c r="R91" i="3"/>
  <c r="R100" i="3"/>
  <c r="I316" i="3"/>
  <c r="M76" i="46" s="1"/>
  <c r="K66" i="3"/>
  <c r="W66" i="3"/>
  <c r="W77" i="3"/>
  <c r="W86" i="3"/>
  <c r="W91" i="3"/>
  <c r="W100" i="3"/>
  <c r="E66" i="3"/>
  <c r="Q66" i="3"/>
  <c r="Q77" i="3"/>
  <c r="Q86" i="3"/>
  <c r="Q91" i="3"/>
  <c r="Q100" i="3"/>
  <c r="J66" i="3"/>
  <c r="V66" i="3"/>
  <c r="V77" i="3"/>
  <c r="V86" i="3"/>
  <c r="V91" i="3"/>
  <c r="V100" i="3"/>
  <c r="D66" i="3"/>
  <c r="P66" i="3"/>
  <c r="P77" i="3"/>
  <c r="P86" i="3"/>
  <c r="P91" i="3"/>
  <c r="P100" i="3"/>
  <c r="I66" i="3"/>
  <c r="U66" i="3"/>
  <c r="U77" i="3"/>
  <c r="U86" i="3"/>
  <c r="U91" i="3"/>
  <c r="U100" i="3"/>
  <c r="P102" i="3"/>
  <c r="G318" i="3"/>
  <c r="M125" i="3"/>
  <c r="M137" i="3"/>
  <c r="M146" i="3"/>
  <c r="M152" i="3"/>
  <c r="M161" i="3"/>
  <c r="Y125" i="3"/>
  <c r="Y137" i="3"/>
  <c r="Y146" i="3"/>
  <c r="Y152" i="3"/>
  <c r="Y161" i="3"/>
  <c r="H125" i="3"/>
  <c r="H137" i="3"/>
  <c r="H146" i="3"/>
  <c r="H152" i="3"/>
  <c r="H161" i="3"/>
  <c r="T125" i="3"/>
  <c r="T137" i="3"/>
  <c r="T146" i="3"/>
  <c r="T152" i="3"/>
  <c r="T170" i="3" s="1"/>
  <c r="T161" i="3"/>
  <c r="D323" i="3"/>
  <c r="K312" i="3"/>
  <c r="K326" i="3" s="1"/>
  <c r="O121" i="54" s="1"/>
  <c r="D318" i="3"/>
  <c r="D315" i="3"/>
  <c r="E314" i="3"/>
  <c r="E29" i="44"/>
  <c r="D29" i="44"/>
  <c r="C29" i="44"/>
  <c r="E31" i="44"/>
  <c r="D31" i="44"/>
  <c r="C31" i="44"/>
  <c r="E30" i="44"/>
  <c r="D30" i="44"/>
  <c r="C30" i="44"/>
  <c r="F125" i="3"/>
  <c r="F137" i="3"/>
  <c r="F146" i="3"/>
  <c r="F152" i="3"/>
  <c r="F161" i="3"/>
  <c r="R125" i="3"/>
  <c r="R137" i="3"/>
  <c r="R146" i="3"/>
  <c r="R152" i="3"/>
  <c r="R161" i="3"/>
  <c r="E125" i="3"/>
  <c r="E137" i="3"/>
  <c r="E146" i="3"/>
  <c r="E152" i="3"/>
  <c r="E161" i="3"/>
  <c r="Q125" i="3"/>
  <c r="Q137" i="3"/>
  <c r="Q146" i="3"/>
  <c r="Q152" i="3"/>
  <c r="Q161" i="3"/>
  <c r="J69" i="46"/>
  <c r="J70" i="46"/>
  <c r="Y102" i="3"/>
  <c r="X102" i="3"/>
  <c r="W102" i="3"/>
  <c r="V102" i="3"/>
  <c r="U102" i="3"/>
  <c r="T102" i="3"/>
  <c r="S102" i="3"/>
  <c r="R102" i="3"/>
  <c r="Q102" i="3"/>
  <c r="O101" i="3"/>
  <c r="N18" i="66"/>
  <c r="N17" i="66"/>
  <c r="M217" i="3"/>
  <c r="K217" i="3"/>
  <c r="K152" i="3"/>
  <c r="J152" i="3"/>
  <c r="J125" i="3"/>
  <c r="J137" i="3"/>
  <c r="J146" i="3"/>
  <c r="V125" i="3"/>
  <c r="V137" i="3"/>
  <c r="V146" i="3"/>
  <c r="V152" i="3"/>
  <c r="G19" i="45"/>
  <c r="G39" i="45" s="1"/>
  <c r="N230" i="46" s="1"/>
  <c r="G35" i="45"/>
  <c r="J230" i="46" s="1"/>
  <c r="G37" i="45"/>
  <c r="L230" i="46" s="1"/>
  <c r="H225" i="46"/>
  <c r="I225" i="46"/>
  <c r="J227" i="46"/>
  <c r="K227" i="46"/>
  <c r="L227" i="46"/>
  <c r="D26" i="44"/>
  <c r="E19" i="45"/>
  <c r="E34" i="45" s="1"/>
  <c r="I72" i="46" s="1"/>
  <c r="D133" i="44"/>
  <c r="D22" i="43" s="1"/>
  <c r="I67" i="46"/>
  <c r="I73" i="46"/>
  <c r="D23" i="43" s="1"/>
  <c r="D27" i="44"/>
  <c r="F19" i="45"/>
  <c r="F34" i="45"/>
  <c r="I150" i="46" s="1"/>
  <c r="I145" i="46"/>
  <c r="D28" i="44"/>
  <c r="K125" i="3"/>
  <c r="K137" i="3"/>
  <c r="K146" i="3"/>
  <c r="W125" i="3"/>
  <c r="W137" i="3"/>
  <c r="W146" i="3"/>
  <c r="W152" i="3"/>
  <c r="H19" i="45"/>
  <c r="K188" i="3"/>
  <c r="K201" i="3"/>
  <c r="K211" i="3"/>
  <c r="K226" i="3"/>
  <c r="W188" i="3"/>
  <c r="W201" i="3"/>
  <c r="W211" i="3"/>
  <c r="W217" i="3"/>
  <c r="W226" i="3"/>
  <c r="I306" i="46"/>
  <c r="L254" i="3"/>
  <c r="L267" i="3"/>
  <c r="L277" i="3"/>
  <c r="L283" i="3"/>
  <c r="L292" i="3"/>
  <c r="X254" i="3"/>
  <c r="X277" i="3"/>
  <c r="X283" i="3"/>
  <c r="X292" i="3"/>
  <c r="I113" i="54"/>
  <c r="I123" i="54"/>
  <c r="D137" i="44"/>
  <c r="D34" i="43" s="1"/>
  <c r="E26" i="44"/>
  <c r="E35" i="45"/>
  <c r="J72" i="46" s="1"/>
  <c r="J73" i="46" s="1"/>
  <c r="E23" i="43"/>
  <c r="E27" i="44"/>
  <c r="E134" i="44" s="1"/>
  <c r="F35" i="45"/>
  <c r="E25" i="43"/>
  <c r="J150" i="46"/>
  <c r="J147" i="46"/>
  <c r="E28" i="44"/>
  <c r="E135" i="44" s="1"/>
  <c r="E28" i="43" s="1"/>
  <c r="F188" i="3"/>
  <c r="F201" i="3"/>
  <c r="F211" i="3"/>
  <c r="F217" i="3"/>
  <c r="F226" i="3"/>
  <c r="R188" i="3"/>
  <c r="R201" i="3"/>
  <c r="R211" i="3"/>
  <c r="R226" i="3"/>
  <c r="R217" i="3"/>
  <c r="F325" i="3"/>
  <c r="J308" i="46"/>
  <c r="G254" i="3"/>
  <c r="G267" i="3"/>
  <c r="G277" i="3"/>
  <c r="G283" i="3"/>
  <c r="G292" i="3"/>
  <c r="S254" i="3"/>
  <c r="S277" i="3"/>
  <c r="S283" i="3"/>
  <c r="S292" i="3"/>
  <c r="F329" i="3"/>
  <c r="J114" i="54"/>
  <c r="J123" i="54" s="1"/>
  <c r="E137" i="44"/>
  <c r="E34" i="43" s="1"/>
  <c r="F26" i="44"/>
  <c r="E36" i="45"/>
  <c r="K72" i="46" s="1"/>
  <c r="F133" i="44"/>
  <c r="F22" i="43" s="1"/>
  <c r="K69" i="46"/>
  <c r="F27" i="44"/>
  <c r="F134" i="44" s="1"/>
  <c r="F25" i="43" s="1"/>
  <c r="F36" i="45"/>
  <c r="K150" i="46" s="1"/>
  <c r="K147" i="46"/>
  <c r="F28" i="44"/>
  <c r="H36" i="45"/>
  <c r="K311" i="46"/>
  <c r="K308" i="46"/>
  <c r="K315" i="46" s="1"/>
  <c r="F29" i="44"/>
  <c r="F136" i="44" s="1"/>
  <c r="F31" i="43"/>
  <c r="K114" i="54"/>
  <c r="F30" i="44"/>
  <c r="F137" i="44" s="1"/>
  <c r="F34" i="43"/>
  <c r="G26" i="44"/>
  <c r="G133" i="44" s="1"/>
  <c r="G22" i="43" s="1"/>
  <c r="E37" i="45"/>
  <c r="L69" i="46"/>
  <c r="L72" i="46"/>
  <c r="G27" i="44"/>
  <c r="G134" i="44" s="1"/>
  <c r="G25" i="43" s="1"/>
  <c r="F37" i="45"/>
  <c r="L150" i="46"/>
  <c r="L147" i="46"/>
  <c r="L152" i="46" s="1"/>
  <c r="G28" i="44"/>
  <c r="G135" i="44" s="1"/>
  <c r="G28" i="43" s="1"/>
  <c r="H325" i="3"/>
  <c r="L308" i="46"/>
  <c r="G29" i="44"/>
  <c r="L114" i="54"/>
  <c r="G30" i="44"/>
  <c r="G137" i="44" s="1"/>
  <c r="G34" i="43" s="1"/>
  <c r="H26" i="44"/>
  <c r="E38" i="45"/>
  <c r="M72" i="46" s="1"/>
  <c r="H133" i="44"/>
  <c r="H22" i="43" s="1"/>
  <c r="M69" i="46"/>
  <c r="M73" i="46"/>
  <c r="H23" i="43" s="1"/>
  <c r="H27" i="44"/>
  <c r="H134" i="44" s="1"/>
  <c r="F38" i="45"/>
  <c r="H25" i="43"/>
  <c r="M150" i="46"/>
  <c r="M152" i="46" s="1"/>
  <c r="H28" i="44"/>
  <c r="N19" i="47"/>
  <c r="I321" i="3"/>
  <c r="H38" i="45"/>
  <c r="M311" i="46"/>
  <c r="H29" i="44"/>
  <c r="M114" i="54"/>
  <c r="H30" i="44"/>
  <c r="H137" i="44" s="1"/>
  <c r="H34" i="43"/>
  <c r="C26" i="44"/>
  <c r="C133" i="44" s="1"/>
  <c r="C22" i="43" s="1"/>
  <c r="E33" i="45"/>
  <c r="H67" i="46"/>
  <c r="H72" i="46"/>
  <c r="C27" i="44"/>
  <c r="F33" i="45"/>
  <c r="H150" i="46" s="1"/>
  <c r="H145" i="46"/>
  <c r="H152" i="46"/>
  <c r="C28" i="44"/>
  <c r="D321" i="3"/>
  <c r="H33" i="45"/>
  <c r="D325" i="3"/>
  <c r="H235" i="46" s="1"/>
  <c r="H306" i="46"/>
  <c r="H113" i="54"/>
  <c r="H123" i="54" s="1"/>
  <c r="C137" i="44"/>
  <c r="J321" i="3"/>
  <c r="N155" i="46" s="1"/>
  <c r="H39" i="45"/>
  <c r="J325" i="3"/>
  <c r="N123" i="54"/>
  <c r="I26" i="44"/>
  <c r="E39" i="45"/>
  <c r="N72" i="46" s="1"/>
  <c r="N67" i="46"/>
  <c r="I27" i="44"/>
  <c r="I134" i="44" s="1"/>
  <c r="I25" i="43" s="1"/>
  <c r="F39" i="45"/>
  <c r="N150" i="46"/>
  <c r="I28" i="44"/>
  <c r="I135" i="44"/>
  <c r="I28" i="43" s="1"/>
  <c r="I29" i="44"/>
  <c r="I30" i="44"/>
  <c r="I137" i="44" s="1"/>
  <c r="I34" i="43" s="1"/>
  <c r="O156" i="46"/>
  <c r="N156" i="46"/>
  <c r="H157" i="46"/>
  <c r="I156" i="46"/>
  <c r="H156" i="46"/>
  <c r="F40" i="45"/>
  <c r="E40" i="45"/>
  <c r="J31" i="44"/>
  <c r="J30" i="44"/>
  <c r="J29" i="44"/>
  <c r="J28" i="44"/>
  <c r="J27" i="44"/>
  <c r="J26" i="44"/>
  <c r="I31" i="44"/>
  <c r="H31" i="44"/>
  <c r="G31" i="44"/>
  <c r="F31" i="44"/>
  <c r="N9" i="66"/>
  <c r="N8" i="66"/>
  <c r="B40" i="45"/>
  <c r="J24" i="44"/>
  <c r="P15" i="47"/>
  <c r="I20" i="46"/>
  <c r="I88" i="46"/>
  <c r="I167" i="46" s="1"/>
  <c r="I247" i="46" s="1"/>
  <c r="I16" i="54"/>
  <c r="J20" i="46"/>
  <c r="J88" i="46" s="1"/>
  <c r="J167" i="46" s="1"/>
  <c r="J247" i="46"/>
  <c r="J16" i="54"/>
  <c r="K20" i="46"/>
  <c r="K88" i="46"/>
  <c r="K167" i="46"/>
  <c r="K247" i="46"/>
  <c r="K16" i="54" s="1"/>
  <c r="L20" i="46"/>
  <c r="L88" i="46"/>
  <c r="L167" i="46"/>
  <c r="L247" i="46" s="1"/>
  <c r="L16" i="54" s="1"/>
  <c r="M20" i="46"/>
  <c r="M88" i="46"/>
  <c r="M167" i="46" s="1"/>
  <c r="M247" i="46" s="1"/>
  <c r="M16" i="54" s="1"/>
  <c r="N20" i="46"/>
  <c r="N88" i="46" s="1"/>
  <c r="N167" i="46" s="1"/>
  <c r="N247" i="46"/>
  <c r="N16" i="54"/>
  <c r="O20" i="46"/>
  <c r="O88" i="46"/>
  <c r="O167" i="46"/>
  <c r="O247" i="46"/>
  <c r="O16" i="54" s="1"/>
  <c r="H20" i="46"/>
  <c r="H88" i="46"/>
  <c r="H167" i="46"/>
  <c r="H247" i="46" s="1"/>
  <c r="H16" i="54" s="1"/>
  <c r="E20" i="44"/>
  <c r="E19" i="44"/>
  <c r="E18" i="44"/>
  <c r="E17" i="44"/>
  <c r="E16" i="44"/>
  <c r="E15" i="44"/>
  <c r="E14" i="44"/>
  <c r="P96" i="47"/>
  <c r="P97" i="47"/>
  <c r="I146" i="46"/>
  <c r="J19" i="45"/>
  <c r="K34" i="45"/>
  <c r="K35" i="45"/>
  <c r="J117" i="58" s="1"/>
  <c r="J123" i="58" s="1"/>
  <c r="K36" i="45"/>
  <c r="K37" i="45"/>
  <c r="K38" i="45"/>
  <c r="J39" i="45"/>
  <c r="K39" i="45"/>
  <c r="G40" i="45"/>
  <c r="H40" i="45"/>
  <c r="I40" i="45"/>
  <c r="K40" i="45"/>
  <c r="K33" i="45"/>
  <c r="C32" i="44"/>
  <c r="C139" i="44" s="1"/>
  <c r="K139" i="44" s="1"/>
  <c r="D32" i="44"/>
  <c r="E32" i="44"/>
  <c r="F32" i="44"/>
  <c r="G32" i="44"/>
  <c r="G139" i="44" s="1"/>
  <c r="H32" i="44"/>
  <c r="I32" i="44"/>
  <c r="J32" i="44"/>
  <c r="K38" i="44"/>
  <c r="F39" i="44" s="1"/>
  <c r="F40" i="44" s="1"/>
  <c r="K325" i="3"/>
  <c r="O235" i="46" s="1"/>
  <c r="K321" i="3"/>
  <c r="O313" i="46"/>
  <c r="M254" i="3"/>
  <c r="M267" i="3"/>
  <c r="M277" i="3"/>
  <c r="M283" i="3"/>
  <c r="H330" i="3" s="1"/>
  <c r="L318" i="46" s="1"/>
  <c r="M292" i="3"/>
  <c r="Y254" i="3"/>
  <c r="Y277" i="3"/>
  <c r="Y283" i="3"/>
  <c r="Y301" i="3" s="1"/>
  <c r="Y292" i="3"/>
  <c r="H254" i="3"/>
  <c r="H267" i="3"/>
  <c r="H277" i="3"/>
  <c r="H283" i="3"/>
  <c r="H292" i="3"/>
  <c r="T254" i="3"/>
  <c r="T277" i="3"/>
  <c r="T283" i="3"/>
  <c r="T292" i="3"/>
  <c r="J330" i="3"/>
  <c r="N318" i="46" s="1"/>
  <c r="F330" i="3"/>
  <c r="J318" i="46" s="1"/>
  <c r="J76" i="46"/>
  <c r="I74" i="46"/>
  <c r="H75" i="46"/>
  <c r="M188" i="3"/>
  <c r="M201" i="3"/>
  <c r="M211" i="3"/>
  <c r="M226" i="3"/>
  <c r="Y188" i="3"/>
  <c r="Y201" i="3"/>
  <c r="Y211" i="3"/>
  <c r="Y234" i="3" s="1"/>
  <c r="Y226" i="3"/>
  <c r="Y217" i="3"/>
  <c r="H188" i="3"/>
  <c r="H201" i="3"/>
  <c r="H211" i="3"/>
  <c r="H217" i="3"/>
  <c r="H226" i="3"/>
  <c r="T188" i="3"/>
  <c r="T234" i="3" s="1"/>
  <c r="T201" i="3"/>
  <c r="T211" i="3"/>
  <c r="T226" i="3"/>
  <c r="T217" i="3"/>
  <c r="D327" i="3"/>
  <c r="H237" i="46" s="1"/>
  <c r="O236" i="46"/>
  <c r="N236" i="46"/>
  <c r="L236" i="46"/>
  <c r="J236" i="46"/>
  <c r="N235" i="46"/>
  <c r="L235" i="46"/>
  <c r="J235" i="46"/>
  <c r="H236" i="46"/>
  <c r="O155" i="46"/>
  <c r="M155" i="46"/>
  <c r="H155" i="46"/>
  <c r="P281" i="46"/>
  <c r="Y103" i="3"/>
  <c r="X103" i="3"/>
  <c r="W103" i="3"/>
  <c r="V103" i="3"/>
  <c r="U103" i="3"/>
  <c r="T103" i="3"/>
  <c r="S103" i="3"/>
  <c r="R103" i="3"/>
  <c r="Q103" i="3"/>
  <c r="M299" i="3"/>
  <c r="M301" i="3"/>
  <c r="L299" i="3"/>
  <c r="H299" i="3"/>
  <c r="H301" i="3"/>
  <c r="G299" i="3"/>
  <c r="H232" i="3"/>
  <c r="G232" i="3"/>
  <c r="G234" i="3" s="1"/>
  <c r="F232" i="3"/>
  <c r="F234" i="3" s="1"/>
  <c r="L234" i="3"/>
  <c r="K234" i="3"/>
  <c r="M168" i="3"/>
  <c r="M170" i="3" s="1"/>
  <c r="L168" i="3"/>
  <c r="L170" i="3"/>
  <c r="K168" i="3"/>
  <c r="K161" i="3"/>
  <c r="J168" i="3"/>
  <c r="J161" i="3"/>
  <c r="J170" i="3"/>
  <c r="H168" i="3"/>
  <c r="G168" i="3"/>
  <c r="G170" i="3" s="1"/>
  <c r="F168" i="3"/>
  <c r="F170" i="3"/>
  <c r="E168" i="3"/>
  <c r="E170" i="3" s="1"/>
  <c r="O74" i="3"/>
  <c r="Y168" i="3"/>
  <c r="Y170" i="3"/>
  <c r="T168" i="3"/>
  <c r="X168" i="3"/>
  <c r="X170" i="3"/>
  <c r="S168" i="3"/>
  <c r="S170" i="3" s="1"/>
  <c r="W161" i="3"/>
  <c r="W170" i="3" s="1"/>
  <c r="W168" i="3"/>
  <c r="R168" i="3"/>
  <c r="R170" i="3"/>
  <c r="V161" i="3"/>
  <c r="V168" i="3"/>
  <c r="K311" i="3"/>
  <c r="I24" i="44"/>
  <c r="H24" i="44"/>
  <c r="I311" i="3"/>
  <c r="G24" i="44"/>
  <c r="F24" i="44"/>
  <c r="G311" i="3"/>
  <c r="E24" i="44"/>
  <c r="D24" i="44"/>
  <c r="E311" i="3"/>
  <c r="C24" i="44"/>
  <c r="Y299" i="3"/>
  <c r="T299" i="3"/>
  <c r="T301" i="3" s="1"/>
  <c r="X299" i="3"/>
  <c r="X301" i="3"/>
  <c r="S299" i="3"/>
  <c r="S301" i="3" s="1"/>
  <c r="Y232" i="3"/>
  <c r="T232" i="3"/>
  <c r="X232" i="3"/>
  <c r="X234" i="3"/>
  <c r="S232" i="3"/>
  <c r="S234" i="3" s="1"/>
  <c r="W232" i="3"/>
  <c r="W234" i="3"/>
  <c r="R232" i="3"/>
  <c r="R234" i="3" s="1"/>
  <c r="Q168" i="3"/>
  <c r="Q170" i="3"/>
  <c r="K64" i="44"/>
  <c r="G65" i="44"/>
  <c r="G66" i="44" s="1"/>
  <c r="C65" i="44"/>
  <c r="C66" i="44" s="1"/>
  <c r="I69" i="44"/>
  <c r="K116" i="44"/>
  <c r="H117" i="44"/>
  <c r="H118" i="44"/>
  <c r="H119" i="44" s="1"/>
  <c r="H122" i="44"/>
  <c r="H123" i="44" s="1"/>
  <c r="G117" i="44"/>
  <c r="G118" i="44"/>
  <c r="G122" i="44"/>
  <c r="F117" i="44"/>
  <c r="F118" i="44" s="1"/>
  <c r="F122" i="44" s="1"/>
  <c r="E117" i="44"/>
  <c r="E118" i="44"/>
  <c r="D117" i="44"/>
  <c r="D118" i="44" s="1"/>
  <c r="D119" i="44" s="1"/>
  <c r="K103" i="44"/>
  <c r="D104" i="44"/>
  <c r="D105" i="44"/>
  <c r="D106" i="44" s="1"/>
  <c r="K90" i="44"/>
  <c r="H91" i="44"/>
  <c r="H92" i="44"/>
  <c r="H93" i="44" s="1"/>
  <c r="H96" i="44"/>
  <c r="G91" i="44"/>
  <c r="G92" i="44"/>
  <c r="G96" i="44"/>
  <c r="D91" i="44"/>
  <c r="D92" i="44" s="1"/>
  <c r="K77" i="44"/>
  <c r="I78" i="44"/>
  <c r="I79" i="44"/>
  <c r="H78" i="44"/>
  <c r="H79" i="44" s="1"/>
  <c r="F78" i="44"/>
  <c r="F79" i="44" s="1"/>
  <c r="F83" i="44"/>
  <c r="E78" i="44"/>
  <c r="E79" i="44" s="1"/>
  <c r="D78" i="44"/>
  <c r="D79" i="44"/>
  <c r="K51" i="44"/>
  <c r="I39" i="44"/>
  <c r="I40" i="44" s="1"/>
  <c r="C117" i="44"/>
  <c r="C118" i="44"/>
  <c r="C91" i="44"/>
  <c r="I82" i="44"/>
  <c r="I56" i="44"/>
  <c r="I43" i="44"/>
  <c r="J75" i="44"/>
  <c r="J88" i="44" s="1"/>
  <c r="J101" i="44" s="1"/>
  <c r="J114" i="44" s="1"/>
  <c r="H36" i="44"/>
  <c r="H49" i="44" s="1"/>
  <c r="H62" i="44" s="1"/>
  <c r="H75" i="44" s="1"/>
  <c r="H88" i="44" s="1"/>
  <c r="H101" i="44" s="1"/>
  <c r="H114" i="44" s="1"/>
  <c r="F36" i="44"/>
  <c r="F49" i="44" s="1"/>
  <c r="F62" i="44"/>
  <c r="F75" i="44"/>
  <c r="F88" i="44" s="1"/>
  <c r="F101" i="44" s="1"/>
  <c r="F114" i="44" s="1"/>
  <c r="E36" i="44"/>
  <c r="E49" i="44"/>
  <c r="E62" i="44" s="1"/>
  <c r="E75" i="44" s="1"/>
  <c r="E88" i="44" s="1"/>
  <c r="E101" i="44"/>
  <c r="E114" i="44" s="1"/>
  <c r="D36" i="44"/>
  <c r="D49" i="44" s="1"/>
  <c r="D62" i="44" s="1"/>
  <c r="D75" i="44" s="1"/>
  <c r="D88" i="44" s="1"/>
  <c r="D101" i="44" s="1"/>
  <c r="D114" i="44" s="1"/>
  <c r="E110" i="44"/>
  <c r="F110" i="44"/>
  <c r="G108" i="44"/>
  <c r="H108" i="44"/>
  <c r="C39" i="45"/>
  <c r="B39" i="45"/>
  <c r="C38" i="45"/>
  <c r="B38" i="45"/>
  <c r="C37" i="45"/>
  <c r="B37" i="45"/>
  <c r="C36" i="45"/>
  <c r="B36" i="45"/>
  <c r="C35" i="45"/>
  <c r="B35" i="45"/>
  <c r="C34" i="45"/>
  <c r="B34" i="45"/>
  <c r="C33" i="45"/>
  <c r="B33" i="45"/>
  <c r="E121" i="44"/>
  <c r="E109" i="44"/>
  <c r="E96" i="44"/>
  <c r="J115" i="54"/>
  <c r="I226" i="46"/>
  <c r="H226" i="46"/>
  <c r="I68" i="46"/>
  <c r="Y28" i="3"/>
  <c r="M322" i="46"/>
  <c r="X28" i="3"/>
  <c r="L321" i="46"/>
  <c r="M28" i="3"/>
  <c r="N322" i="46"/>
  <c r="L28" i="3"/>
  <c r="N321" i="46"/>
  <c r="K28" i="3"/>
  <c r="N320" i="46"/>
  <c r="J28" i="3"/>
  <c r="N319" i="46"/>
  <c r="I28" i="3"/>
  <c r="H28" i="3"/>
  <c r="H27" i="3"/>
  <c r="G27" i="3"/>
  <c r="Y27" i="3"/>
  <c r="M241" i="46"/>
  <c r="S27" i="3"/>
  <c r="L241" i="46"/>
  <c r="X27" i="3"/>
  <c r="L240" i="46"/>
  <c r="M27" i="3"/>
  <c r="I241" i="46"/>
  <c r="H241" i="46"/>
  <c r="J27" i="3"/>
  <c r="H238" i="46"/>
  <c r="M26" i="3"/>
  <c r="K26" i="3"/>
  <c r="I26" i="3"/>
  <c r="X26" i="3"/>
  <c r="W26" i="3"/>
  <c r="U26" i="3"/>
  <c r="H26" i="3"/>
  <c r="G26" i="3"/>
  <c r="H25" i="3"/>
  <c r="G25" i="3"/>
  <c r="J25" i="3"/>
  <c r="I25" i="3"/>
  <c r="Y25" i="3"/>
  <c r="X25" i="3"/>
  <c r="W25" i="3"/>
  <c r="V25" i="3"/>
  <c r="T25" i="3"/>
  <c r="U25" i="3"/>
  <c r="M25" i="3"/>
  <c r="T27" i="3"/>
  <c r="U27" i="3"/>
  <c r="V27" i="3"/>
  <c r="L238" i="46"/>
  <c r="W27" i="3"/>
  <c r="L239" i="46" s="1"/>
  <c r="M240" i="46"/>
  <c r="I27" i="3"/>
  <c r="I238" i="46"/>
  <c r="K27" i="3"/>
  <c r="I239" i="46" s="1"/>
  <c r="L27" i="3"/>
  <c r="I240" i="46" s="1"/>
  <c r="N240" i="46"/>
  <c r="N241" i="46"/>
  <c r="L322" i="46"/>
  <c r="Y26" i="3"/>
  <c r="U28" i="3"/>
  <c r="V28" i="3"/>
  <c r="W28" i="3"/>
  <c r="M320" i="46"/>
  <c r="M321" i="46"/>
  <c r="T26" i="3"/>
  <c r="V26" i="3"/>
  <c r="T28" i="3"/>
  <c r="L26" i="3"/>
  <c r="J26" i="3"/>
  <c r="K25" i="3"/>
  <c r="L25" i="3"/>
  <c r="L320" i="46"/>
  <c r="M238" i="46"/>
  <c r="H239" i="46"/>
  <c r="H240" i="46"/>
  <c r="N238" i="46"/>
  <c r="N239" i="46"/>
  <c r="V48" i="3"/>
  <c r="V44" i="3"/>
  <c r="U44" i="3"/>
  <c r="T44" i="3"/>
  <c r="M128" i="54" s="1"/>
  <c r="S44" i="3"/>
  <c r="L128" i="54"/>
  <c r="M129" i="54"/>
  <c r="M121" i="60" s="1"/>
  <c r="M126" i="60" s="1"/>
  <c r="M130" i="54"/>
  <c r="L130" i="54"/>
  <c r="M127" i="54"/>
  <c r="L127" i="54"/>
  <c r="J309" i="46"/>
  <c r="J322" i="46" s="1"/>
  <c r="F25" i="3"/>
  <c r="E25" i="3"/>
  <c r="K70" i="46"/>
  <c r="J321" i="46"/>
  <c r="J320" i="46"/>
  <c r="S25" i="3"/>
  <c r="H68" i="46"/>
  <c r="V47" i="3"/>
  <c r="V46" i="3"/>
  <c r="V45" i="3"/>
  <c r="I44" i="3"/>
  <c r="F44" i="3"/>
  <c r="S26" i="3"/>
  <c r="R26" i="3"/>
  <c r="R25" i="3"/>
  <c r="F26" i="3"/>
  <c r="K309" i="46"/>
  <c r="I307" i="46"/>
  <c r="I319" i="46" s="1"/>
  <c r="H307" i="46"/>
  <c r="K228" i="46"/>
  <c r="J228" i="46"/>
  <c r="K148" i="46"/>
  <c r="J148" i="46"/>
  <c r="H146" i="46"/>
  <c r="N127" i="54"/>
  <c r="I127" i="54"/>
  <c r="I122" i="58" s="1"/>
  <c r="I125" i="58" s="1"/>
  <c r="I322" i="46"/>
  <c r="I321" i="46"/>
  <c r="I320" i="46"/>
  <c r="K322" i="46"/>
  <c r="K320" i="46"/>
  <c r="K321" i="46"/>
  <c r="H320" i="46"/>
  <c r="H319" i="46"/>
  <c r="K115" i="54"/>
  <c r="K128" i="54" s="1"/>
  <c r="K121" i="59" s="1"/>
  <c r="J241" i="46"/>
  <c r="J239" i="46"/>
  <c r="J240" i="46"/>
  <c r="J238" i="46"/>
  <c r="K238" i="46"/>
  <c r="K240" i="46"/>
  <c r="P114" i="54"/>
  <c r="H127" i="54"/>
  <c r="P113" i="54"/>
  <c r="K127" i="54"/>
  <c r="K130" i="54"/>
  <c r="K121" i="61" s="1"/>
  <c r="J130" i="54"/>
  <c r="J128" i="54"/>
  <c r="J121" i="59" s="1"/>
  <c r="J125" i="59" s="1"/>
  <c r="J127" i="54"/>
  <c r="F104" i="44"/>
  <c r="F105" i="44"/>
  <c r="F106" i="44" s="1"/>
  <c r="E104" i="44"/>
  <c r="E105" i="44" s="1"/>
  <c r="I104" i="44"/>
  <c r="I105" i="44"/>
  <c r="I106"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E91" i="44"/>
  <c r="E92" i="44"/>
  <c r="E93" i="44" s="1"/>
  <c r="F91" i="44"/>
  <c r="F92" i="44" s="1"/>
  <c r="F93" i="44" s="1"/>
  <c r="I91" i="44"/>
  <c r="I92" i="44"/>
  <c r="I93" i="44" s="1"/>
  <c r="E69"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c r="P86" i="61"/>
  <c r="P87" i="61"/>
  <c r="P91" i="61"/>
  <c r="P63" i="61"/>
  <c r="P64" i="61"/>
  <c r="P65" i="61"/>
  <c r="P66" i="61"/>
  <c r="P70" i="61"/>
  <c r="P46" i="60"/>
  <c r="P47" i="60"/>
  <c r="P48" i="60"/>
  <c r="P50" i="60"/>
  <c r="H111" i="57"/>
  <c r="H121" i="44"/>
  <c r="G121" i="44"/>
  <c r="H95" i="44"/>
  <c r="H97" i="44" s="1"/>
  <c r="G95" i="44"/>
  <c r="G97" i="44" s="1"/>
  <c r="F43" i="44"/>
  <c r="G43" i="44"/>
  <c r="H43" i="44"/>
  <c r="E43" i="44"/>
  <c r="E56" i="44"/>
  <c r="I117" i="44"/>
  <c r="I118" i="44"/>
  <c r="I119" i="44" s="1"/>
  <c r="K121" i="44"/>
  <c r="F56" i="44"/>
  <c r="K117" i="44"/>
  <c r="H116" i="47"/>
  <c r="H117" i="47"/>
  <c r="H115" i="47"/>
  <c r="H113" i="47"/>
  <c r="H114" i="47"/>
  <c r="H112" i="47"/>
  <c r="H110" i="47"/>
  <c r="H111" i="47"/>
  <c r="H109" i="47"/>
  <c r="P109" i="47" s="1"/>
  <c r="H107" i="47"/>
  <c r="H108" i="47"/>
  <c r="H106" i="47"/>
  <c r="H98" i="47"/>
  <c r="H99" i="47"/>
  <c r="H97" i="47"/>
  <c r="H95" i="47"/>
  <c r="H96" i="47"/>
  <c r="H94" i="47"/>
  <c r="H92" i="47"/>
  <c r="H93" i="47"/>
  <c r="H91" i="47"/>
  <c r="C119" i="44"/>
  <c r="K118" i="44"/>
  <c r="H32" i="47"/>
  <c r="H33" i="47"/>
  <c r="H31" i="47"/>
  <c r="P43" i="47"/>
  <c r="P45" i="47"/>
  <c r="P58" i="47" s="1"/>
  <c r="P60" i="47" s="1"/>
  <c r="P73" i="47"/>
  <c r="P75" i="47" s="1"/>
  <c r="P88" i="47" s="1"/>
  <c r="P90" i="47" s="1"/>
  <c r="P28" i="47"/>
  <c r="H17" i="47"/>
  <c r="H18" i="47"/>
  <c r="H16" i="47"/>
  <c r="J116" i="59"/>
  <c r="T45" i="3"/>
  <c r="T46" i="3"/>
  <c r="J113" i="58"/>
  <c r="J127" i="58"/>
  <c r="J123" i="59" s="1"/>
  <c r="Q25" i="3"/>
  <c r="E44" i="3"/>
  <c r="I111" i="57"/>
  <c r="P111" i="57"/>
  <c r="R44" i="3"/>
  <c r="J112" i="57"/>
  <c r="K112" i="57"/>
  <c r="H117" i="58"/>
  <c r="H122" i="58" s="1"/>
  <c r="F45" i="3"/>
  <c r="N125" i="57" s="1"/>
  <c r="H112" i="58"/>
  <c r="I117" i="58"/>
  <c r="I123" i="58" s="1"/>
  <c r="I112" i="58"/>
  <c r="S45" i="3"/>
  <c r="K117" i="58"/>
  <c r="K113" i="58"/>
  <c r="K124" i="58" s="1"/>
  <c r="L117" i="58"/>
  <c r="M117" i="58"/>
  <c r="M124" i="58" s="1"/>
  <c r="N117" i="58"/>
  <c r="N124" i="58" s="1"/>
  <c r="H116" i="59"/>
  <c r="H111" i="59"/>
  <c r="G44" i="3"/>
  <c r="G45" i="3"/>
  <c r="G46" i="3"/>
  <c r="H127" i="58" s="1"/>
  <c r="H123" i="59" s="1"/>
  <c r="P123" i="59" s="1"/>
  <c r="I116" i="59"/>
  <c r="I111" i="59"/>
  <c r="J112" i="59"/>
  <c r="P112" i="59" s="1"/>
  <c r="K116" i="59"/>
  <c r="K112" i="59"/>
  <c r="L116" i="59"/>
  <c r="L122" i="59" s="1"/>
  <c r="M116" i="59"/>
  <c r="M124" i="59" s="1"/>
  <c r="N116" i="59"/>
  <c r="N124" i="59"/>
  <c r="H116" i="60"/>
  <c r="H121" i="60" s="1"/>
  <c r="H44" i="3"/>
  <c r="I129" i="54" s="1"/>
  <c r="H45" i="3"/>
  <c r="H46" i="3"/>
  <c r="H47" i="3"/>
  <c r="H111" i="60"/>
  <c r="I116" i="60"/>
  <c r="I111" i="60"/>
  <c r="J116" i="60"/>
  <c r="U45" i="3"/>
  <c r="U46" i="3"/>
  <c r="U47" i="3"/>
  <c r="J112" i="60"/>
  <c r="J113" i="60" s="1"/>
  <c r="K116" i="60"/>
  <c r="K112" i="60"/>
  <c r="K113" i="60" s="1"/>
  <c r="L116" i="60"/>
  <c r="M116" i="60"/>
  <c r="N116" i="60"/>
  <c r="N125" i="60" s="1"/>
  <c r="H116" i="61"/>
  <c r="I45" i="3"/>
  <c r="I46" i="3"/>
  <c r="N129" i="58"/>
  <c r="I47" i="3"/>
  <c r="I128" i="59" s="1"/>
  <c r="N128" i="59"/>
  <c r="I48" i="3"/>
  <c r="H111" i="61"/>
  <c r="I116" i="61"/>
  <c r="I111" i="61"/>
  <c r="P111" i="61" s="1"/>
  <c r="J116" i="61"/>
  <c r="L128" i="60"/>
  <c r="J112" i="61"/>
  <c r="J113" i="61"/>
  <c r="K116" i="61"/>
  <c r="K112" i="61"/>
  <c r="K113" i="61"/>
  <c r="L116" i="61"/>
  <c r="M116" i="61"/>
  <c r="M122" i="61"/>
  <c r="M128" i="60"/>
  <c r="N116" i="61"/>
  <c r="N123" i="61" s="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4" i="46"/>
  <c r="P103" i="46"/>
  <c r="P302" i="46"/>
  <c r="P301" i="46"/>
  <c r="P295" i="46"/>
  <c r="P294" i="46"/>
  <c r="P293" i="46"/>
  <c r="P292" i="46"/>
  <c r="P291" i="46"/>
  <c r="P286" i="46"/>
  <c r="P280" i="46"/>
  <c r="P279" i="46"/>
  <c r="P278" i="46"/>
  <c r="P277" i="46"/>
  <c r="P276" i="46"/>
  <c r="P270" i="46"/>
  <c r="P269" i="46"/>
  <c r="P268" i="46"/>
  <c r="P267" i="46"/>
  <c r="P266" i="46"/>
  <c r="P265" i="46"/>
  <c r="P264" i="46"/>
  <c r="P263" i="46"/>
  <c r="P257" i="46"/>
  <c r="P256" i="46"/>
  <c r="P255" i="46"/>
  <c r="P254" i="46"/>
  <c r="P253" i="46"/>
  <c r="P252" i="46"/>
  <c r="P251" i="46"/>
  <c r="P250" i="46"/>
  <c r="P249" i="46"/>
  <c r="P221" i="46"/>
  <c r="P220" i="46"/>
  <c r="P215" i="46"/>
  <c r="P214" i="46"/>
  <c r="P213" i="46"/>
  <c r="P212" i="46"/>
  <c r="P211" i="46"/>
  <c r="P206" i="46"/>
  <c r="P200" i="46"/>
  <c r="P199" i="46"/>
  <c r="P198" i="46"/>
  <c r="P197" i="46"/>
  <c r="P196" i="46"/>
  <c r="P190" i="46"/>
  <c r="P189" i="46"/>
  <c r="P188" i="46"/>
  <c r="P187" i="46"/>
  <c r="P186" i="46"/>
  <c r="P185" i="46"/>
  <c r="P184" i="46"/>
  <c r="P183" i="46"/>
  <c r="P177" i="46"/>
  <c r="P176" i="46"/>
  <c r="P175" i="46"/>
  <c r="P174" i="46"/>
  <c r="P173" i="46"/>
  <c r="P172" i="46"/>
  <c r="P171" i="46"/>
  <c r="P170" i="46"/>
  <c r="P169" i="46"/>
  <c r="G56" i="44"/>
  <c r="H56" i="44"/>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H82" i="44"/>
  <c r="G82" i="44"/>
  <c r="F82" i="44"/>
  <c r="E82" i="44"/>
  <c r="H69" i="44"/>
  <c r="G69" i="44"/>
  <c r="F69" i="44"/>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F131" i="44"/>
  <c r="C131" i="44"/>
  <c r="J131" i="44"/>
  <c r="L125" i="57"/>
  <c r="L126" i="54"/>
  <c r="M126" i="54"/>
  <c r="J126" i="54"/>
  <c r="K126" i="54"/>
  <c r="K122" i="58" s="1"/>
  <c r="I128" i="54"/>
  <c r="I121" i="59" s="1"/>
  <c r="I125" i="59" s="1"/>
  <c r="N128" i="54"/>
  <c r="H128" i="54"/>
  <c r="N127" i="59"/>
  <c r="N126" i="54"/>
  <c r="N129" i="54"/>
  <c r="H129" i="54"/>
  <c r="K69" i="44"/>
  <c r="I128" i="60"/>
  <c r="I125" i="61" s="1"/>
  <c r="H129" i="58"/>
  <c r="H123" i="61"/>
  <c r="P123" i="61" s="1"/>
  <c r="P308" i="46"/>
  <c r="P111" i="60"/>
  <c r="P112" i="61"/>
  <c r="H128" i="60"/>
  <c r="H125" i="61"/>
  <c r="P125" i="61" s="1"/>
  <c r="I125" i="60"/>
  <c r="H128" i="58"/>
  <c r="H123" i="60" s="1"/>
  <c r="P123" i="60" s="1"/>
  <c r="I128" i="57"/>
  <c r="I122" i="61" s="1"/>
  <c r="I126" i="57"/>
  <c r="I122" i="59"/>
  <c r="K82" i="44"/>
  <c r="N123" i="58"/>
  <c r="I124" i="61"/>
  <c r="I127" i="57"/>
  <c r="I122" i="60"/>
  <c r="M127" i="59"/>
  <c r="M124" i="60" s="1"/>
  <c r="N128" i="60"/>
  <c r="N125" i="61"/>
  <c r="M125" i="57"/>
  <c r="M123" i="58"/>
  <c r="H125" i="57"/>
  <c r="H123" i="58" s="1"/>
  <c r="P123" i="58" s="1"/>
  <c r="L123" i="58"/>
  <c r="N128" i="58"/>
  <c r="N123" i="60"/>
  <c r="K127" i="59"/>
  <c r="K124" i="60" s="1"/>
  <c r="L127" i="59"/>
  <c r="L124" i="60" s="1"/>
  <c r="J125" i="57"/>
  <c r="I125" i="57"/>
  <c r="L122" i="60"/>
  <c r="L123" i="60"/>
  <c r="I126" i="61"/>
  <c r="L124" i="58"/>
  <c r="P306" i="46"/>
  <c r="P147" i="46"/>
  <c r="H126" i="61"/>
  <c r="K113" i="59"/>
  <c r="K128" i="59" s="1"/>
  <c r="K124" i="61"/>
  <c r="N124" i="60"/>
  <c r="I121" i="60"/>
  <c r="I126" i="60" s="1"/>
  <c r="J121" i="61"/>
  <c r="J127" i="61" s="1"/>
  <c r="H121" i="59"/>
  <c r="P112" i="57"/>
  <c r="J113" i="57"/>
  <c r="P145" i="46"/>
  <c r="P227" i="46"/>
  <c r="P225" i="46"/>
  <c r="P69" i="46"/>
  <c r="H131" i="44"/>
  <c r="D131" i="44"/>
  <c r="K126" i="61"/>
  <c r="N122" i="61"/>
  <c r="N124" i="61"/>
  <c r="N126" i="61"/>
  <c r="L121" i="61"/>
  <c r="L123" i="61"/>
  <c r="K125" i="60"/>
  <c r="M123" i="61"/>
  <c r="M124" i="61"/>
  <c r="M122" i="60"/>
  <c r="M123" i="60"/>
  <c r="M125" i="60"/>
  <c r="N121" i="59"/>
  <c r="N122" i="59"/>
  <c r="K124" i="59"/>
  <c r="J125" i="60"/>
  <c r="M125" i="61"/>
  <c r="M126" i="61"/>
  <c r="M121" i="61"/>
  <c r="J124" i="58"/>
  <c r="L126" i="61"/>
  <c r="I124" i="59"/>
  <c r="N122" i="60"/>
  <c r="L125" i="61"/>
  <c r="M122" i="59"/>
  <c r="M123" i="59"/>
  <c r="J126" i="61"/>
  <c r="L125" i="60"/>
  <c r="E106" i="44"/>
  <c r="I139" i="44"/>
  <c r="F119" i="44"/>
  <c r="D80" i="44"/>
  <c r="G119" i="44"/>
  <c r="G93" i="44"/>
  <c r="F80" i="44"/>
  <c r="L122" i="58"/>
  <c r="L125" i="58"/>
  <c r="H125" i="59"/>
  <c r="K125" i="58"/>
  <c r="P126" i="61"/>
  <c r="N125" i="59"/>
  <c r="K127" i="61"/>
  <c r="K125" i="59"/>
  <c r="J128" i="57"/>
  <c r="J122" i="61" s="1"/>
  <c r="M127" i="61"/>
  <c r="L127" i="61"/>
  <c r="P121" i="59"/>
  <c r="K119" i="44"/>
  <c r="F97" i="44"/>
  <c r="G123" i="44"/>
  <c r="F123" i="44"/>
  <c r="F139" i="44"/>
  <c r="H139" i="44"/>
  <c r="D93" i="44"/>
  <c r="D139" i="44"/>
  <c r="F84" i="44"/>
  <c r="P125" i="59"/>
  <c r="Q112" i="47"/>
  <c r="Q113" i="47"/>
  <c r="Q111" i="47"/>
  <c r="Q117" i="47"/>
  <c r="Q114" i="47"/>
  <c r="Q116" i="47"/>
  <c r="Q110" i="47"/>
  <c r="Q115" i="47"/>
  <c r="F44" i="44" l="1"/>
  <c r="F45" i="44" s="1"/>
  <c r="F41" i="44"/>
  <c r="H126" i="60"/>
  <c r="P121" i="60"/>
  <c r="L24" i="47"/>
  <c r="G70" i="44"/>
  <c r="G71" i="44" s="1"/>
  <c r="G67" i="44"/>
  <c r="E83" i="44"/>
  <c r="K83" i="44" s="1"/>
  <c r="E80" i="44"/>
  <c r="H125" i="58"/>
  <c r="P122" i="58"/>
  <c r="P125" i="58" s="1"/>
  <c r="C67" i="44"/>
  <c r="K67" i="44" s="1"/>
  <c r="K66" i="44"/>
  <c r="M122" i="58"/>
  <c r="M125" i="58" s="1"/>
  <c r="I127" i="59"/>
  <c r="I124" i="60" s="1"/>
  <c r="H127" i="59"/>
  <c r="H124" i="60" s="1"/>
  <c r="P124" i="60" s="1"/>
  <c r="P112" i="58"/>
  <c r="I124" i="58"/>
  <c r="K95" i="44"/>
  <c r="H126" i="57"/>
  <c r="H122" i="59" s="1"/>
  <c r="P122" i="59" s="1"/>
  <c r="H127" i="57"/>
  <c r="H122" i="60" s="1"/>
  <c r="P122" i="60" s="1"/>
  <c r="L129" i="54"/>
  <c r="L121" i="60" s="1"/>
  <c r="L126" i="60" s="1"/>
  <c r="J129" i="54"/>
  <c r="J121" i="60" s="1"/>
  <c r="J126" i="60" s="1"/>
  <c r="L319" i="46"/>
  <c r="M319" i="46"/>
  <c r="K108" i="44"/>
  <c r="I52" i="44"/>
  <c r="I53" i="44" s="1"/>
  <c r="E52" i="44"/>
  <c r="E53" i="44" s="1"/>
  <c r="H52" i="44"/>
  <c r="H53" i="44" s="1"/>
  <c r="F52" i="44"/>
  <c r="F53" i="44" s="1"/>
  <c r="J311" i="3"/>
  <c r="I36" i="44"/>
  <c r="I49" i="44" s="1"/>
  <c r="I62" i="44" s="1"/>
  <c r="I75" i="44" s="1"/>
  <c r="I88" i="44" s="1"/>
  <c r="I101" i="44" s="1"/>
  <c r="I114" i="44" s="1"/>
  <c r="I131" i="44"/>
  <c r="N116" i="57"/>
  <c r="N122" i="57" s="1"/>
  <c r="I138" i="44"/>
  <c r="C34" i="43"/>
  <c r="K34" i="43" s="1"/>
  <c r="K137" i="44"/>
  <c r="I314" i="3"/>
  <c r="G314" i="3"/>
  <c r="K74" i="46" s="1"/>
  <c r="P103" i="3"/>
  <c r="F314" i="3"/>
  <c r="J74" i="46" s="1"/>
  <c r="M121" i="54"/>
  <c r="H124" i="58"/>
  <c r="P124" i="58" s="1"/>
  <c r="J128" i="60"/>
  <c r="J125" i="61" s="1"/>
  <c r="H128" i="59"/>
  <c r="H124" i="61" s="1"/>
  <c r="P124" i="61" s="1"/>
  <c r="J127" i="59"/>
  <c r="J124" i="60" s="1"/>
  <c r="P112" i="60"/>
  <c r="I129" i="58"/>
  <c r="I123" i="61" s="1"/>
  <c r="P93" i="47"/>
  <c r="P95" i="47"/>
  <c r="J19" i="47"/>
  <c r="J26" i="47"/>
  <c r="N26" i="47"/>
  <c r="J319" i="46"/>
  <c r="L121" i="59"/>
  <c r="L125" i="59" s="1"/>
  <c r="G52" i="44"/>
  <c r="G53" i="44" s="1"/>
  <c r="H80" i="44"/>
  <c r="H83" i="44"/>
  <c r="H84" i="44" s="1"/>
  <c r="G36" i="44"/>
  <c r="G49" i="44" s="1"/>
  <c r="G62" i="44" s="1"/>
  <c r="G75" i="44" s="1"/>
  <c r="G88" i="44" s="1"/>
  <c r="G101" i="44" s="1"/>
  <c r="G114" i="44" s="1"/>
  <c r="H311" i="3"/>
  <c r="G131" i="44"/>
  <c r="K327" i="3"/>
  <c r="O237" i="46" s="1"/>
  <c r="E327" i="3"/>
  <c r="I237" i="46" s="1"/>
  <c r="H327" i="3"/>
  <c r="L237" i="46" s="1"/>
  <c r="I133" i="44"/>
  <c r="I22" i="43" s="1"/>
  <c r="J323" i="3"/>
  <c r="N157" i="46" s="1"/>
  <c r="F323" i="3"/>
  <c r="J157" i="46" s="1"/>
  <c r="H170" i="3"/>
  <c r="D317" i="3"/>
  <c r="H77" i="46" s="1"/>
  <c r="K317" i="3"/>
  <c r="O119" i="54" s="1"/>
  <c r="E317" i="3"/>
  <c r="I77" i="46" s="1"/>
  <c r="H317" i="3"/>
  <c r="K120" i="54"/>
  <c r="K119" i="54"/>
  <c r="L120" i="54"/>
  <c r="L121" i="54"/>
  <c r="L119" i="54"/>
  <c r="J124" i="59"/>
  <c r="L123" i="59"/>
  <c r="J126" i="57"/>
  <c r="J122" i="59" s="1"/>
  <c r="J127" i="57"/>
  <c r="J122" i="60" s="1"/>
  <c r="I128" i="58"/>
  <c r="I123" i="60" s="1"/>
  <c r="I127" i="58"/>
  <c r="I123" i="59" s="1"/>
  <c r="N121" i="60"/>
  <c r="N126" i="60" s="1"/>
  <c r="L124" i="61"/>
  <c r="L122" i="61"/>
  <c r="H128" i="57"/>
  <c r="H122" i="61" s="1"/>
  <c r="P122" i="61" s="1"/>
  <c r="K114" i="58"/>
  <c r="I126" i="54"/>
  <c r="H126" i="54"/>
  <c r="P113" i="58"/>
  <c r="J114" i="58"/>
  <c r="J16" i="47"/>
  <c r="N16" i="47"/>
  <c r="O16" i="47"/>
  <c r="P92" i="47"/>
  <c r="P108" i="47"/>
  <c r="K56" i="44"/>
  <c r="J21" i="47"/>
  <c r="N21" i="47"/>
  <c r="L21" i="47"/>
  <c r="J23" i="47"/>
  <c r="N23" i="47"/>
  <c r="K129" i="54"/>
  <c r="K121" i="60" s="1"/>
  <c r="K126" i="60" s="1"/>
  <c r="K239" i="46"/>
  <c r="K241" i="46"/>
  <c r="C52" i="44"/>
  <c r="D52" i="44"/>
  <c r="D53" i="44" s="1"/>
  <c r="D54" i="44" s="1"/>
  <c r="I83" i="44"/>
  <c r="I84" i="44" s="1"/>
  <c r="I80" i="44"/>
  <c r="F311" i="3"/>
  <c r="E131" i="44"/>
  <c r="J327" i="3"/>
  <c r="N237" i="46" s="1"/>
  <c r="F327" i="3"/>
  <c r="J237" i="46" s="1"/>
  <c r="I327" i="3"/>
  <c r="M237" i="46" s="1"/>
  <c r="G327" i="3"/>
  <c r="K237" i="46" s="1"/>
  <c r="H234" i="3"/>
  <c r="M234" i="3"/>
  <c r="J34" i="45"/>
  <c r="J36" i="45"/>
  <c r="J38" i="45"/>
  <c r="J33" i="45"/>
  <c r="J37" i="45"/>
  <c r="L116" i="57" s="1"/>
  <c r="J40" i="45"/>
  <c r="J35" i="45"/>
  <c r="G138" i="44"/>
  <c r="N311" i="46"/>
  <c r="I136" i="44"/>
  <c r="I31" i="43" s="1"/>
  <c r="H73" i="46"/>
  <c r="P67" i="46"/>
  <c r="L301" i="3"/>
  <c r="D329" i="3"/>
  <c r="K329" i="3"/>
  <c r="N231" i="46"/>
  <c r="N233" i="46"/>
  <c r="K316" i="3"/>
  <c r="E316" i="3"/>
  <c r="I76" i="46" s="1"/>
  <c r="J24" i="47"/>
  <c r="N24" i="47"/>
  <c r="P101" i="47"/>
  <c r="K319" i="46"/>
  <c r="I44" i="44"/>
  <c r="I45" i="44" s="1"/>
  <c r="I41" i="44"/>
  <c r="E65" i="44"/>
  <c r="E66" i="44" s="1"/>
  <c r="H65" i="44"/>
  <c r="H66" i="44" s="1"/>
  <c r="F65" i="44"/>
  <c r="F66" i="44" s="1"/>
  <c r="I65" i="44"/>
  <c r="I66" i="44" s="1"/>
  <c r="D65" i="44"/>
  <c r="D66" i="44" s="1"/>
  <c r="D67" i="44" s="1"/>
  <c r="C39" i="44"/>
  <c r="H39" i="44"/>
  <c r="H40" i="44" s="1"/>
  <c r="D39" i="44"/>
  <c r="D40" i="44" s="1"/>
  <c r="D41" i="44" s="1"/>
  <c r="G39" i="44"/>
  <c r="G40" i="44" s="1"/>
  <c r="E39" i="44"/>
  <c r="E40" i="44" s="1"/>
  <c r="J314" i="3"/>
  <c r="N74" i="46" s="1"/>
  <c r="K65" i="44"/>
  <c r="E139" i="44"/>
  <c r="L124" i="59"/>
  <c r="K128" i="60"/>
  <c r="K125" i="61" s="1"/>
  <c r="K127" i="58"/>
  <c r="K123" i="59" s="1"/>
  <c r="P111" i="59"/>
  <c r="N122" i="58"/>
  <c r="N125" i="58" s="1"/>
  <c r="J122" i="58"/>
  <c r="J125" i="58" s="1"/>
  <c r="P126" i="60"/>
  <c r="H125" i="60"/>
  <c r="P125" i="60" s="1"/>
  <c r="J113" i="59"/>
  <c r="J128" i="59" s="1"/>
  <c r="J124" i="61" s="1"/>
  <c r="N127" i="58"/>
  <c r="N123" i="59" s="1"/>
  <c r="H124" i="59"/>
  <c r="P124" i="59" s="1"/>
  <c r="K113" i="57"/>
  <c r="K125" i="57"/>
  <c r="K123" i="58" s="1"/>
  <c r="H322" i="46"/>
  <c r="H321" i="46"/>
  <c r="I130" i="54"/>
  <c r="I121" i="61" s="1"/>
  <c r="I127" i="61" s="1"/>
  <c r="H130" i="54"/>
  <c r="H121" i="61" s="1"/>
  <c r="N130" i="54"/>
  <c r="N121" i="61" s="1"/>
  <c r="N127" i="61" s="1"/>
  <c r="M121" i="59"/>
  <c r="M125" i="59" s="1"/>
  <c r="M239" i="46"/>
  <c r="E97" i="44"/>
  <c r="K97" i="44" s="1"/>
  <c r="K96" i="44"/>
  <c r="C92" i="44"/>
  <c r="K91" i="44"/>
  <c r="E122" i="44"/>
  <c r="E119" i="44"/>
  <c r="C36" i="44"/>
  <c r="C49" i="44" s="1"/>
  <c r="C62" i="44" s="1"/>
  <c r="C75" i="44" s="1"/>
  <c r="C88" i="44" s="1"/>
  <c r="C101" i="44" s="1"/>
  <c r="C114" i="44" s="1"/>
  <c r="D311" i="3"/>
  <c r="D330" i="3"/>
  <c r="H318" i="46" s="1"/>
  <c r="K330" i="3"/>
  <c r="O318" i="46" s="1"/>
  <c r="E330" i="3"/>
  <c r="I318" i="46" s="1"/>
  <c r="O314" i="46"/>
  <c r="P106" i="47"/>
  <c r="N151" i="46"/>
  <c r="N153" i="46" s="1"/>
  <c r="I26" i="43" s="1"/>
  <c r="I27" i="43" s="1"/>
  <c r="N152" i="46"/>
  <c r="H311" i="46"/>
  <c r="C136" i="44"/>
  <c r="N27" i="47"/>
  <c r="L123" i="54"/>
  <c r="N18" i="47"/>
  <c r="J18" i="47"/>
  <c r="L31" i="47"/>
  <c r="P94" i="47"/>
  <c r="P99" i="47"/>
  <c r="P107" i="47"/>
  <c r="L20" i="47"/>
  <c r="J20" i="47"/>
  <c r="O20" i="47"/>
  <c r="J25" i="47"/>
  <c r="N25" i="47"/>
  <c r="L25" i="47"/>
  <c r="L35" i="47"/>
  <c r="H104" i="44"/>
  <c r="H105" i="44" s="1"/>
  <c r="C104" i="44"/>
  <c r="H151" i="46"/>
  <c r="M313" i="46"/>
  <c r="M315" i="46"/>
  <c r="M312" i="46"/>
  <c r="J122" i="54"/>
  <c r="J317" i="46"/>
  <c r="G329" i="3"/>
  <c r="K317" i="46" s="1"/>
  <c r="G301" i="3"/>
  <c r="I329" i="3"/>
  <c r="M317" i="46" s="1"/>
  <c r="J329" i="3"/>
  <c r="J17" i="47"/>
  <c r="N17" i="47"/>
  <c r="P91" i="47"/>
  <c r="P103" i="47" s="1"/>
  <c r="P98" i="47"/>
  <c r="J22" i="47"/>
  <c r="N22" i="47"/>
  <c r="J27" i="47"/>
  <c r="L40" i="47"/>
  <c r="P102" i="47"/>
  <c r="G78" i="44"/>
  <c r="G79" i="44" s="1"/>
  <c r="C78" i="44"/>
  <c r="G104" i="44"/>
  <c r="G105" i="44" s="1"/>
  <c r="V170" i="3"/>
  <c r="K170" i="3"/>
  <c r="I330" i="3"/>
  <c r="M318" i="46" s="1"/>
  <c r="G330" i="3"/>
  <c r="K318" i="46" s="1"/>
  <c r="P100" i="47"/>
  <c r="N73" i="46"/>
  <c r="I23" i="43" s="1"/>
  <c r="M123" i="54"/>
  <c r="N20" i="47"/>
  <c r="L151" i="46"/>
  <c r="L153" i="46" s="1"/>
  <c r="G26" i="43" s="1"/>
  <c r="G27" i="43" s="1"/>
  <c r="L73" i="46"/>
  <c r="G23" i="43" s="1"/>
  <c r="K151" i="46"/>
  <c r="K153" i="46" s="1"/>
  <c r="F26" i="43" s="1"/>
  <c r="C134" i="44"/>
  <c r="K152" i="46"/>
  <c r="K73" i="46"/>
  <c r="F23" i="43" s="1"/>
  <c r="I325" i="3"/>
  <c r="M235" i="46" s="1"/>
  <c r="I151" i="46"/>
  <c r="I152" i="46"/>
  <c r="P152" i="46" s="1"/>
  <c r="L233" i="46"/>
  <c r="H136" i="44"/>
  <c r="H31" i="43" s="1"/>
  <c r="H24" i="43"/>
  <c r="K123" i="54"/>
  <c r="H321" i="3"/>
  <c r="L155" i="46" s="1"/>
  <c r="J232" i="46"/>
  <c r="J233" i="46"/>
  <c r="E136" i="44"/>
  <c r="E31" i="43" s="1"/>
  <c r="G325" i="3"/>
  <c r="E133" i="44"/>
  <c r="E321" i="3"/>
  <c r="I155" i="46" s="1"/>
  <c r="H320" i="3"/>
  <c r="K320" i="3"/>
  <c r="E320" i="3"/>
  <c r="I154" i="46" s="1"/>
  <c r="I320" i="3"/>
  <c r="M154" i="46" s="1"/>
  <c r="J320" i="3"/>
  <c r="N154" i="46" s="1"/>
  <c r="F320" i="3"/>
  <c r="J154" i="46" s="1"/>
  <c r="K314" i="3"/>
  <c r="H121" i="54"/>
  <c r="H120" i="54"/>
  <c r="H119" i="54"/>
  <c r="I322" i="3"/>
  <c r="M156" i="46" s="1"/>
  <c r="G322" i="3"/>
  <c r="K156" i="46" s="1"/>
  <c r="I120" i="54"/>
  <c r="J120" i="54"/>
  <c r="J119" i="54"/>
  <c r="J121" i="54"/>
  <c r="N120" i="54"/>
  <c r="N121" i="54"/>
  <c r="J152" i="46"/>
  <c r="E329" i="3"/>
  <c r="H329" i="3"/>
  <c r="L317" i="46" s="1"/>
  <c r="H34" i="45"/>
  <c r="H35" i="45"/>
  <c r="J311" i="46" s="1"/>
  <c r="H37" i="45"/>
  <c r="G33" i="45"/>
  <c r="G34" i="45"/>
  <c r="G36" i="45"/>
  <c r="K230" i="46" s="1"/>
  <c r="G38" i="45"/>
  <c r="G321" i="3"/>
  <c r="H323" i="3"/>
  <c r="L157" i="46" s="1"/>
  <c r="H315" i="3"/>
  <c r="L75" i="46" s="1"/>
  <c r="K315" i="3"/>
  <c r="E325" i="3"/>
  <c r="I235" i="46" s="1"/>
  <c r="D134" i="44"/>
  <c r="D25" i="43" s="1"/>
  <c r="J315" i="3"/>
  <c r="N75" i="46" s="1"/>
  <c r="I318" i="3"/>
  <c r="E326" i="3"/>
  <c r="I236" i="46" s="1"/>
  <c r="G326" i="3"/>
  <c r="K236" i="46" s="1"/>
  <c r="I326" i="3"/>
  <c r="M236" i="46" s="1"/>
  <c r="G320" i="3"/>
  <c r="K154" i="46" s="1"/>
  <c r="D320" i="3"/>
  <c r="H154" i="46" s="1"/>
  <c r="D316" i="3"/>
  <c r="H76" i="46" s="1"/>
  <c r="G323" i="3"/>
  <c r="K157" i="46" s="1"/>
  <c r="F315" i="3"/>
  <c r="J75" i="46" s="1"/>
  <c r="I315" i="3"/>
  <c r="M75" i="46" s="1"/>
  <c r="H316" i="3"/>
  <c r="L76" i="46" s="1"/>
  <c r="J316" i="3"/>
  <c r="N76" i="46" s="1"/>
  <c r="I317" i="3"/>
  <c r="M119" i="54" s="1"/>
  <c r="F321" i="3"/>
  <c r="J155" i="46" s="1"/>
  <c r="E315" i="3"/>
  <c r="I75" i="46" s="1"/>
  <c r="G316" i="3"/>
  <c r="K76" i="46" s="1"/>
  <c r="E318" i="3"/>
  <c r="I323" i="3"/>
  <c r="M157" i="46" s="1"/>
  <c r="K323" i="3"/>
  <c r="O157" i="46" s="1"/>
  <c r="G315" i="3"/>
  <c r="K75" i="46" s="1"/>
  <c r="N124" i="54" l="1"/>
  <c r="I35" i="43" s="1"/>
  <c r="J37" i="43"/>
  <c r="P105" i="47"/>
  <c r="P118" i="47" s="1"/>
  <c r="P120" i="47" s="1"/>
  <c r="P133" i="47" s="1"/>
  <c r="P135" i="47" s="1"/>
  <c r="P148" i="47" s="1"/>
  <c r="P150" i="47" s="1"/>
  <c r="P163" i="47" s="1"/>
  <c r="K155" i="46"/>
  <c r="K313" i="46"/>
  <c r="H230" i="46"/>
  <c r="C135" i="44"/>
  <c r="K235" i="46"/>
  <c r="K314" i="46"/>
  <c r="M314" i="46"/>
  <c r="M316" i="46" s="1"/>
  <c r="H32" i="43" s="1"/>
  <c r="P121" i="61"/>
  <c r="P127" i="61" s="1"/>
  <c r="H127" i="61"/>
  <c r="E41" i="44"/>
  <c r="E44" i="44"/>
  <c r="H70" i="44"/>
  <c r="H71" i="44" s="1"/>
  <c r="H67" i="44"/>
  <c r="K52" i="44"/>
  <c r="C53" i="44"/>
  <c r="M38" i="47"/>
  <c r="O17" i="47"/>
  <c r="O25" i="47"/>
  <c r="I24" i="43"/>
  <c r="O144" i="47" s="1"/>
  <c r="O18" i="47"/>
  <c r="O28" i="47" s="1"/>
  <c r="O30" i="47" s="1"/>
  <c r="O26" i="47"/>
  <c r="M151" i="46"/>
  <c r="M153" i="46" s="1"/>
  <c r="H26" i="43" s="1"/>
  <c r="M74" i="46"/>
  <c r="F57" i="44"/>
  <c r="F58" i="44" s="1"/>
  <c r="F54" i="44"/>
  <c r="M230" i="46"/>
  <c r="H135" i="44"/>
  <c r="H28" i="43" s="1"/>
  <c r="I122" i="54"/>
  <c r="I317" i="46"/>
  <c r="I119" i="54"/>
  <c r="H124" i="54"/>
  <c r="C35" i="43" s="1"/>
  <c r="O232" i="46"/>
  <c r="O154" i="46"/>
  <c r="P123" i="54"/>
  <c r="C25" i="43"/>
  <c r="K25" i="43" s="1"/>
  <c r="K134" i="44"/>
  <c r="C79" i="44"/>
  <c r="K78" i="44"/>
  <c r="L17" i="47"/>
  <c r="N35" i="47"/>
  <c r="L23" i="47"/>
  <c r="M122" i="54"/>
  <c r="C31" i="43"/>
  <c r="K92" i="44"/>
  <c r="C93" i="44"/>
  <c r="K93" i="44" s="1"/>
  <c r="K128" i="57"/>
  <c r="K122" i="61" s="1"/>
  <c r="K127" i="57"/>
  <c r="K122" i="60" s="1"/>
  <c r="K126" i="57"/>
  <c r="K122" i="59" s="1"/>
  <c r="E84" i="44"/>
  <c r="K84" i="44" s="1"/>
  <c r="O76" i="46"/>
  <c r="O312" i="46"/>
  <c r="L42" i="47"/>
  <c r="N28" i="47"/>
  <c r="N30" i="47" s="1"/>
  <c r="K129" i="58"/>
  <c r="K123" i="61" s="1"/>
  <c r="K128" i="58"/>
  <c r="K123" i="60" s="1"/>
  <c r="N121" i="57"/>
  <c r="N123" i="57" s="1"/>
  <c r="K231" i="46"/>
  <c r="K234" i="46" s="1"/>
  <c r="F29" i="43" s="1"/>
  <c r="K232" i="46"/>
  <c r="K233" i="46"/>
  <c r="J313" i="46"/>
  <c r="J314" i="46"/>
  <c r="J312" i="46"/>
  <c r="J315" i="46"/>
  <c r="J124" i="54"/>
  <c r="E35" i="43" s="1"/>
  <c r="I121" i="54"/>
  <c r="L154" i="46"/>
  <c r="L232" i="46"/>
  <c r="G24" i="43"/>
  <c r="I153" i="46"/>
  <c r="D26" i="43" s="1"/>
  <c r="N36" i="47"/>
  <c r="G83" i="44"/>
  <c r="G84" i="44" s="1"/>
  <c r="G80" i="44"/>
  <c r="L27" i="47"/>
  <c r="M22" i="47"/>
  <c r="L22" i="47"/>
  <c r="L33" i="47"/>
  <c r="M35" i="47"/>
  <c r="L18" i="47"/>
  <c r="K122" i="54"/>
  <c r="H312" i="46"/>
  <c r="H313" i="46"/>
  <c r="H314" i="46"/>
  <c r="H315" i="46"/>
  <c r="M26" i="47"/>
  <c r="I70" i="44"/>
  <c r="I71" i="44" s="1"/>
  <c r="I67" i="44"/>
  <c r="L37" i="47"/>
  <c r="M24" i="47"/>
  <c r="N232" i="46"/>
  <c r="N234" i="46" s="1"/>
  <c r="I29" i="43" s="1"/>
  <c r="H317" i="46"/>
  <c r="H122" i="54"/>
  <c r="J116" i="57"/>
  <c r="E138" i="44"/>
  <c r="H138" i="44"/>
  <c r="M116" i="57"/>
  <c r="O23" i="47"/>
  <c r="O21" i="47"/>
  <c r="L16" i="47"/>
  <c r="K121" i="54"/>
  <c r="K124" i="54" s="1"/>
  <c r="F35" i="43" s="1"/>
  <c r="G57" i="44"/>
  <c r="G58" i="44" s="1"/>
  <c r="G54" i="44"/>
  <c r="L19" i="47"/>
  <c r="E57" i="44"/>
  <c r="E54" i="44"/>
  <c r="O151" i="46"/>
  <c r="O74" i="46"/>
  <c r="M39" i="47"/>
  <c r="M17" i="47"/>
  <c r="G109" i="44"/>
  <c r="G106" i="44"/>
  <c r="M27" i="47"/>
  <c r="H106" i="44"/>
  <c r="H109" i="44"/>
  <c r="H110" i="44" s="1"/>
  <c r="M18" i="47"/>
  <c r="C40" i="44"/>
  <c r="K39" i="44"/>
  <c r="M37" i="47"/>
  <c r="C23" i="43"/>
  <c r="P73" i="46"/>
  <c r="L122" i="57"/>
  <c r="L121" i="57"/>
  <c r="L123" i="57" s="1"/>
  <c r="I116" i="57"/>
  <c r="D138" i="44"/>
  <c r="M42" i="47"/>
  <c r="M23" i="47"/>
  <c r="L122" i="54"/>
  <c r="L124" i="54" s="1"/>
  <c r="G35" i="43" s="1"/>
  <c r="M32" i="47"/>
  <c r="O231" i="46"/>
  <c r="O75" i="46"/>
  <c r="G136" i="44"/>
  <c r="G31" i="43" s="1"/>
  <c r="L311" i="46"/>
  <c r="O27" i="47"/>
  <c r="M33" i="47"/>
  <c r="H153" i="46"/>
  <c r="C26" i="43" s="1"/>
  <c r="K26" i="43" s="1"/>
  <c r="P151" i="46"/>
  <c r="P153" i="46" s="1"/>
  <c r="G44" i="44"/>
  <c r="G45" i="44" s="1"/>
  <c r="G41" i="44"/>
  <c r="E70" i="44"/>
  <c r="E67" i="44"/>
  <c r="L41" i="47"/>
  <c r="O122" i="54"/>
  <c r="O317" i="46"/>
  <c r="H116" i="57"/>
  <c r="H122" i="57" s="1"/>
  <c r="C138" i="44"/>
  <c r="O38" i="47"/>
  <c r="J128" i="58"/>
  <c r="J123" i="60" s="1"/>
  <c r="J129" i="58"/>
  <c r="J123" i="61" s="1"/>
  <c r="L26" i="47"/>
  <c r="M19" i="47"/>
  <c r="O32" i="47"/>
  <c r="H57" i="44"/>
  <c r="H58" i="44" s="1"/>
  <c r="H54" i="44"/>
  <c r="L36" i="47"/>
  <c r="N33" i="47"/>
  <c r="D135" i="44"/>
  <c r="D28" i="43" s="1"/>
  <c r="I230" i="46"/>
  <c r="I311" i="46"/>
  <c r="D136" i="44"/>
  <c r="P121" i="54"/>
  <c r="E22" i="43"/>
  <c r="K133" i="44"/>
  <c r="J231" i="46"/>
  <c r="J234" i="46" s="1"/>
  <c r="E29" i="43" s="1"/>
  <c r="L231" i="46"/>
  <c r="L234" i="46" s="1"/>
  <c r="G29" i="43" s="1"/>
  <c r="J151" i="46"/>
  <c r="J153" i="46" s="1"/>
  <c r="E26" i="43" s="1"/>
  <c r="K312" i="46"/>
  <c r="K316" i="46" s="1"/>
  <c r="F32" i="43" s="1"/>
  <c r="M40" i="47"/>
  <c r="M36" i="47"/>
  <c r="O33" i="47"/>
  <c r="N317" i="46"/>
  <c r="N122" i="54"/>
  <c r="O22" i="47"/>
  <c r="K104" i="44"/>
  <c r="C105" i="44"/>
  <c r="L39" i="47"/>
  <c r="J35" i="47"/>
  <c r="M25" i="47"/>
  <c r="M20" i="47"/>
  <c r="M31" i="47"/>
  <c r="K122" i="44"/>
  <c r="E123" i="44"/>
  <c r="K123" i="44" s="1"/>
  <c r="H44" i="44"/>
  <c r="H45" i="44" s="1"/>
  <c r="H41" i="44"/>
  <c r="F67" i="44"/>
  <c r="F70" i="44"/>
  <c r="F71" i="44" s="1"/>
  <c r="N41" i="47"/>
  <c r="M41" i="47"/>
  <c r="N37" i="47"/>
  <c r="O24" i="47"/>
  <c r="N312" i="46"/>
  <c r="N316" i="46" s="1"/>
  <c r="I32" i="43" s="1"/>
  <c r="N313" i="46"/>
  <c r="N315" i="46"/>
  <c r="N314" i="46"/>
  <c r="F138" i="44"/>
  <c r="K116" i="57"/>
  <c r="J42" i="47"/>
  <c r="L38" i="47"/>
  <c r="L34" i="47"/>
  <c r="N34" i="47"/>
  <c r="M21" i="47"/>
  <c r="M16" i="47"/>
  <c r="J28" i="47"/>
  <c r="J30" i="47" s="1"/>
  <c r="H121" i="57"/>
  <c r="F135" i="44"/>
  <c r="F28" i="43" s="1"/>
  <c r="O19" i="47"/>
  <c r="L32" i="47"/>
  <c r="M120" i="54"/>
  <c r="I57" i="44"/>
  <c r="I58" i="44" s="1"/>
  <c r="I54" i="44"/>
  <c r="O143" i="47" l="1"/>
  <c r="O95" i="47"/>
  <c r="O91" i="47"/>
  <c r="O55" i="47"/>
  <c r="O156" i="47"/>
  <c r="O154" i="47"/>
  <c r="O79" i="47"/>
  <c r="O76" i="47"/>
  <c r="O51" i="47"/>
  <c r="O50" i="47"/>
  <c r="O157" i="47"/>
  <c r="O107" i="47"/>
  <c r="O145" i="47"/>
  <c r="O86" i="47"/>
  <c r="O123" i="47"/>
  <c r="O84" i="47"/>
  <c r="O65" i="47"/>
  <c r="O151" i="47"/>
  <c r="O125" i="47"/>
  <c r="O126" i="47"/>
  <c r="O106" i="47"/>
  <c r="O127" i="47"/>
  <c r="O82" i="47"/>
  <c r="L101" i="47"/>
  <c r="L123" i="47"/>
  <c r="L50" i="47"/>
  <c r="L67" i="47"/>
  <c r="L87" i="47"/>
  <c r="L157" i="47"/>
  <c r="L46" i="47"/>
  <c r="L66" i="47"/>
  <c r="L70" i="47"/>
  <c r="L71" i="47"/>
  <c r="L99" i="47"/>
  <c r="L47" i="47"/>
  <c r="L68" i="47"/>
  <c r="L96" i="47"/>
  <c r="L102" i="47"/>
  <c r="L54" i="47"/>
  <c r="L72" i="47"/>
  <c r="L86" i="47"/>
  <c r="L137" i="47"/>
  <c r="L130" i="47"/>
  <c r="L53" i="47"/>
  <c r="L100" i="47"/>
  <c r="L78" i="47"/>
  <c r="L147" i="47"/>
  <c r="L151" i="47"/>
  <c r="L155" i="47"/>
  <c r="L132" i="47"/>
  <c r="L162" i="47"/>
  <c r="L122" i="47"/>
  <c r="L124" i="47"/>
  <c r="L64" i="47"/>
  <c r="L61" i="47"/>
  <c r="L94" i="47"/>
  <c r="L51" i="47"/>
  <c r="L80" i="47"/>
  <c r="L136" i="47"/>
  <c r="L129" i="47"/>
  <c r="L121" i="47"/>
  <c r="L152" i="47"/>
  <c r="L145" i="47"/>
  <c r="L141" i="47"/>
  <c r="L62" i="47"/>
  <c r="L153" i="47"/>
  <c r="L85" i="47"/>
  <c r="L63" i="47"/>
  <c r="L55" i="47"/>
  <c r="L160" i="47"/>
  <c r="L138" i="47"/>
  <c r="L126" i="47"/>
  <c r="M48" i="47"/>
  <c r="M52" i="47"/>
  <c r="M53" i="47"/>
  <c r="M51" i="47"/>
  <c r="L91" i="47"/>
  <c r="L77" i="47"/>
  <c r="L125" i="47"/>
  <c r="L154" i="47"/>
  <c r="L127" i="47"/>
  <c r="L161" i="47"/>
  <c r="L52" i="47"/>
  <c r="L109" i="47"/>
  <c r="K81" i="47"/>
  <c r="K77" i="47"/>
  <c r="K154" i="47"/>
  <c r="K125" i="47"/>
  <c r="K121" i="47"/>
  <c r="K143" i="47"/>
  <c r="K107" i="47"/>
  <c r="K132" i="47"/>
  <c r="K37" i="47"/>
  <c r="K52" i="47"/>
  <c r="K94" i="47"/>
  <c r="K57" i="47"/>
  <c r="K66" i="47"/>
  <c r="K139" i="47"/>
  <c r="K22" i="43"/>
  <c r="K122" i="47"/>
  <c r="K128" i="47"/>
  <c r="K127" i="47"/>
  <c r="K123" i="47"/>
  <c r="K126" i="47"/>
  <c r="K108" i="47"/>
  <c r="K42" i="47"/>
  <c r="K137" i="47"/>
  <c r="K131" i="47"/>
  <c r="K41" i="47"/>
  <c r="K33" i="47"/>
  <c r="K22" i="47"/>
  <c r="K27" i="47"/>
  <c r="K138" i="47"/>
  <c r="K93" i="47"/>
  <c r="K50" i="47"/>
  <c r="K92" i="47"/>
  <c r="K97" i="47"/>
  <c r="K21" i="47"/>
  <c r="K152" i="47"/>
  <c r="K141" i="47"/>
  <c r="K96" i="47"/>
  <c r="K98" i="47"/>
  <c r="K40" i="47"/>
  <c r="K26" i="47"/>
  <c r="K38" i="47"/>
  <c r="K130" i="47"/>
  <c r="K84" i="47"/>
  <c r="K54" i="47"/>
  <c r="K64" i="47"/>
  <c r="K32" i="47"/>
  <c r="K19" i="47"/>
  <c r="K157" i="47"/>
  <c r="K34" i="47"/>
  <c r="K56" i="47"/>
  <c r="K142" i="47"/>
  <c r="K25" i="47"/>
  <c r="K61" i="47"/>
  <c r="K100" i="47"/>
  <c r="K17" i="47"/>
  <c r="K79" i="47"/>
  <c r="K102" i="47"/>
  <c r="K23" i="47"/>
  <c r="K46" i="47"/>
  <c r="K146" i="47"/>
  <c r="K18" i="47"/>
  <c r="K31" i="47"/>
  <c r="K20" i="47"/>
  <c r="K35" i="47"/>
  <c r="K47" i="47"/>
  <c r="K53" i="47"/>
  <c r="K49" i="47"/>
  <c r="K68" i="47"/>
  <c r="K36" i="47"/>
  <c r="K48" i="47"/>
  <c r="K16" i="47"/>
  <c r="K51" i="47"/>
  <c r="K24" i="47"/>
  <c r="K55" i="47"/>
  <c r="K39" i="47"/>
  <c r="L57" i="47"/>
  <c r="M55" i="47"/>
  <c r="M54" i="47"/>
  <c r="P313" i="46"/>
  <c r="L48" i="47"/>
  <c r="L84" i="47"/>
  <c r="L128" i="47"/>
  <c r="M124" i="54"/>
  <c r="H35" i="43" s="1"/>
  <c r="P120" i="54"/>
  <c r="L95" i="47"/>
  <c r="M28" i="47"/>
  <c r="M30" i="47" s="1"/>
  <c r="K105" i="44"/>
  <c r="C106" i="44"/>
  <c r="K106" i="44" s="1"/>
  <c r="L81" i="47"/>
  <c r="O92" i="47"/>
  <c r="O70" i="47"/>
  <c r="O37" i="47"/>
  <c r="M49" i="47"/>
  <c r="L106" i="47"/>
  <c r="M50" i="47"/>
  <c r="L92" i="47"/>
  <c r="O57" i="47"/>
  <c r="O72" i="47"/>
  <c r="K121" i="57"/>
  <c r="K123" i="57" s="1"/>
  <c r="K122" i="57"/>
  <c r="M56" i="47"/>
  <c r="L82" i="47"/>
  <c r="O53" i="47"/>
  <c r="O40" i="47"/>
  <c r="L69" i="47"/>
  <c r="L108" i="47"/>
  <c r="K138" i="44"/>
  <c r="L97" i="47"/>
  <c r="K70" i="44"/>
  <c r="E71" i="44"/>
  <c r="K71" i="44" s="1"/>
  <c r="N32" i="47"/>
  <c r="N43" i="47" s="1"/>
  <c r="N45" i="47" s="1"/>
  <c r="O67" i="47"/>
  <c r="I122" i="57"/>
  <c r="P122" i="57" s="1"/>
  <c r="I121" i="57"/>
  <c r="I123" i="57" s="1"/>
  <c r="I35" i="47"/>
  <c r="Q35" i="47" s="1"/>
  <c r="I40" i="47"/>
  <c r="I32" i="47"/>
  <c r="K23" i="43"/>
  <c r="I31" i="47"/>
  <c r="I17" i="47"/>
  <c r="Q17" i="47" s="1"/>
  <c r="I23" i="47"/>
  <c r="Q23" i="47" s="1"/>
  <c r="I24" i="47"/>
  <c r="I19" i="47"/>
  <c r="Q19" i="47" s="1"/>
  <c r="I34" i="47"/>
  <c r="I33" i="47"/>
  <c r="I18" i="47"/>
  <c r="Q18" i="47" s="1"/>
  <c r="I22" i="47"/>
  <c r="I26" i="47"/>
  <c r="Q26" i="47" s="1"/>
  <c r="I21" i="47"/>
  <c r="Q21" i="47" s="1"/>
  <c r="I38" i="47"/>
  <c r="I42" i="47"/>
  <c r="I37" i="47"/>
  <c r="I41" i="47"/>
  <c r="I25" i="47"/>
  <c r="Q25" i="47" s="1"/>
  <c r="I36" i="47"/>
  <c r="I20" i="47"/>
  <c r="I27" i="47"/>
  <c r="Q27" i="47" s="1"/>
  <c r="I16" i="47"/>
  <c r="I39" i="47"/>
  <c r="L93" i="47"/>
  <c r="M57" i="47"/>
  <c r="P122" i="54"/>
  <c r="N31" i="47"/>
  <c r="L76" i="47"/>
  <c r="O98" i="47"/>
  <c r="N38" i="47"/>
  <c r="N39" i="47"/>
  <c r="O63" i="47"/>
  <c r="L79" i="47"/>
  <c r="L143" i="47"/>
  <c r="O146" i="47"/>
  <c r="O109" i="47"/>
  <c r="O69" i="47"/>
  <c r="C28" i="43"/>
  <c r="K28" i="43" s="1"/>
  <c r="K135" i="44"/>
  <c r="H123" i="57"/>
  <c r="P121" i="57"/>
  <c r="P123" i="57" s="1"/>
  <c r="L107" i="47"/>
  <c r="L49" i="47"/>
  <c r="L83" i="47"/>
  <c r="D31" i="43"/>
  <c r="K136" i="44"/>
  <c r="L56" i="47"/>
  <c r="L65" i="47"/>
  <c r="M46" i="47"/>
  <c r="L144" i="47"/>
  <c r="K35" i="43"/>
  <c r="L146" i="47"/>
  <c r="I313" i="46"/>
  <c r="I312" i="46"/>
  <c r="I314" i="46"/>
  <c r="P314" i="46" s="1"/>
  <c r="I315" i="46"/>
  <c r="L314" i="46"/>
  <c r="L312" i="46"/>
  <c r="L313" i="46"/>
  <c r="L315" i="46"/>
  <c r="L98" i="47"/>
  <c r="K79" i="44"/>
  <c r="C80" i="44"/>
  <c r="K80" i="44" s="1"/>
  <c r="L140" i="47"/>
  <c r="L139" i="47"/>
  <c r="I124" i="54"/>
  <c r="D35" i="43" s="1"/>
  <c r="P119" i="54"/>
  <c r="P124" i="54" s="1"/>
  <c r="M233" i="46"/>
  <c r="M231" i="46"/>
  <c r="M234" i="46" s="1"/>
  <c r="H29" i="43" s="1"/>
  <c r="N97" i="47" s="1"/>
  <c r="M232" i="46"/>
  <c r="O54" i="47"/>
  <c r="O47" i="47"/>
  <c r="O108" i="47"/>
  <c r="O46" i="47"/>
  <c r="O138" i="47"/>
  <c r="O141" i="47"/>
  <c r="O41" i="47"/>
  <c r="O71" i="47"/>
  <c r="O152" i="47"/>
  <c r="O62" i="47"/>
  <c r="O31" i="47"/>
  <c r="O43" i="47" s="1"/>
  <c r="O45" i="47" s="1"/>
  <c r="O58" i="47" s="1"/>
  <c r="O60" i="47" s="1"/>
  <c r="O73" i="47" s="1"/>
  <c r="O75" i="47" s="1"/>
  <c r="O88" i="47" s="1"/>
  <c r="O90" i="47" s="1"/>
  <c r="O103" i="47" s="1"/>
  <c r="O81" i="47"/>
  <c r="O158" i="47"/>
  <c r="O129" i="47"/>
  <c r="O85" i="47"/>
  <c r="O147" i="47"/>
  <c r="O94" i="47"/>
  <c r="O52" i="47"/>
  <c r="O159" i="47"/>
  <c r="O122" i="47"/>
  <c r="O78" i="47"/>
  <c r="O160" i="47"/>
  <c r="O161" i="47"/>
  <c r="O36" i="47"/>
  <c r="O100" i="47"/>
  <c r="O137" i="47"/>
  <c r="O97" i="47"/>
  <c r="O153" i="47"/>
  <c r="O93" i="47"/>
  <c r="O142" i="47"/>
  <c r="O80" i="47"/>
  <c r="O155" i="47"/>
  <c r="O136" i="47"/>
  <c r="O68" i="47"/>
  <c r="O121" i="47"/>
  <c r="O77" i="47"/>
  <c r="O35" i="47"/>
  <c r="O162" i="47"/>
  <c r="O132" i="47"/>
  <c r="O61" i="47"/>
  <c r="O124" i="47"/>
  <c r="O96" i="47"/>
  <c r="O83" i="47"/>
  <c r="O66" i="47"/>
  <c r="O99" i="47"/>
  <c r="O101" i="47"/>
  <c r="O130" i="47"/>
  <c r="O48" i="47"/>
  <c r="O39" i="47"/>
  <c r="O56" i="47"/>
  <c r="O102" i="47"/>
  <c r="O139" i="47"/>
  <c r="I232" i="46"/>
  <c r="I231" i="46"/>
  <c r="I233" i="46"/>
  <c r="L142" i="47"/>
  <c r="O87" i="47"/>
  <c r="C41" i="44"/>
  <c r="K41" i="44" s="1"/>
  <c r="K40" i="44"/>
  <c r="K109" i="44"/>
  <c r="G110" i="44"/>
  <c r="K110" i="44" s="1"/>
  <c r="M47" i="47"/>
  <c r="L131" i="47"/>
  <c r="J122" i="57"/>
  <c r="J121" i="57"/>
  <c r="J123" i="57" s="1"/>
  <c r="O34" i="47"/>
  <c r="H316" i="46"/>
  <c r="C32" i="43" s="1"/>
  <c r="O49" i="47"/>
  <c r="J32" i="47"/>
  <c r="J43" i="47" s="1"/>
  <c r="J45" i="47" s="1"/>
  <c r="J37" i="47"/>
  <c r="J41" i="47"/>
  <c r="J33" i="47"/>
  <c r="J36" i="47"/>
  <c r="J40" i="47"/>
  <c r="J34" i="47"/>
  <c r="J31" i="47"/>
  <c r="J39" i="47"/>
  <c r="J38" i="47"/>
  <c r="O64" i="47"/>
  <c r="L156" i="47"/>
  <c r="L159" i="47"/>
  <c r="L158" i="47"/>
  <c r="O131" i="47"/>
  <c r="H27" i="43"/>
  <c r="N160" i="47"/>
  <c r="N131" i="47"/>
  <c r="N109" i="47"/>
  <c r="N146" i="47"/>
  <c r="N40" i="47"/>
  <c r="N42" i="47"/>
  <c r="N95" i="47"/>
  <c r="N76" i="47"/>
  <c r="O128" i="47"/>
  <c r="O42" i="47"/>
  <c r="O140" i="47"/>
  <c r="N139" i="47"/>
  <c r="E58" i="44"/>
  <c r="K58" i="44" s="1"/>
  <c r="K57" i="44"/>
  <c r="L28" i="47"/>
  <c r="L30" i="47" s="1"/>
  <c r="L43" i="47" s="1"/>
  <c r="L45" i="47" s="1"/>
  <c r="L58" i="47" s="1"/>
  <c r="L60" i="47" s="1"/>
  <c r="L73" i="47" s="1"/>
  <c r="L75" i="47" s="1"/>
  <c r="L88" i="47" s="1"/>
  <c r="L90" i="47" s="1"/>
  <c r="L103" i="47" s="1"/>
  <c r="L105" i="47" s="1"/>
  <c r="L118" i="47" s="1"/>
  <c r="J316" i="46"/>
  <c r="E32" i="43" s="1"/>
  <c r="K80" i="47" s="1"/>
  <c r="M34" i="47"/>
  <c r="K31" i="43"/>
  <c r="C54" i="44"/>
  <c r="K54" i="44" s="1"/>
  <c r="K53" i="44"/>
  <c r="M122" i="57"/>
  <c r="M121" i="57"/>
  <c r="M123" i="57" s="1"/>
  <c r="P315" i="46"/>
  <c r="K44" i="44"/>
  <c r="E45" i="44"/>
  <c r="K45" i="44" s="1"/>
  <c r="H232" i="46"/>
  <c r="P232" i="46" s="1"/>
  <c r="H233" i="46"/>
  <c r="P233" i="46" s="1"/>
  <c r="H231" i="46"/>
  <c r="I37" i="43" l="1"/>
  <c r="I38" i="43" s="1"/>
  <c r="O105" i="47"/>
  <c r="O118" i="47" s="1"/>
  <c r="O120" i="47" s="1"/>
  <c r="O133" i="47" s="1"/>
  <c r="O135" i="47" s="1"/>
  <c r="O148" i="47" s="1"/>
  <c r="O150" i="47" s="1"/>
  <c r="O163" i="47" s="1"/>
  <c r="H234" i="46"/>
  <c r="C29" i="43" s="1"/>
  <c r="P231" i="46"/>
  <c r="P234" i="46" s="1"/>
  <c r="Q34" i="47"/>
  <c r="N108" i="47"/>
  <c r="Q33" i="47"/>
  <c r="Q31" i="47"/>
  <c r="Q32" i="47"/>
  <c r="M43" i="47"/>
  <c r="M45" i="47" s="1"/>
  <c r="M58" i="47" s="1"/>
  <c r="M60" i="47" s="1"/>
  <c r="N130" i="47"/>
  <c r="N72" i="47"/>
  <c r="N156" i="47"/>
  <c r="N124" i="47"/>
  <c r="N56" i="47"/>
  <c r="N154" i="47"/>
  <c r="N94" i="47"/>
  <c r="N145" i="47"/>
  <c r="N81" i="47"/>
  <c r="N102" i="47"/>
  <c r="N52" i="47"/>
  <c r="N54" i="47"/>
  <c r="N53" i="47"/>
  <c r="N84" i="47"/>
  <c r="N153" i="47"/>
  <c r="N147" i="47"/>
  <c r="N142" i="47"/>
  <c r="N63" i="47"/>
  <c r="N85" i="47"/>
  <c r="N92" i="47"/>
  <c r="N137" i="47"/>
  <c r="N82" i="47"/>
  <c r="N128" i="47"/>
  <c r="N98" i="47"/>
  <c r="N64" i="47"/>
  <c r="N61" i="47"/>
  <c r="N83" i="47"/>
  <c r="N47" i="47"/>
  <c r="N51" i="47"/>
  <c r="N100" i="47"/>
  <c r="N96" i="47"/>
  <c r="N62" i="47"/>
  <c r="N70" i="47"/>
  <c r="N157" i="47"/>
  <c r="N66" i="47"/>
  <c r="N152" i="47"/>
  <c r="N127" i="47"/>
  <c r="N68" i="47"/>
  <c r="N99" i="47"/>
  <c r="N123" i="47"/>
  <c r="N136" i="47"/>
  <c r="N87" i="47"/>
  <c r="N155" i="47"/>
  <c r="N106" i="47"/>
  <c r="N71" i="47"/>
  <c r="N80" i="47"/>
  <c r="N86" i="47"/>
  <c r="N158" i="47"/>
  <c r="N67" i="47"/>
  <c r="N126" i="47"/>
  <c r="N78" i="47"/>
  <c r="N49" i="47"/>
  <c r="N144" i="47"/>
  <c r="N132" i="47"/>
  <c r="N161" i="47"/>
  <c r="N65" i="47"/>
  <c r="N101" i="47"/>
  <c r="N46" i="47"/>
  <c r="N58" i="47" s="1"/>
  <c r="N60" i="47" s="1"/>
  <c r="N73" i="47" s="1"/>
  <c r="N75" i="47" s="1"/>
  <c r="N88" i="47" s="1"/>
  <c r="N90" i="47" s="1"/>
  <c r="N103" i="47" s="1"/>
  <c r="N105" i="47" s="1"/>
  <c r="N118" i="47" s="1"/>
  <c r="N121" i="47"/>
  <c r="N141" i="47"/>
  <c r="N138" i="47"/>
  <c r="N107" i="47"/>
  <c r="N93" i="47"/>
  <c r="N55" i="47"/>
  <c r="N129" i="47"/>
  <c r="L316" i="46"/>
  <c r="G32" i="43" s="1"/>
  <c r="K32" i="43" s="1"/>
  <c r="N57" i="47"/>
  <c r="Q39" i="47"/>
  <c r="I94" i="47"/>
  <c r="I156" i="47"/>
  <c r="Q36" i="47"/>
  <c r="I53" i="47"/>
  <c r="I160" i="47"/>
  <c r="Q37" i="47"/>
  <c r="I57" i="47"/>
  <c r="Q22" i="47"/>
  <c r="I85" i="47"/>
  <c r="I84" i="47"/>
  <c r="I106" i="47"/>
  <c r="Q24" i="47"/>
  <c r="I46" i="47"/>
  <c r="I95" i="47"/>
  <c r="I109" i="47"/>
  <c r="I76" i="47"/>
  <c r="I65" i="47"/>
  <c r="I146" i="47"/>
  <c r="Q146" i="47" s="1"/>
  <c r="I91" i="47"/>
  <c r="I48" i="47"/>
  <c r="I99" i="47"/>
  <c r="I152" i="47"/>
  <c r="I81" i="47"/>
  <c r="I78" i="47"/>
  <c r="I151" i="47"/>
  <c r="K85" i="47"/>
  <c r="K83" i="47"/>
  <c r="K153" i="47"/>
  <c r="K99" i="47"/>
  <c r="K95" i="47"/>
  <c r="K91" i="47"/>
  <c r="K65" i="47"/>
  <c r="K71" i="47"/>
  <c r="K145" i="47"/>
  <c r="K155" i="47"/>
  <c r="K159" i="47"/>
  <c r="K129" i="47"/>
  <c r="K160" i="47"/>
  <c r="K147" i="47"/>
  <c r="K151" i="47"/>
  <c r="K78" i="47"/>
  <c r="F37" i="43"/>
  <c r="F38" i="43" s="1"/>
  <c r="L120" i="47"/>
  <c r="L133" i="47" s="1"/>
  <c r="L135" i="47" s="1"/>
  <c r="L148" i="47" s="1"/>
  <c r="L150" i="47" s="1"/>
  <c r="L163" i="47" s="1"/>
  <c r="I28" i="47"/>
  <c r="I30" i="47" s="1"/>
  <c r="I43" i="47" s="1"/>
  <c r="I45" i="47" s="1"/>
  <c r="Q16" i="47"/>
  <c r="N125" i="47"/>
  <c r="N77" i="47"/>
  <c r="N69" i="47"/>
  <c r="N140" i="47"/>
  <c r="N151" i="47"/>
  <c r="N143" i="47"/>
  <c r="N159" i="47"/>
  <c r="I316" i="46"/>
  <c r="D32" i="43" s="1"/>
  <c r="Q42" i="47"/>
  <c r="Q40" i="47"/>
  <c r="N48" i="47"/>
  <c r="N162" i="47"/>
  <c r="N79" i="47"/>
  <c r="N91" i="47"/>
  <c r="P312" i="46"/>
  <c r="P316" i="46" s="1"/>
  <c r="I234" i="46"/>
  <c r="D29" i="43" s="1"/>
  <c r="N50" i="47"/>
  <c r="N122" i="47"/>
  <c r="Q20" i="47"/>
  <c r="I80" i="47"/>
  <c r="I96" i="47"/>
  <c r="Q41" i="47"/>
  <c r="I66" i="47"/>
  <c r="Q38" i="47"/>
  <c r="I87" i="47"/>
  <c r="I86" i="47"/>
  <c r="I122" i="47"/>
  <c r="Q122" i="47" s="1"/>
  <c r="I71" i="47"/>
  <c r="I145" i="47"/>
  <c r="Q145" i="47" s="1"/>
  <c r="I79" i="47"/>
  <c r="I100" i="47"/>
  <c r="I123" i="47"/>
  <c r="Q123" i="47" s="1"/>
  <c r="I141" i="47"/>
  <c r="Q141" i="47" s="1"/>
  <c r="I121" i="47"/>
  <c r="Q121" i="47" s="1"/>
  <c r="I108" i="47"/>
  <c r="I54" i="47"/>
  <c r="I107" i="47"/>
  <c r="I136" i="47"/>
  <c r="Q136" i="47" s="1"/>
  <c r="I154" i="47"/>
  <c r="I98" i="47"/>
  <c r="I140" i="47"/>
  <c r="Q140" i="47" s="1"/>
  <c r="I128" i="47"/>
  <c r="Q128" i="47" s="1"/>
  <c r="K101" i="47"/>
  <c r="K28" i="47"/>
  <c r="K30" i="47" s="1"/>
  <c r="K43" i="47" s="1"/>
  <c r="K45" i="47" s="1"/>
  <c r="K58" i="47" s="1"/>
  <c r="K60" i="47" s="1"/>
  <c r="K109" i="47"/>
  <c r="K69" i="47"/>
  <c r="K86" i="47"/>
  <c r="K106" i="47"/>
  <c r="K82" i="47"/>
  <c r="K156" i="47"/>
  <c r="K76" i="47"/>
  <c r="K72" i="47"/>
  <c r="K67" i="47"/>
  <c r="K63" i="47"/>
  <c r="K62" i="47"/>
  <c r="K70" i="47"/>
  <c r="K87" i="47"/>
  <c r="K161" i="47"/>
  <c r="K140" i="47"/>
  <c r="K144" i="47"/>
  <c r="K158" i="47"/>
  <c r="K162" i="47"/>
  <c r="K124" i="47"/>
  <c r="K136" i="47"/>
  <c r="H37" i="43" l="1"/>
  <c r="H38" i="43" s="1"/>
  <c r="N120" i="47"/>
  <c r="N133" i="47" s="1"/>
  <c r="N135" i="47" s="1"/>
  <c r="N148" i="47" s="1"/>
  <c r="N150" i="47" s="1"/>
  <c r="N163" i="47" s="1"/>
  <c r="Q100" i="47"/>
  <c r="Q99" i="47"/>
  <c r="Q48" i="47"/>
  <c r="Q46" i="47"/>
  <c r="Q53" i="47"/>
  <c r="Q154" i="47"/>
  <c r="M106" i="47"/>
  <c r="M142" i="47"/>
  <c r="M141" i="47"/>
  <c r="M81" i="47"/>
  <c r="M78" i="47"/>
  <c r="M136" i="47"/>
  <c r="M102" i="47"/>
  <c r="M98" i="47"/>
  <c r="M63" i="47"/>
  <c r="M152" i="47"/>
  <c r="Q152" i="47" s="1"/>
  <c r="M100" i="47"/>
  <c r="M143" i="47"/>
  <c r="M61" i="47"/>
  <c r="M156" i="47"/>
  <c r="M126" i="47"/>
  <c r="M161" i="47"/>
  <c r="M77" i="47"/>
  <c r="M146" i="47"/>
  <c r="M65" i="47"/>
  <c r="M66" i="47"/>
  <c r="M139" i="47"/>
  <c r="M157" i="47"/>
  <c r="M122" i="47"/>
  <c r="M151" i="47"/>
  <c r="M160" i="47"/>
  <c r="M94" i="47"/>
  <c r="M86" i="47"/>
  <c r="M131" i="47"/>
  <c r="M125" i="47"/>
  <c r="M158" i="47"/>
  <c r="M64" i="47"/>
  <c r="M129" i="47"/>
  <c r="M128" i="47"/>
  <c r="M101" i="47"/>
  <c r="M72" i="47"/>
  <c r="M68" i="47"/>
  <c r="M87" i="47"/>
  <c r="M132" i="47"/>
  <c r="M96" i="47"/>
  <c r="M155" i="47"/>
  <c r="M130" i="47"/>
  <c r="M71" i="47"/>
  <c r="M140" i="47"/>
  <c r="M76" i="47"/>
  <c r="M85" i="47"/>
  <c r="M92" i="47"/>
  <c r="M80" i="47"/>
  <c r="M124" i="47"/>
  <c r="M109" i="47"/>
  <c r="Q109" i="47" s="1"/>
  <c r="M99" i="47"/>
  <c r="M67" i="47"/>
  <c r="M83" i="47"/>
  <c r="M127" i="47"/>
  <c r="M97" i="47"/>
  <c r="M147" i="47"/>
  <c r="M154" i="47"/>
  <c r="M95" i="47"/>
  <c r="Q95" i="47" s="1"/>
  <c r="M138" i="47"/>
  <c r="M79" i="47"/>
  <c r="M159" i="47"/>
  <c r="M153" i="47"/>
  <c r="M70" i="47"/>
  <c r="M62" i="47"/>
  <c r="M121" i="47"/>
  <c r="M108" i="47"/>
  <c r="M162" i="47"/>
  <c r="M69" i="47"/>
  <c r="M93" i="47"/>
  <c r="M145" i="47"/>
  <c r="M107" i="47"/>
  <c r="M123" i="47"/>
  <c r="M84" i="47"/>
  <c r="M82" i="47"/>
  <c r="M144" i="47"/>
  <c r="M91" i="47"/>
  <c r="M137" i="47"/>
  <c r="M73" i="47"/>
  <c r="M75" i="47" s="1"/>
  <c r="M88" i="47" s="1"/>
  <c r="M90" i="47" s="1"/>
  <c r="M103" i="47" s="1"/>
  <c r="M105" i="47" s="1"/>
  <c r="M118" i="47" s="1"/>
  <c r="Q65" i="47"/>
  <c r="Q85" i="47"/>
  <c r="K73" i="47"/>
  <c r="K75" i="47" s="1"/>
  <c r="K88" i="47" s="1"/>
  <c r="K90" i="47" s="1"/>
  <c r="K103" i="47" s="1"/>
  <c r="K105" i="47" s="1"/>
  <c r="K118" i="47" s="1"/>
  <c r="Q98" i="47"/>
  <c r="J121" i="47"/>
  <c r="J132" i="47"/>
  <c r="J61" i="47"/>
  <c r="J53" i="47"/>
  <c r="J129" i="47"/>
  <c r="J146" i="47"/>
  <c r="J126" i="47"/>
  <c r="J72" i="47"/>
  <c r="J49" i="47"/>
  <c r="J84" i="47"/>
  <c r="Q84" i="47" s="1"/>
  <c r="J151" i="47"/>
  <c r="Q151" i="47" s="1"/>
  <c r="J65" i="47"/>
  <c r="J71" i="47"/>
  <c r="Q71" i="47" s="1"/>
  <c r="J144" i="47"/>
  <c r="J125" i="47"/>
  <c r="J136" i="47"/>
  <c r="J64" i="47"/>
  <c r="J54" i="47"/>
  <c r="Q54" i="47" s="1"/>
  <c r="J147" i="47"/>
  <c r="J76" i="47"/>
  <c r="Q76" i="47" s="1"/>
  <c r="J143" i="47"/>
  <c r="J142" i="47"/>
  <c r="J131" i="47"/>
  <c r="J100" i="47"/>
  <c r="J130" i="47"/>
  <c r="J81" i="47"/>
  <c r="Q81" i="47" s="1"/>
  <c r="J102" i="47"/>
  <c r="J57" i="47"/>
  <c r="J107" i="47"/>
  <c r="Q107" i="47" s="1"/>
  <c r="J139" i="47"/>
  <c r="J128" i="47"/>
  <c r="J124" i="47"/>
  <c r="J154" i="47"/>
  <c r="J68" i="47"/>
  <c r="J137" i="47"/>
  <c r="J66" i="47"/>
  <c r="Q66" i="47" s="1"/>
  <c r="J93" i="47"/>
  <c r="J97" i="47"/>
  <c r="J122" i="47"/>
  <c r="J98" i="47"/>
  <c r="J46" i="47"/>
  <c r="J96" i="47"/>
  <c r="Q96" i="47" s="1"/>
  <c r="J91" i="47"/>
  <c r="J156" i="47"/>
  <c r="Q156" i="47" s="1"/>
  <c r="J51" i="47"/>
  <c r="J127" i="47"/>
  <c r="J55" i="47"/>
  <c r="J83" i="47"/>
  <c r="J63" i="47"/>
  <c r="J141" i="47"/>
  <c r="J48" i="47"/>
  <c r="J145" i="47"/>
  <c r="J86" i="47"/>
  <c r="Q86" i="47" s="1"/>
  <c r="J106" i="47"/>
  <c r="J77" i="47"/>
  <c r="J69" i="47"/>
  <c r="J70" i="47"/>
  <c r="J155" i="47"/>
  <c r="J56" i="47"/>
  <c r="J158" i="47"/>
  <c r="J79" i="47"/>
  <c r="Q79" i="47" s="1"/>
  <c r="J160" i="47"/>
  <c r="Q160" i="47" s="1"/>
  <c r="J99" i="47"/>
  <c r="J109" i="47"/>
  <c r="J161" i="47"/>
  <c r="J162" i="47"/>
  <c r="J95" i="47"/>
  <c r="J108" i="47"/>
  <c r="Q108" i="47" s="1"/>
  <c r="J82" i="47"/>
  <c r="J94" i="47"/>
  <c r="Q94" i="47" s="1"/>
  <c r="J80" i="47"/>
  <c r="Q80" i="47" s="1"/>
  <c r="J78" i="47"/>
  <c r="Q78" i="47" s="1"/>
  <c r="J123" i="47"/>
  <c r="J47" i="47"/>
  <c r="J138" i="47"/>
  <c r="J157" i="47"/>
  <c r="J62" i="47"/>
  <c r="J152" i="47"/>
  <c r="J92" i="47"/>
  <c r="J153" i="47"/>
  <c r="J67" i="47"/>
  <c r="J52" i="47"/>
  <c r="J85" i="47"/>
  <c r="J87" i="47"/>
  <c r="Q87" i="47" s="1"/>
  <c r="J50" i="47"/>
  <c r="J140" i="47"/>
  <c r="J159" i="47"/>
  <c r="J101" i="47"/>
  <c r="Q28" i="47"/>
  <c r="Q30" i="47" s="1"/>
  <c r="Q43" i="47" s="1"/>
  <c r="Q45" i="47" s="1"/>
  <c r="Q91" i="47"/>
  <c r="Q106" i="47"/>
  <c r="Q57" i="47"/>
  <c r="K29" i="43"/>
  <c r="I139" i="47"/>
  <c r="Q139" i="47" s="1"/>
  <c r="I69" i="47"/>
  <c r="Q69" i="47" s="1"/>
  <c r="I97" i="47"/>
  <c r="I68" i="47"/>
  <c r="I50" i="47"/>
  <c r="I137" i="47"/>
  <c r="Q137" i="47" s="1"/>
  <c r="I161" i="47"/>
  <c r="I56" i="47"/>
  <c r="Q56" i="47" s="1"/>
  <c r="I63" i="47"/>
  <c r="Q63" i="47" s="1"/>
  <c r="I62" i="47"/>
  <c r="Q62" i="47" s="1"/>
  <c r="I77" i="47"/>
  <c r="I144" i="47"/>
  <c r="Q144" i="47" s="1"/>
  <c r="I143" i="47"/>
  <c r="Q143" i="47" s="1"/>
  <c r="I64" i="47"/>
  <c r="Q64" i="47" s="1"/>
  <c r="I162" i="47"/>
  <c r="Q162" i="47" s="1"/>
  <c r="I159" i="47"/>
  <c r="I147" i="47"/>
  <c r="Q147" i="47" s="1"/>
  <c r="I125" i="47"/>
  <c r="Q125" i="47" s="1"/>
  <c r="I101" i="47"/>
  <c r="I49" i="47"/>
  <c r="I67" i="47"/>
  <c r="I130" i="47"/>
  <c r="Q130" i="47" s="1"/>
  <c r="I153" i="47"/>
  <c r="I52" i="47"/>
  <c r="Q52" i="47" s="1"/>
  <c r="I127" i="47"/>
  <c r="Q127" i="47" s="1"/>
  <c r="I92" i="47"/>
  <c r="Q92" i="47" s="1"/>
  <c r="I51" i="47"/>
  <c r="I55" i="47"/>
  <c r="Q55" i="47" s="1"/>
  <c r="I138" i="47"/>
  <c r="Q138" i="47" s="1"/>
  <c r="I155" i="47"/>
  <c r="Q155" i="47" s="1"/>
  <c r="I158" i="47"/>
  <c r="I132" i="47"/>
  <c r="Q132" i="47" s="1"/>
  <c r="I124" i="47"/>
  <c r="Q124" i="47" s="1"/>
  <c r="I129" i="47"/>
  <c r="Q129" i="47" s="1"/>
  <c r="I126" i="47"/>
  <c r="Q126" i="47" s="1"/>
  <c r="I142" i="47"/>
  <c r="Q142" i="47" s="1"/>
  <c r="I70" i="47"/>
  <c r="I47" i="47"/>
  <c r="Q47" i="47" s="1"/>
  <c r="I82" i="47"/>
  <c r="I157" i="47"/>
  <c r="I72" i="47"/>
  <c r="Q72" i="47" s="1"/>
  <c r="I93" i="47"/>
  <c r="Q93" i="47" s="1"/>
  <c r="I131" i="47"/>
  <c r="Q131" i="47" s="1"/>
  <c r="I83" i="47"/>
  <c r="I102" i="47"/>
  <c r="Q102" i="47" s="1"/>
  <c r="I61" i="47"/>
  <c r="Q61" i="47" s="1"/>
  <c r="G37" i="43" l="1"/>
  <c r="G38" i="43" s="1"/>
  <c r="M120" i="47"/>
  <c r="M133" i="47" s="1"/>
  <c r="M135" i="47" s="1"/>
  <c r="M148" i="47" s="1"/>
  <c r="M150" i="47" s="1"/>
  <c r="M163" i="47" s="1"/>
  <c r="Q50" i="47"/>
  <c r="Q157" i="47"/>
  <c r="Q49" i="47"/>
  <c r="Q58" i="47" s="1"/>
  <c r="Q60" i="47" s="1"/>
  <c r="Q73" i="47" s="1"/>
  <c r="Q75" i="47" s="1"/>
  <c r="Q88" i="47" s="1"/>
  <c r="Q90" i="47" s="1"/>
  <c r="Q103" i="47" s="1"/>
  <c r="Q105" i="47" s="1"/>
  <c r="Q118" i="47" s="1"/>
  <c r="Q120" i="47" s="1"/>
  <c r="Q133" i="47" s="1"/>
  <c r="Q135" i="47" s="1"/>
  <c r="Q148" i="47" s="1"/>
  <c r="Q150" i="47" s="1"/>
  <c r="Q163" i="47" s="1"/>
  <c r="Q159" i="47"/>
  <c r="Q68" i="47"/>
  <c r="E37" i="43"/>
  <c r="E38" i="43" s="1"/>
  <c r="K120" i="47"/>
  <c r="K133" i="47" s="1"/>
  <c r="K135" i="47" s="1"/>
  <c r="K148" i="47" s="1"/>
  <c r="K150" i="47" s="1"/>
  <c r="K163" i="47" s="1"/>
  <c r="Q70" i="47"/>
  <c r="Q67" i="47"/>
  <c r="J58" i="47"/>
  <c r="J60" i="47" s="1"/>
  <c r="J73" i="47" s="1"/>
  <c r="J75" i="47" s="1"/>
  <c r="J88" i="47" s="1"/>
  <c r="J90" i="47" s="1"/>
  <c r="J103" i="47" s="1"/>
  <c r="J105" i="47" s="1"/>
  <c r="J118" i="47" s="1"/>
  <c r="Q83" i="47"/>
  <c r="Q82" i="47"/>
  <c r="Q158" i="47"/>
  <c r="Q51" i="47"/>
  <c r="Q153" i="47"/>
  <c r="Q101" i="47"/>
  <c r="Q77" i="47"/>
  <c r="Q161" i="47"/>
  <c r="Q97" i="47"/>
  <c r="I58" i="47"/>
  <c r="I60" i="47" s="1"/>
  <c r="I73" i="47" s="1"/>
  <c r="I75" i="47" s="1"/>
  <c r="I88" i="47" s="1"/>
  <c r="I90" i="47" s="1"/>
  <c r="I103" i="47" s="1"/>
  <c r="I105" i="47" s="1"/>
  <c r="I118" i="47" s="1"/>
  <c r="D37" i="43" l="1"/>
  <c r="D38" i="43" s="1"/>
  <c r="J120" i="47"/>
  <c r="J133" i="47" s="1"/>
  <c r="J135" i="47" s="1"/>
  <c r="J148" i="47" s="1"/>
  <c r="J150" i="47" s="1"/>
  <c r="J163" i="47" s="1"/>
  <c r="C37" i="43"/>
  <c r="I120" i="47"/>
  <c r="I133" i="47" s="1"/>
  <c r="I135" i="47" s="1"/>
  <c r="I148" i="47" s="1"/>
  <c r="I150" i="47" s="1"/>
  <c r="I163" i="47" s="1"/>
  <c r="K37" i="43" l="1"/>
  <c r="K38" i="43" s="1"/>
  <c r="H14" i="43" s="1"/>
  <c r="C38" i="43"/>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 ref="H106" authorId="1"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0"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David Heeney</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E95" authorId="2" shapeId="0">
      <text>
        <r>
          <rPr>
            <b/>
            <sz val="9"/>
            <color indexed="81"/>
            <rFont val="Calibri"/>
            <family val="2"/>
          </rPr>
          <t>David Heeney:</t>
        </r>
        <r>
          <rPr>
            <sz val="9"/>
            <color indexed="81"/>
            <rFont val="Calibri"/>
            <family val="2"/>
          </rPr>
          <t xml:space="preserve">
Made consistent with decision (p.48 of settlement proposal)</t>
        </r>
      </text>
    </comment>
    <comment ref="F95" authorId="2" shapeId="0">
      <text>
        <r>
          <rPr>
            <b/>
            <sz val="9"/>
            <color indexed="81"/>
            <rFont val="Calibri"/>
            <family val="2"/>
          </rPr>
          <t>David Heeney:</t>
        </r>
        <r>
          <rPr>
            <sz val="9"/>
            <color indexed="81"/>
            <rFont val="Calibri"/>
            <family val="2"/>
          </rPr>
          <t xml:space="preserve">
Made consistent with decision  (Setllement proposal p.48 in decision)
</t>
        </r>
      </text>
    </comment>
    <comment ref="E108" authorId="2" shapeId="0">
      <text>
        <r>
          <rPr>
            <b/>
            <sz val="9"/>
            <color indexed="81"/>
            <rFont val="Calibri"/>
            <family val="2"/>
          </rPr>
          <t>David Heeney:</t>
        </r>
        <r>
          <rPr>
            <sz val="9"/>
            <color indexed="81"/>
            <rFont val="Calibri"/>
            <family val="2"/>
          </rPr>
          <t xml:space="preserve">
Made consistent with decision (p.48 of settlement proposal)</t>
        </r>
      </text>
    </comment>
    <comment ref="F108" authorId="2" shapeId="0">
      <text>
        <r>
          <rPr>
            <b/>
            <sz val="9"/>
            <color indexed="81"/>
            <rFont val="Calibri"/>
            <family val="2"/>
          </rPr>
          <t>David Heeney:</t>
        </r>
        <r>
          <rPr>
            <sz val="9"/>
            <color indexed="81"/>
            <rFont val="Calibri"/>
            <family val="2"/>
          </rPr>
          <t xml:space="preserve">
Made consistent with decision  (Setllement proposal p.48 in decision)
</t>
        </r>
      </text>
    </comment>
    <comment ref="E120" authorId="2" shapeId="0">
      <text>
        <r>
          <rPr>
            <b/>
            <sz val="9"/>
            <color indexed="81"/>
            <rFont val="Calibri"/>
            <family val="2"/>
          </rPr>
          <t>David Heeney:</t>
        </r>
        <r>
          <rPr>
            <sz val="9"/>
            <color indexed="81"/>
            <rFont val="Calibri"/>
            <family val="2"/>
          </rPr>
          <t xml:space="preserve">
Made consistent with decision (p.48 of settlement proposal)</t>
        </r>
      </text>
    </comment>
    <comment ref="F120" authorId="2" shapeId="0">
      <text>
        <r>
          <rPr>
            <b/>
            <sz val="9"/>
            <color indexed="81"/>
            <rFont val="Calibri"/>
            <family val="2"/>
          </rPr>
          <t>David Heeney:</t>
        </r>
        <r>
          <rPr>
            <sz val="9"/>
            <color indexed="81"/>
            <rFont val="Calibri"/>
            <family val="2"/>
          </rPr>
          <t xml:space="preserve">
Made consistent with decision  (Setllement proposal p.48 in decision)
</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Shook</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K66" authorId="1" shapeId="0">
      <text>
        <r>
          <rPr>
            <b/>
            <sz val="9"/>
            <color indexed="81"/>
            <rFont val="Calibri"/>
            <family val="2"/>
          </rPr>
          <t>Josh Shook:</t>
        </r>
        <r>
          <rPr>
            <sz val="9"/>
            <color indexed="81"/>
            <rFont val="Calibri"/>
            <family val="2"/>
          </rPr>
          <t xml:space="preserve">
To account for standby charges to cogeneration project based on name plate capacity of 1060 kW</t>
        </r>
      </text>
    </comment>
    <comment ref="C67" authorId="2"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2"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shapeId="0">
      <text>
        <r>
          <rPr>
            <b/>
            <sz val="9"/>
            <color indexed="81"/>
            <rFont val="Tahoma"/>
            <family val="2"/>
          </rPr>
          <t>OEB Staff:</t>
        </r>
        <r>
          <rPr>
            <sz val="9"/>
            <color indexed="81"/>
            <rFont val="Tahoma"/>
            <family val="2"/>
          </rPr>
          <t xml:space="preserve">
Excludes demand response savings</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shapeId="0">
      <text>
        <r>
          <rPr>
            <b/>
            <sz val="9"/>
            <color indexed="81"/>
            <rFont val="Tahoma"/>
            <family val="2"/>
          </rPr>
          <t>OEB Staff:</t>
        </r>
        <r>
          <rPr>
            <sz val="9"/>
            <color indexed="81"/>
            <rFont val="Tahoma"/>
            <family val="2"/>
          </rPr>
          <t xml:space="preserve">
Excludes demand response savings</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shapeId="0">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shapeId="0">
      <text>
        <r>
          <rPr>
            <b/>
            <sz val="9"/>
            <color indexed="81"/>
            <rFont val="Tahoma"/>
            <family val="2"/>
          </rPr>
          <t>OEB Staff:</t>
        </r>
        <r>
          <rPr>
            <sz val="9"/>
            <color indexed="81"/>
            <rFont val="Tahoma"/>
            <family val="2"/>
          </rPr>
          <t xml:space="preserve">
Adjust formulas as needed.</t>
        </r>
      </text>
    </comment>
    <comment ref="C115" authorId="0" shape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9"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<sst xmlns="http://schemas.openxmlformats.org/spreadsheetml/2006/main" count="2533" uniqueCount="572">
  <si>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</si>
  <si>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</si>
  <si>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</si>
  <si>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</si>
  <si>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</si>
  <si>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</si>
  <si>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</si>
  <si>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</si>
  <si>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</si>
  <si>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</si>
  <si>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</si>
  <si>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</si>
  <si>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</si>
  <si>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</si>
  <si>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</si>
  <si>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</si>
  <si>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</si>
  <si>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</si>
  <si>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</si>
  <si>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</si>
  <si>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</si>
  <si>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</si>
  <si>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</si>
  <si>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</si>
  <si>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</si>
  <si>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</si>
  <si>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</si>
  <si>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</si>
  <si>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</si>
  <si>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</si>
  <si>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</si>
  <si>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</si>
  <si>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</si>
  <si>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</si>
  <si>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</si>
  <si>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</si>
  <si>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</si>
  <si>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</si>
  <si>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</si>
  <si>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</si>
  <si>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</si>
  <si>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</si>
  <si>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</si>
  <si>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</si>
  <si>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</si>
  <si>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</si>
  <si>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</si>
  <si>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</si>
  <si>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</si>
  <si>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</si>
  <si>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</si>
  <si>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</si>
  <si>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</si>
  <si>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</si>
  <si>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</si>
  <si>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</si>
  <si>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</si>
  <si>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</si>
  <si>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</si>
  <si>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</si>
  <si>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</si>
  <si>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</si>
  <si>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</si>
  <si>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</si>
  <si>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</si>
  <si>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</si>
  <si>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</si>
  <si>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</si>
  <si>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</si>
  <si>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</si>
  <si>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</si>
  <si>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</si>
  <si>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</si>
  <si>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</si>
  <si>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</si>
  <si>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</si>
  <si>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</si>
  <si>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</si>
  <si>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</si>
  <si>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</si>
  <si>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</si>
  <si>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</si>
  <si>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</si>
  <si>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</si>
  <si>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</si>
  <si>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</si>
  <si>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</si>
  <si>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</si>
  <si>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</si>
  <si>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</si>
  <si>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</si>
  <si>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</si>
  <si>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</si>
  <si>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</si>
  <si>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</si>
  <si>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</si>
  <si>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</si>
  <si>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</si>
  <si>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</si>
  <si>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</si>
  <si>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</si>
  <si>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</si>
  <si>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</si>
  <si>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</si>
  <si>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</si>
  <si>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</si>
  <si>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</si>
  <si>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</si>
  <si>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</si>
  <si>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</si>
  <si>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</si>
  <si>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</si>
  <si>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</si>
  <si>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</si>
  <si>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</si>
  <si>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</si>
  <si>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</si>
  <si>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</si>
  <si>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</si>
  <si>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</si>
  <si>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</si>
  <si>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</si>
  <si>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</si>
  <si>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</si>
  <si>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</si>
  <si>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</si>
  <si>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</si>
  <si>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</si>
  <si>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</si>
  <si>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</si>
  <si>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</si>
  <si>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</si>
  <si>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</si>
  <si>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</si>
  <si>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</si>
  <si>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</si>
  <si>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</si>
  <si>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</si>
  <si>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</si>
  <si>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</si>
  <si>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</si>
  <si>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</si>
  <si>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</si>
  <si>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</si>
  <si>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</si>
  <si>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</si>
  <si>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</si>
  <si>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</si>
  <si>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</si>
  <si>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</si>
  <si>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</si>
  <si>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</si>
  <si>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</si>
  <si>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</si>
  <si>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</si>
  <si>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</si>
  <si>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</si>
  <si>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</si>
  <si>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</si>
  <si>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</si>
  <si>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</si>
  <si>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</si>
  <si>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</si>
  <si>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</si>
  <si>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</si>
  <si>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</si>
  <si>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</si>
  <si>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</si>
  <si>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</si>
  <si>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</si>
  <si>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</si>
  <si>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</si>
  <si>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</si>
  <si>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</si>
  <si>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</si>
  <si>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</si>
  <si>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</si>
  <si>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</si>
  <si>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</si>
  <si>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</si>
  <si>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</si>
  <si>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</si>
  <si>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</si>
  <si>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</si>
  <si>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</si>
  <si>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</si>
  <si>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</si>
  <si>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</si>
  <si>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</si>
  <si>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</si>
  <si>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</si>
  <si>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</si>
  <si>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</si>
  <si>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</si>
  <si>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</si>
  <si>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</si>
  <si>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</si>
  <si>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</si>
  <si>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</si>
  <si>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</si>
  <si>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</si>
  <si>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</si>
  <si>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</si>
  <si>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</si>
  <si>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</si>
  <si>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</si>
  <si>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</si>
  <si>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</si>
  <si>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</si>
  <si>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</si>
  <si>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</si>
  <si>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</si>
  <si>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</si>
  <si>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</si>
  <si>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</si>
  <si>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</si>
  <si>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</si>
  <si>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</si>
  <si>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</si>
  <si>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</si>
  <si>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</si>
  <si>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</si>
  <si>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</si>
  <si>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</si>
  <si>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</si>
  <si>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</si>
  <si>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</si>
  <si>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</si>
  <si>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</si>
  <si>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</si>
  <si>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</si>
  <si>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</si>
  <si>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</si>
  <si>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</si>
  <si>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</si>
  <si>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</si>
  <si>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</si>
  <si>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</si>
  <si>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</si>
  <si>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</si>
  <si>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</si>
  <si>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</si>
  <si>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</si>
  <si>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</si>
  <si>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</si>
  <si>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</si>
  <si>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</si>
  <si>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</si>
  <si>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</si>
  <si>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</si>
  <si>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</si>
  <si>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</si>
  <si>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</si>
  <si>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</si>
  <si>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</si>
  <si>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</si>
  <si>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</si>
  <si>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</si>
  <si>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</si>
  <si>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</si>
  <si>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</si>
  <si>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</si>
  <si>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</si>
  <si>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</si>
  <si>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</si>
  <si>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</si>
  <si>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</si>
  <si>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</si>
  <si>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</si>
  <si>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</si>
  <si>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</si>
  <si>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</si>
  <si>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</si>
  <si>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</si>
  <si>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</si>
  <si>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</si>
  <si>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</si>
  <si>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</si>
  <si>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</si>
  <si>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</si>
  <si>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</si>
  <si>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</si>
  <si>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</si>
  <si>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</si>
  <si>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</si>
  <si>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</si>
  <si>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</si>
  <si>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</si>
  <si>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</si>
  <si>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</si>
  <si>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</si>
  <si>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</si>
  <si>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</si>
  <si>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</si>
  <si>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</si>
  <si>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</si>
  <si>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</si>
  <si>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</si>
  <si>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</si>
  <si>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</si>
  <si>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</si>
  <si>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</si>
  <si>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</si>
  <si>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</si>
  <si>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</si>
  <si>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</si>
  <si>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</si>
  <si>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</si>
  <si>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</si>
  <si>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</si>
  <si>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</si>
  <si>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</si>
  <si>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</si>
  <si>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</si>
  <si>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</si>
  <si>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</si>
  <si>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</si>
  <si>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</si>
  <si>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</si>
  <si>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</si>
  <si>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</si>
  <si>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</si>
  <si>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</si>
  <si>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</si>
  <si>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</si>
  <si>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</si>
  <si>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</si>
  <si>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</si>
  <si>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</si>
  <si>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</si>
  <si>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</si>
  <si>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</si>
  <si>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</si>
  <si>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</si>
  <si>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</si>
  <si>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</si>
  <si>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</si>
  <si>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</si>
  <si>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</si>
  <si>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</si>
  <si>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</si>
  <si>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</si>
  <si>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</si>
  <si>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</si>
  <si>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</si>
  <si>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</si>
  <si>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</si>
  <si>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</si>
  <si>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</si>
  <si>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</si>
  <si>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</si>
  <si>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</si>
  <si>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</si>
  <si>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</si>
  <si>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</si>
  <si>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</si>
  <si>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</si>
  <si>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</si>
  <si>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</si>
  <si>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</si>
  <si>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</si>
  <si>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</si>
  <si>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</si>
  <si>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</si>
  <si>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</si>
  <si>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</si>
  <si>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</si>
  <si>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</si>
  <si>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</si>
  <si>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</si>
  <si>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</si>
  <si>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</si>
  <si>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</si>
  <si>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</si>
  <si>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</si>
  <si>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</si>
  <si>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</si>
  <si>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</si>
  <si>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</si>
  <si>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</si>
  <si>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</si>
  <si>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</si>
  <si>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</si>
  <si>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</si>
  <si>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</si>
  <si>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</si>
  <si>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</si>
  <si>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</si>
  <si>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</si>
  <si>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</si>
  <si>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</si>
  <si>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</si>
  <si>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</si>
  <si>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</si>
  <si>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</si>
  <si>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</si>
  <si>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</si>
  <si>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</si>
  <si>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</si>
  <si>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</si>
  <si>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</si>
  <si>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</si>
  <si>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</si>
  <si>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</si>
  <si>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</si>
  <si>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</si>
  <si>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</si>
  <si>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</si>
  <si>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</si>
  <si>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</si>
  <si>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</si>
  <si>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</si>
  <si>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</si>
  <si>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</si>
  <si>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</si>
  <si>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</si>
  <si>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</si>
  <si>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</si>
  <si>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</si>
  <si>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</si>
  <si>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</si>
  <si>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</si>
  <si>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</si>
  <si>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</si>
  <si>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</si>
  <si>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</si>
  <si>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</si>
  <si>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</si>
  <si>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</si>
  <si>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</si>
  <si>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</si>
  <si>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</si>
  <si>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</si>
  <si>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</si>
  <si>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</si>
  <si>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</si>
  <si>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</si>
  <si>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</si>
  <si>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</si>
  <si>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</si>
  <si>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</si>
  <si>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</si>
  <si>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</si>
  <si>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</si>
  <si>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</si>
  <si>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</si>
  <si>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</si>
  <si>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</si>
  <si>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</si>
  <si>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</si>
  <si>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</si>
  <si>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</si>
  <si>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</si>
  <si>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</si>
  <si>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</si>
  <si>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</si>
  <si>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</si>
  <si>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</si>
  <si>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</si>
  <si>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</si>
  <si>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</si>
  <si>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</si>
  <si>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</si>
  <si>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</si>
  <si>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</si>
  <si>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</si>
  <si>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</si>
  <si>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</si>
  <si>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</si>
  <si>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</si>
  <si>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</si>
  <si>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</si>
  <si>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</si>
  <si>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</si>
  <si>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</si>
  <si>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</si>
  <si>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</si>
  <si>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</si>
  <si>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</si>
  <si>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</si>
  <si>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</si>
  <si>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</si>
  <si>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</si>
  <si>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</si>
  <si>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</si>
  <si>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</si>
  <si>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</si>
  <si>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</si>
  <si>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</si>
  <si>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</si>
  <si>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</si>
  <si>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</si>
  <si>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</si>
  <si>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</si>
  <si>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</si>
  <si>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</si>
  <si>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</si>
  <si>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</si>
  <si>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</si>
  <si>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</si>
  <si>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</si>
  <si>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Incremental Peak Demand Savings (kW)</t>
  </si>
  <si>
    <t>Incremental Energy Savings (kWh)</t>
  </si>
  <si>
    <t>Table 16.  Persistence by Program from the IESO for 2011 Programs</t>
  </si>
  <si>
    <t>Table 17.  Persistence by Program from the IESO for 2012 Programs</t>
  </si>
  <si>
    <t>Table 18.  Persistence by Program from the IESO for 2013 Programs</t>
  </si>
  <si>
    <t>Table 19.  Persistence by Program from the IESO for 2014 Programs</t>
  </si>
  <si>
    <t>Table 20.  Persistence by Program from the IESO for 2015 Programs</t>
  </si>
  <si>
    <t>Table 25.  Persistence by Program from the IESO for 2015 Program Adjustments</t>
  </si>
  <si>
    <t>Program year</t>
  </si>
  <si>
    <t>in 2013</t>
  </si>
  <si>
    <t>in 2014</t>
  </si>
  <si>
    <t>in 2015</t>
  </si>
  <si>
    <t>in 2016</t>
  </si>
  <si>
    <t>Hidden row to match structure in Table 7</t>
  </si>
  <si>
    <t>Hidden row to match structure in Table 8</t>
  </si>
  <si>
    <t>Hidden row to match structure in Table 9</t>
  </si>
  <si>
    <t>Hidden row to match structure in Table 10</t>
  </si>
  <si>
    <t>in 2012</t>
  </si>
  <si>
    <t>Forecasted impact of CDM in the load forecast</t>
  </si>
  <si>
    <t>Hide this row</t>
  </si>
  <si>
    <t xml:space="preserve">Note: </t>
  </si>
  <si>
    <t>Note:</t>
  </si>
  <si>
    <t>Table 20.  Persistence by Program from the IESO for 2011 Program Adjustments</t>
  </si>
  <si>
    <t>Table 21.  Persistence by Program from the IESO for 2012 Program Adjustments</t>
  </si>
  <si>
    <t>Table 22.  Persistence by Program from the IESO for 2013 Program Adjustments</t>
  </si>
  <si>
    <t>Table 23.  Persistence by Program from the IESO for 2014 Program Adjustments</t>
  </si>
  <si>
    <t>Table 24.  Persistence by Rate Class</t>
  </si>
  <si>
    <t xml:space="preserve">Actual CDM Threshold and Allocation values were used in Tables 2 and 3, so Tables 3a were not filled out. </t>
  </si>
  <si>
    <t>Source:</t>
  </si>
  <si>
    <t>May 1, 2017 - April 30,2017</t>
  </si>
  <si>
    <t>Note: Tables 3A are not used so have been hidden</t>
  </si>
  <si>
    <t xml:space="preserve">Initiative level persistence was used. See below. Tables 12 and 13 not used. </t>
  </si>
  <si>
    <t>Total Other</t>
  </si>
  <si>
    <t>Other Programs</t>
  </si>
  <si>
    <t xml:space="preserve">Notes: References directly the CDM amounts in the forecast. See "2a. LRAMVA Forecast" tab. Tables 2 and 3a not used, as the values do not impact LRAMVA and Tables 3a assumed allocation of CDM impacts based on kWh load share by rate class. </t>
  </si>
  <si>
    <t>Table 2a. LRAMVA Thresholds 2010</t>
  </si>
  <si>
    <t>Table 2a. LRAMVA Thresholds 2018</t>
  </si>
  <si>
    <t xml:space="preserve">Rate class allocation percentage totals may not add up to 100% in cases were kWh savings are allocated to rate classes billed by kWh and kW demand reductions are allocated to rate classes billed by kW. </t>
  </si>
  <si>
    <t>EB-2009-0273</t>
  </si>
  <si>
    <t>EB-2010-0106</t>
  </si>
  <si>
    <t>EB-2011-0191</t>
  </si>
  <si>
    <t>EB-2012-0156</t>
  </si>
  <si>
    <t>EB-2013-0161</t>
  </si>
  <si>
    <t>EB-2014-0104</t>
  </si>
  <si>
    <t>EB-2015-0024</t>
  </si>
  <si>
    <t/>
  </si>
  <si>
    <t>May 1, 2010-April 30, 2011</t>
  </si>
  <si>
    <t>May 1, 2011-April 30, 2012</t>
  </si>
  <si>
    <t>May 1, 2012-April 30, 2013</t>
  </si>
  <si>
    <t>May 1, 2013-April 30, 2014</t>
  </si>
  <si>
    <t>May 1, 2014-April 30, 2015</t>
  </si>
  <si>
    <t>May 1, 2015-April 30, 2016</t>
  </si>
  <si>
    <t>May 1, 2016-April 30, 2017</t>
  </si>
  <si>
    <t>GS &lt; 50 kW</t>
  </si>
  <si>
    <t>GS 50 to 4,999 kW</t>
  </si>
  <si>
    <t>Standby Power</t>
  </si>
  <si>
    <t>"--Unused -- hide</t>
  </si>
  <si>
    <t>Consumer Program Total</t>
  </si>
  <si>
    <t>Small Commercial Demand Response</t>
  </si>
  <si>
    <t>Business Program Total</t>
  </si>
  <si>
    <t>Industrial Program Total</t>
  </si>
  <si>
    <t>Home Assistance Program Total</t>
  </si>
  <si>
    <t>Pre-2011 Programs completed in 2011 Total</t>
  </si>
  <si>
    <t>Totals</t>
  </si>
  <si>
    <t>EB-2016-0099</t>
  </si>
  <si>
    <t>2006-2009</t>
  </si>
  <si>
    <t>The last cost of service case was in 2010 (EB-2009-0273) and the forecast did not include any anticipated savings from CDM programs in 2011-2014.</t>
  </si>
  <si>
    <t>Retailer Co-Op</t>
  </si>
  <si>
    <t>Small Commercial Demand Response (switch/pstat)</t>
  </si>
  <si>
    <t>Other Total</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</si>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</sst>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s>
  <fonts count="100" x14ac:knownFonts="1">
    <font>
      <sz val="11"/>
      <color theme="1"/>
      <name val="Calibri"/>
      <family val="2"/>
      <scheme val="minor"/>
    </font>
    <font>
      <sz val="12"/>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u/>
      <sz val="11"/>
      <color theme="11"/>
      <name val="Calibri"/>
      <family val="2"/>
      <scheme val="minor"/>
    </font>
    <font>
      <sz val="9"/>
      <color indexed="81"/>
      <name val="Calibri"/>
      <family val="2"/>
    </font>
    <font>
      <b/>
      <sz val="9"/>
      <color indexed="81"/>
      <name val="Calibri"/>
      <family val="2"/>
    </font>
    <font>
      <b/>
      <i/>
      <sz val="12"/>
      <color rgb="FF000000"/>
      <name val="Arial"/>
      <family val="2"/>
    </font>
    <font>
      <sz val="11"/>
      <color rgb="FFFFFFFF"/>
      <name val="Arial"/>
      <family val="2"/>
    </font>
    <font>
      <b/>
      <sz val="11"/>
      <color rgb="FFFFFFFF"/>
      <name val="Arial"/>
    </font>
    <font>
      <b/>
      <sz val="11"/>
      <color theme="0"/>
      <name val="Calibri"/>
      <family val="2"/>
      <scheme val="minor"/>
    </font>
    <font>
      <sz val="11"/>
      <color theme="0" tint="-0.249977111117893"/>
      <name val="Arial"/>
    </font>
    <font>
      <sz val="11"/>
      <color rgb="FFBFBFBF"/>
      <name val="Arial"/>
    </font>
    <font>
      <sz val="10"/>
      <name val="Verdana"/>
      <family val="2"/>
    </font>
    <font>
      <sz val="16"/>
      <name val="Verdana"/>
      <family val="2"/>
    </font>
    <font>
      <sz val="11"/>
      <color rgb="FFFF0000"/>
      <name val="Calibri"/>
      <scheme val="minor"/>
    </font>
    <font>
      <b/>
      <sz val="11"/>
      <color rgb="FFFF0000"/>
      <name val="Arial"/>
    </font>
  </fonts>
  <fills count="3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F2F2F2"/>
        <bgColor rgb="FF000000"/>
      </patternFill>
    </fill>
    <fill>
      <patternFill patternType="solid">
        <fgColor rgb="FFEBF1DE"/>
        <bgColor rgb="FF000000"/>
      </patternFill>
    </fill>
  </fills>
  <borders count="9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FFFF"/>
      </right>
      <top style="medium">
        <color rgb="FFFFFFFF"/>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thin">
        <color auto="1"/>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right/>
      <top style="thin">
        <color theme="0"/>
      </top>
      <bottom/>
      <diagonal/>
    </border>
    <border>
      <left style="thin">
        <color theme="0"/>
      </left>
      <right style="thin">
        <color theme="0"/>
      </right>
      <top/>
      <bottom style="thin">
        <color theme="0"/>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theme="0"/>
      </left>
      <right style="thin">
        <color theme="0"/>
      </right>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theme="0"/>
      </right>
      <top/>
      <bottom/>
      <diagonal/>
    </border>
    <border>
      <left style="thin">
        <color theme="0"/>
      </left>
      <right style="thin">
        <color auto="1"/>
      </right>
      <top style="thin">
        <color theme="0"/>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theme="0"/>
      </right>
      <top/>
      <bottom style="thin">
        <color auto="1"/>
      </bottom>
      <diagonal/>
    </border>
    <border>
      <left style="thin">
        <color theme="0"/>
      </left>
      <right style="thin">
        <color auto="1"/>
      </right>
      <top style="thin">
        <color theme="0"/>
      </top>
      <bottom style="thin">
        <color theme="0"/>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right style="thin">
        <color auto="1"/>
      </right>
      <top style="thin">
        <color theme="0"/>
      </top>
      <bottom/>
      <diagonal/>
    </border>
    <border>
      <left style="hair">
        <color auto="1"/>
      </left>
      <right style="thin">
        <color auto="1"/>
      </right>
      <top/>
      <bottom style="hair">
        <color auto="1"/>
      </bottom>
      <diagonal/>
    </border>
    <border>
      <left/>
      <right/>
      <top style="hair">
        <color auto="1"/>
      </top>
      <bottom style="hair">
        <color auto="1"/>
      </bottom>
      <diagonal/>
    </border>
  </borders>
  <cellStyleXfs count="713">
    <xf numFmtId="0" fontId="0" fillId="0" borderId="0"/>
    <xf numFmtId="166" fontId="17" fillId="0" borderId="0" applyFont="0" applyFill="0" applyBorder="0" applyAlignment="0" applyProtection="0"/>
    <xf numFmtId="166" fontId="19"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0" fontId="17" fillId="0" borderId="0"/>
    <xf numFmtId="0" fontId="19" fillId="0" borderId="0"/>
    <xf numFmtId="0" fontId="17" fillId="0" borderId="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16" applyNumberFormat="0" applyAlignment="0" applyProtection="0"/>
    <xf numFmtId="0" fontId="24" fillId="22" borderId="17"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18" applyNumberFormat="0" applyFill="0" applyAlignment="0" applyProtection="0"/>
    <xf numFmtId="0" fontId="29" fillId="0" borderId="19" applyNumberFormat="0" applyFill="0" applyAlignment="0" applyProtection="0"/>
    <xf numFmtId="0" fontId="30" fillId="0" borderId="20" applyNumberFormat="0" applyFill="0" applyAlignment="0" applyProtection="0"/>
    <xf numFmtId="0" fontId="30" fillId="0" borderId="0" applyNumberFormat="0" applyFill="0" applyBorder="0" applyAlignment="0" applyProtection="0"/>
    <xf numFmtId="0" fontId="31" fillId="8" borderId="16" applyNumberFormat="0" applyAlignment="0" applyProtection="0"/>
    <xf numFmtId="0" fontId="32" fillId="0" borderId="21" applyNumberFormat="0" applyFill="0" applyAlignment="0" applyProtection="0"/>
    <xf numFmtId="0" fontId="33" fillId="23" borderId="0" applyNumberFormat="0" applyBorder="0" applyAlignment="0" applyProtection="0"/>
    <xf numFmtId="0" fontId="25" fillId="0" borderId="0"/>
    <xf numFmtId="0" fontId="25" fillId="0" borderId="0"/>
    <xf numFmtId="0" fontId="10" fillId="0" borderId="0"/>
    <xf numFmtId="0" fontId="17" fillId="0" borderId="0"/>
    <xf numFmtId="0" fontId="10" fillId="0" borderId="0"/>
    <xf numFmtId="0" fontId="17" fillId="24" borderId="22" applyNumberFormat="0" applyFont="0" applyAlignment="0" applyProtection="0"/>
    <xf numFmtId="0" fontId="17" fillId="24" borderId="22" applyNumberFormat="0" applyFont="0" applyAlignment="0" applyProtection="0"/>
    <xf numFmtId="0" fontId="34" fillId="21" borderId="23" applyNumberFormat="0" applyAlignment="0" applyProtection="0"/>
    <xf numFmtId="9" fontId="10" fillId="0" borderId="0" applyFont="0" applyFill="0" applyBorder="0" applyAlignment="0" applyProtection="0"/>
    <xf numFmtId="0" fontId="17" fillId="25" borderId="2" applyNumberFormat="0" applyProtection="0">
      <alignment horizontal="left" vertical="center"/>
    </xf>
    <xf numFmtId="0" fontId="17" fillId="25" borderId="2" applyNumberFormat="0" applyProtection="0">
      <alignment horizontal="left" vertical="center"/>
    </xf>
    <xf numFmtId="0" fontId="35" fillId="0" borderId="0" applyNumberFormat="0" applyFill="0" applyBorder="0" applyAlignment="0" applyProtection="0"/>
    <xf numFmtId="0" fontId="36" fillId="0" borderId="24" applyNumberFormat="0" applyFill="0" applyAlignment="0" applyProtection="0"/>
    <xf numFmtId="0" fontId="37" fillId="0" borderId="0" applyNumberFormat="0" applyFill="0" applyBorder="0" applyAlignment="0" applyProtection="0"/>
    <xf numFmtId="0" fontId="23" fillId="21" borderId="25" applyNumberFormat="0" applyAlignment="0" applyProtection="0"/>
    <xf numFmtId="0" fontId="31" fillId="8" borderId="25" applyNumberFormat="0" applyAlignment="0" applyProtection="0"/>
    <xf numFmtId="0" fontId="17" fillId="24" borderId="26" applyNumberFormat="0" applyFont="0" applyAlignment="0" applyProtection="0"/>
    <xf numFmtId="0" fontId="17" fillId="24" borderId="26" applyNumberFormat="0" applyFont="0" applyAlignment="0" applyProtection="0"/>
    <xf numFmtId="0" fontId="34" fillId="21" borderId="27" applyNumberFormat="0" applyAlignment="0" applyProtection="0"/>
    <xf numFmtId="0" fontId="36" fillId="0" borderId="28" applyNumberFormat="0" applyFill="0" applyAlignment="0" applyProtection="0"/>
    <xf numFmtId="44" fontId="10" fillId="0" borderId="0" applyFont="0" applyFill="0" applyBorder="0" applyAlignment="0" applyProtection="0"/>
    <xf numFmtId="166" fontId="10" fillId="0" borderId="0" applyFont="0" applyFill="0" applyBorder="0" applyAlignment="0" applyProtection="0"/>
    <xf numFmtId="9" fontId="10" fillId="0" borderId="0" applyFont="0" applyFill="0" applyBorder="0" applyAlignment="0" applyProtection="0"/>
    <xf numFmtId="0" fontId="47" fillId="0" borderId="0" applyNumberFormat="0" applyFill="0" applyBorder="0" applyAlignment="0" applyProtection="0"/>
    <xf numFmtId="0" fontId="10" fillId="0" borderId="0"/>
    <xf numFmtId="9" fontId="10" fillId="0" borderId="0" applyFont="0" applyFill="0" applyBorder="0" applyAlignment="0" applyProtection="0"/>
    <xf numFmtId="0" fontId="17" fillId="25" borderId="37" applyNumberFormat="0" applyProtection="0">
      <alignment horizontal="left" vertical="center"/>
    </xf>
    <xf numFmtId="0" fontId="17" fillId="25" borderId="37" applyNumberFormat="0" applyProtection="0">
      <alignment horizontal="left" vertical="center"/>
    </xf>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166" fontId="10"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96" fillId="0" borderId="0"/>
    <xf numFmtId="0" fontId="2"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166" fontId="96" fillId="0" borderId="0" applyFont="0" applyFill="0" applyBorder="0" applyAlignment="0" applyProtection="0"/>
    <xf numFmtId="0" fontId="1"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cellStyleXfs>
  <cellXfs count="734">
    <xf numFmtId="0" fontId="0" fillId="0" borderId="0" xfId="0"/>
    <xf numFmtId="0" fontId="12" fillId="2" borderId="0" xfId="0" applyFont="1" applyFill="1" applyBorder="1" applyAlignment="1">
      <alignment horizontal="right" vertical="top"/>
    </xf>
    <xf numFmtId="0" fontId="0" fillId="2" borderId="0" xfId="0" applyFill="1"/>
    <xf numFmtId="0" fontId="4" fillId="2" borderId="0" xfId="0" applyFont="1" applyFill="1"/>
    <xf numFmtId="0" fontId="42" fillId="2" borderId="0" xfId="0" applyFont="1" applyFill="1"/>
    <xf numFmtId="0" fontId="7" fillId="2" borderId="0" xfId="0" applyFont="1" applyFill="1"/>
    <xf numFmtId="0" fontId="40" fillId="2" borderId="0" xfId="0" applyFont="1" applyFill="1"/>
    <xf numFmtId="0" fontId="43" fillId="2" borderId="0" xfId="0" applyFont="1" applyFill="1" applyAlignment="1"/>
    <xf numFmtId="0" fontId="11" fillId="2" borderId="0" xfId="0" applyFont="1" applyFill="1"/>
    <xf numFmtId="0" fontId="7" fillId="2" borderId="0" xfId="0" applyFont="1" applyFill="1" applyAlignment="1">
      <alignment wrapText="1"/>
    </xf>
    <xf numFmtId="172" fontId="17" fillId="2" borderId="0" xfId="0" applyNumberFormat="1" applyFont="1" applyFill="1" applyBorder="1" applyProtection="1"/>
    <xf numFmtId="0" fontId="46" fillId="2" borderId="0" xfId="0" applyFont="1" applyFill="1"/>
    <xf numFmtId="172" fontId="46" fillId="2" borderId="0" xfId="0" applyNumberFormat="1" applyFont="1" applyFill="1" applyBorder="1" applyProtection="1"/>
    <xf numFmtId="0" fontId="45" fillId="2" borderId="0" xfId="0" applyFont="1" applyFill="1" applyAlignment="1">
      <alignment vertical="center" wrapText="1"/>
    </xf>
    <xf numFmtId="0" fontId="3" fillId="2" borderId="0" xfId="0" applyFont="1" applyFill="1" applyBorder="1"/>
    <xf numFmtId="0" fontId="39" fillId="2" borderId="0" xfId="0" applyFont="1" applyFill="1"/>
    <xf numFmtId="0" fontId="9" fillId="2" borderId="0" xfId="0" applyFont="1" applyFill="1"/>
    <xf numFmtId="0" fontId="5" fillId="2" borderId="0" xfId="0" applyFont="1" applyFill="1"/>
    <xf numFmtId="0" fontId="0" fillId="2" borderId="0" xfId="0" applyFill="1" applyAlignment="1">
      <alignment wrapText="1"/>
    </xf>
    <xf numFmtId="0" fontId="38" fillId="2" borderId="0" xfId="0" applyFont="1" applyFill="1" applyAlignment="1">
      <alignment horizontal="center"/>
    </xf>
    <xf numFmtId="0" fontId="38" fillId="2" borderId="0" xfId="0" applyFont="1" applyFill="1" applyAlignment="1">
      <alignment horizontal="center" wrapText="1"/>
    </xf>
    <xf numFmtId="0" fontId="18" fillId="2" borderId="0" xfId="0" applyFont="1" applyFill="1"/>
    <xf numFmtId="0" fontId="17"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3" fillId="2" borderId="0" xfId="0" applyFont="1" applyFill="1"/>
    <xf numFmtId="174" fontId="5" fillId="2" borderId="0" xfId="0" applyNumberFormat="1" applyFont="1" applyFill="1"/>
    <xf numFmtId="174" fontId="0" fillId="2" borderId="0" xfId="0" applyNumberFormat="1" applyFont="1" applyFill="1"/>
    <xf numFmtId="0" fontId="17" fillId="2" borderId="2" xfId="53" applyFont="1" applyFill="1" applyBorder="1" applyAlignment="1">
      <alignment horizontal="center"/>
    </xf>
    <xf numFmtId="2" fontId="17" fillId="2" borderId="2" xfId="53" applyNumberFormat="1" applyFont="1" applyFill="1" applyBorder="1" applyAlignment="1">
      <alignment horizontal="center"/>
    </xf>
    <xf numFmtId="0" fontId="17" fillId="2" borderId="0" xfId="53" applyFont="1" applyFill="1" applyBorder="1" applyAlignment="1">
      <alignment horizontal="center"/>
    </xf>
    <xf numFmtId="0" fontId="52" fillId="2" borderId="0" xfId="0" applyFont="1" applyFill="1" applyAlignment="1">
      <alignment vertical="top"/>
    </xf>
    <xf numFmtId="0" fontId="11" fillId="2" borderId="0" xfId="0" applyFont="1" applyFill="1" applyAlignment="1">
      <alignment vertical="top"/>
    </xf>
    <xf numFmtId="0" fontId="41" fillId="2" borderId="0" xfId="0" applyFont="1" applyFill="1" applyAlignment="1">
      <alignment horizontal="center" wrapText="1"/>
    </xf>
    <xf numFmtId="0" fontId="0" fillId="2" borderId="0" xfId="0" applyFont="1" applyFill="1" applyAlignment="1">
      <alignment wrapText="1"/>
    </xf>
    <xf numFmtId="0" fontId="48" fillId="2" borderId="0" xfId="0" applyFont="1" applyFill="1" applyBorder="1" applyAlignment="1">
      <alignment horizontal="left" vertical="center" wrapText="1"/>
    </xf>
    <xf numFmtId="0" fontId="48" fillId="2" borderId="0" xfId="0" applyFont="1" applyFill="1" applyBorder="1" applyAlignment="1">
      <alignment horizontal="center"/>
    </xf>
    <xf numFmtId="172" fontId="48" fillId="2" borderId="0" xfId="0" applyNumberFormat="1" applyFont="1" applyFill="1" applyBorder="1" applyAlignment="1" applyProtection="1">
      <alignment horizontal="center"/>
      <protection locked="0"/>
    </xf>
    <xf numFmtId="0" fontId="11" fillId="2" borderId="0" xfId="0" applyFont="1" applyFill="1" applyBorder="1"/>
    <xf numFmtId="0" fontId="0" fillId="2" borderId="0" xfId="0" applyFont="1" applyFill="1" applyAlignment="1">
      <alignment horizontal="center" wrapText="1"/>
    </xf>
    <xf numFmtId="0" fontId="44" fillId="2" borderId="0" xfId="0" applyFont="1" applyFill="1"/>
    <xf numFmtId="0" fontId="43" fillId="2" borderId="0" xfId="0" applyFont="1" applyFill="1" applyAlignment="1">
      <alignment vertical="center"/>
    </xf>
    <xf numFmtId="0" fontId="0" fillId="2" borderId="0" xfId="0" applyFill="1" applyBorder="1"/>
    <xf numFmtId="0" fontId="19" fillId="2" borderId="0" xfId="0" applyFont="1" applyFill="1"/>
    <xf numFmtId="0" fontId="41" fillId="2" borderId="0" xfId="0" applyFont="1" applyFill="1" applyAlignment="1">
      <alignment horizontal="center" wrapText="1"/>
    </xf>
    <xf numFmtId="0" fontId="11" fillId="2" borderId="0" xfId="0" applyFont="1" applyFill="1"/>
    <xf numFmtId="0" fontId="52" fillId="2" borderId="0" xfId="0" applyFont="1" applyFill="1" applyAlignment="1">
      <alignment vertical="top"/>
    </xf>
    <xf numFmtId="0" fontId="52" fillId="2" borderId="0" xfId="0" applyFont="1" applyFill="1" applyAlignment="1">
      <alignment vertical="top" wrapText="1"/>
    </xf>
    <xf numFmtId="0" fontId="11" fillId="2" borderId="0" xfId="0" applyFont="1" applyFill="1" applyAlignment="1">
      <alignment vertical="top"/>
    </xf>
    <xf numFmtId="0" fontId="52" fillId="2" borderId="0" xfId="0" applyFont="1" applyFill="1" applyAlignment="1">
      <alignment horizontal="center" vertical="top" wrapText="1"/>
    </xf>
    <xf numFmtId="164" fontId="6" fillId="2" borderId="0" xfId="0" applyNumberFormat="1" applyFont="1" applyFill="1" applyBorder="1" applyAlignment="1">
      <alignment horizontal="center"/>
    </xf>
    <xf numFmtId="164" fontId="5" fillId="2" borderId="0" xfId="0" applyNumberFormat="1" applyFont="1" applyFill="1" applyBorder="1" applyAlignment="1">
      <alignment horizontal="center"/>
    </xf>
    <xf numFmtId="0" fontId="0" fillId="2" borderId="0" xfId="0" applyFill="1" applyBorder="1" applyAlignment="1">
      <alignment horizontal="center"/>
    </xf>
    <xf numFmtId="0" fontId="4" fillId="2" borderId="0" xfId="0" applyFont="1" applyFill="1" applyBorder="1"/>
    <xf numFmtId="0" fontId="4" fillId="2" borderId="0" xfId="0" applyFont="1" applyFill="1" applyAlignment="1">
      <alignment horizontal="center"/>
    </xf>
    <xf numFmtId="3" fontId="4" fillId="2" borderId="0" xfId="0" applyNumberFormat="1" applyFont="1" applyFill="1"/>
    <xf numFmtId="3" fontId="5" fillId="2" borderId="0" xfId="0" applyNumberFormat="1" applyFont="1" applyFill="1" applyBorder="1" applyAlignment="1">
      <alignment horizontal="center"/>
    </xf>
    <xf numFmtId="0" fontId="4" fillId="2" borderId="0" xfId="0" applyFont="1" applyFill="1" applyAlignment="1">
      <alignment horizontal="left"/>
    </xf>
    <xf numFmtId="0" fontId="5" fillId="2" borderId="0" xfId="0" applyFont="1" applyFill="1" applyBorder="1" applyAlignment="1">
      <alignment horizontal="center" vertical="center"/>
    </xf>
    <xf numFmtId="0" fontId="41" fillId="2" borderId="0" xfId="0" applyFont="1" applyFill="1" applyAlignment="1">
      <alignment horizontal="center"/>
    </xf>
    <xf numFmtId="0" fontId="41" fillId="2" borderId="0" xfId="0" applyFont="1" applyFill="1" applyAlignment="1">
      <alignment horizontal="center" vertical="center"/>
    </xf>
    <xf numFmtId="0" fontId="41" fillId="2" borderId="0" xfId="0" applyFont="1" applyFill="1" applyAlignment="1">
      <alignment horizontal="center" wrapText="1"/>
    </xf>
    <xf numFmtId="0" fontId="19" fillId="2" borderId="0" xfId="0" applyFont="1" applyFill="1" applyAlignment="1">
      <alignment horizontal="center"/>
    </xf>
    <xf numFmtId="0" fontId="0" fillId="2" borderId="0" xfId="0" applyFont="1" applyFill="1" applyAlignment="1">
      <alignment horizontal="left"/>
    </xf>
    <xf numFmtId="0" fontId="53" fillId="2" borderId="0" xfId="0" applyFont="1" applyFill="1"/>
    <xf numFmtId="0" fontId="42" fillId="2" borderId="0" xfId="0" applyFont="1" applyFill="1" applyBorder="1" applyAlignment="1">
      <alignment horizontal="center"/>
    </xf>
    <xf numFmtId="0" fontId="0" fillId="2" borderId="0" xfId="0" applyFont="1" applyFill="1" applyBorder="1"/>
    <xf numFmtId="0" fontId="53" fillId="2" borderId="0" xfId="0" applyFont="1" applyFill="1" applyAlignment="1">
      <alignment horizontal="center"/>
    </xf>
    <xf numFmtId="0" fontId="58" fillId="2" borderId="0" xfId="0" applyFont="1" applyFill="1"/>
    <xf numFmtId="0" fontId="42" fillId="2" borderId="0" xfId="0" applyFont="1" applyFill="1" applyBorder="1" applyAlignment="1">
      <alignment horizontal="left" vertical="center"/>
    </xf>
    <xf numFmtId="175" fontId="49" fillId="0" borderId="0" xfId="40" applyNumberFormat="1" applyFont="1" applyFill="1" applyBorder="1" applyAlignment="1">
      <alignment horizontal="left" vertical="center" wrapText="1"/>
    </xf>
    <xf numFmtId="0" fontId="55" fillId="2" borderId="0" xfId="0" applyFont="1" applyFill="1" applyAlignment="1">
      <alignment horizontal="left"/>
    </xf>
    <xf numFmtId="171" fontId="53" fillId="2" borderId="2" xfId="0" applyNumberFormat="1" applyFont="1" applyFill="1" applyBorder="1" applyAlignment="1">
      <alignment horizontal="center"/>
    </xf>
    <xf numFmtId="171" fontId="53" fillId="2" borderId="37" xfId="0" applyNumberFormat="1" applyFont="1" applyFill="1" applyBorder="1" applyAlignment="1">
      <alignment horizontal="center"/>
    </xf>
    <xf numFmtId="0" fontId="50" fillId="2" borderId="0" xfId="0" applyFont="1" applyFill="1" applyBorder="1" applyAlignment="1">
      <alignment horizontal="left" vertical="center"/>
    </xf>
    <xf numFmtId="0" fontId="0" fillId="2" borderId="0" xfId="0" applyFont="1" applyFill="1" applyAlignment="1"/>
    <xf numFmtId="0" fontId="41" fillId="2" borderId="0" xfId="0" applyFont="1" applyFill="1" applyBorder="1" applyAlignment="1">
      <alignment vertical="center"/>
    </xf>
    <xf numFmtId="0" fontId="58" fillId="2" borderId="39" xfId="0" applyFont="1" applyFill="1" applyBorder="1" applyAlignment="1">
      <alignment horizontal="center"/>
    </xf>
    <xf numFmtId="0" fontId="42" fillId="2" borderId="0" xfId="0" applyFont="1" applyFill="1" applyAlignment="1">
      <alignment vertical="center"/>
    </xf>
    <xf numFmtId="0" fontId="0" fillId="2" borderId="0" xfId="0" applyFont="1" applyFill="1" applyAlignment="1">
      <alignment vertical="center"/>
    </xf>
    <xf numFmtId="0" fontId="54" fillId="2" borderId="0" xfId="0" applyFont="1" applyFill="1" applyBorder="1" applyAlignment="1"/>
    <xf numFmtId="0" fontId="53" fillId="2" borderId="0" xfId="0" applyFont="1" applyFill="1" applyAlignment="1">
      <alignment horizontal="left"/>
    </xf>
    <xf numFmtId="0" fontId="54" fillId="2" borderId="0" xfId="0" applyFont="1" applyFill="1" applyBorder="1" applyAlignment="1">
      <alignment horizontal="left"/>
    </xf>
    <xf numFmtId="175" fontId="66" fillId="0" borderId="29" xfId="40" applyNumberFormat="1" applyFont="1" applyFill="1" applyBorder="1" applyAlignment="1">
      <alignment vertical="center"/>
    </xf>
    <xf numFmtId="0" fontId="53" fillId="2" borderId="0" xfId="0" applyFont="1" applyFill="1" applyAlignment="1">
      <alignment horizontal="left" wrapText="1"/>
    </xf>
    <xf numFmtId="164" fontId="58" fillId="2" borderId="42" xfId="0" applyNumberFormat="1" applyFont="1" applyFill="1" applyBorder="1" applyAlignment="1">
      <alignment horizontal="center"/>
    </xf>
    <xf numFmtId="164" fontId="58" fillId="2" borderId="43" xfId="0" applyNumberFormat="1" applyFont="1" applyFill="1" applyBorder="1" applyAlignment="1">
      <alignment horizontal="center"/>
    </xf>
    <xf numFmtId="164" fontId="53" fillId="2" borderId="42" xfId="0" applyNumberFormat="1" applyFont="1" applyFill="1" applyBorder="1" applyAlignment="1">
      <alignment horizontal="center"/>
    </xf>
    <xf numFmtId="164" fontId="53" fillId="2" borderId="43" xfId="0" applyNumberFormat="1" applyFont="1" applyFill="1" applyBorder="1" applyAlignment="1">
      <alignment horizontal="center"/>
    </xf>
    <xf numFmtId="0" fontId="53" fillId="2" borderId="11" xfId="0" applyFont="1" applyFill="1" applyBorder="1" applyAlignment="1">
      <alignment vertical="center"/>
    </xf>
    <xf numFmtId="0" fontId="53" fillId="2" borderId="10" xfId="0" applyFont="1" applyFill="1" applyBorder="1" applyAlignment="1">
      <alignment vertical="center"/>
    </xf>
    <xf numFmtId="0" fontId="58" fillId="2" borderId="11" xfId="0" applyFont="1" applyFill="1" applyBorder="1" applyAlignment="1">
      <alignment vertical="center"/>
    </xf>
    <xf numFmtId="170" fontId="67" fillId="28" borderId="49" xfId="0" applyNumberFormat="1" applyFont="1" applyFill="1" applyBorder="1" applyAlignment="1">
      <alignment horizontal="center" vertical="center" wrapText="1"/>
    </xf>
    <xf numFmtId="170" fontId="67" fillId="27" borderId="50" xfId="6" applyNumberFormat="1" applyFont="1" applyFill="1" applyBorder="1" applyAlignment="1">
      <alignment horizontal="center" vertical="center" wrapText="1"/>
    </xf>
    <xf numFmtId="170" fontId="67" fillId="28" borderId="41" xfId="0" applyNumberFormat="1" applyFont="1" applyFill="1" applyBorder="1" applyAlignment="1">
      <alignment horizontal="center" vertical="center" wrapText="1"/>
    </xf>
    <xf numFmtId="171" fontId="58" fillId="2" borderId="45" xfId="0" applyNumberFormat="1" applyFont="1" applyFill="1" applyBorder="1" applyAlignment="1">
      <alignment horizontal="center"/>
    </xf>
    <xf numFmtId="171" fontId="12" fillId="2" borderId="51" xfId="0" applyNumberFormat="1" applyFont="1" applyFill="1" applyBorder="1" applyAlignment="1">
      <alignment horizontal="center"/>
    </xf>
    <xf numFmtId="164" fontId="12" fillId="2" borderId="52" xfId="0" applyNumberFormat="1" applyFont="1" applyFill="1" applyBorder="1" applyAlignment="1">
      <alignment horizontal="center"/>
    </xf>
    <xf numFmtId="0" fontId="56" fillId="2" borderId="0" xfId="0" applyFont="1" applyFill="1" applyBorder="1" applyAlignment="1">
      <alignment horizontal="center" vertical="center"/>
    </xf>
    <xf numFmtId="0" fontId="61" fillId="2" borderId="0" xfId="0" applyFont="1" applyFill="1" applyAlignment="1">
      <alignment horizontal="left"/>
    </xf>
    <xf numFmtId="170" fontId="67" fillId="28" borderId="47" xfId="0" applyNumberFormat="1" applyFont="1" applyFill="1" applyBorder="1" applyAlignment="1">
      <alignment horizontal="center" vertical="center" wrapText="1"/>
    </xf>
    <xf numFmtId="170" fontId="67" fillId="27" borderId="46" xfId="6" applyNumberFormat="1" applyFont="1" applyFill="1" applyBorder="1" applyAlignment="1">
      <alignment horizontal="center" vertical="center" wrapText="1"/>
    </xf>
    <xf numFmtId="170" fontId="67" fillId="28" borderId="46" xfId="0" applyNumberFormat="1" applyFont="1" applyFill="1" applyBorder="1" applyAlignment="1">
      <alignment horizontal="center" vertical="center" wrapText="1"/>
    </xf>
    <xf numFmtId="0" fontId="53" fillId="2" borderId="4" xfId="0" applyFont="1" applyFill="1" applyBorder="1" applyAlignment="1">
      <alignment horizontal="center"/>
    </xf>
    <xf numFmtId="38" fontId="53" fillId="2" borderId="39" xfId="0" applyNumberFormat="1" applyFont="1" applyFill="1" applyBorder="1" applyAlignment="1">
      <alignment horizontal="center"/>
    </xf>
    <xf numFmtId="0" fontId="58" fillId="2" borderId="4" xfId="0" applyFont="1" applyFill="1" applyBorder="1" applyAlignment="1">
      <alignment horizontal="left" vertical="center" wrapText="1"/>
    </xf>
    <xf numFmtId="0" fontId="58" fillId="2" borderId="54" xfId="0" applyFont="1" applyFill="1" applyBorder="1" applyAlignment="1">
      <alignment horizontal="left" vertical="center" wrapText="1"/>
    </xf>
    <xf numFmtId="0" fontId="58" fillId="2" borderId="55" xfId="0" applyFont="1" applyFill="1" applyBorder="1" applyAlignment="1">
      <alignment horizontal="center"/>
    </xf>
    <xf numFmtId="164" fontId="58" fillId="2" borderId="44" xfId="0" applyNumberFormat="1" applyFont="1" applyFill="1" applyBorder="1" applyAlignment="1">
      <alignment horizontal="center"/>
    </xf>
    <xf numFmtId="164" fontId="53" fillId="2" borderId="44" xfId="0" applyNumberFormat="1" applyFont="1" applyFill="1" applyBorder="1" applyAlignment="1">
      <alignment horizontal="center"/>
    </xf>
    <xf numFmtId="0" fontId="0" fillId="2" borderId="6" xfId="0" applyFill="1" applyBorder="1"/>
    <xf numFmtId="0" fontId="65" fillId="2" borderId="0" xfId="0" applyFont="1" applyFill="1" applyBorder="1" applyAlignment="1">
      <alignment vertical="center"/>
    </xf>
    <xf numFmtId="0" fontId="53" fillId="0" borderId="2" xfId="0" applyNumberFormat="1" applyFont="1" applyBorder="1" applyAlignment="1">
      <alignment horizontal="center"/>
    </xf>
    <xf numFmtId="0" fontId="53" fillId="2" borderId="37" xfId="0" applyFont="1" applyFill="1" applyBorder="1"/>
    <xf numFmtId="0" fontId="50" fillId="2" borderId="0" xfId="0" applyFont="1" applyFill="1" applyBorder="1" applyAlignment="1">
      <alignment vertical="center"/>
    </xf>
    <xf numFmtId="0" fontId="5" fillId="2" borderId="0" xfId="0" applyFont="1" applyFill="1" applyBorder="1"/>
    <xf numFmtId="174" fontId="0" fillId="2" borderId="0" xfId="0" applyNumberFormat="1" applyFont="1" applyFill="1" applyBorder="1"/>
    <xf numFmtId="0" fontId="61" fillId="2" borderId="0" xfId="0" applyFont="1" applyFill="1" applyBorder="1" applyAlignment="1">
      <alignment horizontal="left"/>
    </xf>
    <xf numFmtId="0" fontId="61" fillId="2" borderId="0" xfId="0" applyFont="1" applyFill="1" applyBorder="1"/>
    <xf numFmtId="0" fontId="7" fillId="2" borderId="0" xfId="0" applyFont="1" applyFill="1" applyBorder="1" applyAlignment="1">
      <alignment wrapText="1"/>
    </xf>
    <xf numFmtId="0" fontId="43" fillId="2" borderId="0" xfId="0" applyFont="1" applyFill="1" applyBorder="1" applyAlignment="1"/>
    <xf numFmtId="0" fontId="58" fillId="2" borderId="34" xfId="0" applyFont="1" applyFill="1" applyBorder="1" applyAlignment="1">
      <alignment horizontal="left" wrapText="1"/>
    </xf>
    <xf numFmtId="0" fontId="58" fillId="2" borderId="35" xfId="0" applyFont="1" applyFill="1" applyBorder="1" applyAlignment="1">
      <alignment horizontal="center" vertical="center"/>
    </xf>
    <xf numFmtId="0" fontId="43" fillId="2" borderId="0" xfId="0" applyFont="1" applyFill="1" applyBorder="1" applyAlignment="1">
      <alignment vertical="center"/>
    </xf>
    <xf numFmtId="0" fontId="61" fillId="2" borderId="0" xfId="0" applyFont="1" applyFill="1" applyAlignment="1">
      <alignment horizontal="center"/>
    </xf>
    <xf numFmtId="0" fontId="59" fillId="2" borderId="0" xfId="0" applyFont="1" applyFill="1" applyAlignment="1">
      <alignment horizontal="center"/>
    </xf>
    <xf numFmtId="0" fontId="71" fillId="2" borderId="4" xfId="0" applyFont="1" applyFill="1" applyBorder="1" applyAlignment="1">
      <alignment horizontal="left" vertical="center" wrapText="1"/>
    </xf>
    <xf numFmtId="0" fontId="71" fillId="2" borderId="39" xfId="0" applyFont="1" applyFill="1" applyBorder="1" applyAlignment="1">
      <alignment horizontal="center" vertical="center" wrapText="1"/>
    </xf>
    <xf numFmtId="0" fontId="71" fillId="2" borderId="3" xfId="0" applyFont="1" applyFill="1" applyBorder="1" applyAlignment="1">
      <alignment horizontal="left" vertical="center" wrapText="1"/>
    </xf>
    <xf numFmtId="0" fontId="58" fillId="2" borderId="40" xfId="0" applyFont="1" applyFill="1" applyBorder="1" applyAlignment="1">
      <alignment horizontal="center" vertical="center" wrapText="1"/>
    </xf>
    <xf numFmtId="0" fontId="71" fillId="2" borderId="40" xfId="0" applyFont="1" applyFill="1" applyBorder="1" applyAlignment="1">
      <alignment horizontal="center" vertical="center" wrapText="1"/>
    </xf>
    <xf numFmtId="0" fontId="12" fillId="2" borderId="57" xfId="0" applyFont="1" applyFill="1" applyBorder="1" applyAlignment="1">
      <alignment horizontal="left" vertical="center" wrapText="1"/>
    </xf>
    <xf numFmtId="0" fontId="12" fillId="2" borderId="58" xfId="0" applyFont="1" applyFill="1" applyBorder="1" applyAlignment="1">
      <alignment horizontal="center" vertical="center" wrapText="1"/>
    </xf>
    <xf numFmtId="175" fontId="66" fillId="0" borderId="0" xfId="40" applyNumberFormat="1" applyFont="1" applyFill="1" applyBorder="1" applyAlignment="1">
      <alignment vertical="center"/>
    </xf>
    <xf numFmtId="0" fontId="67" fillId="27" borderId="59" xfId="0" applyNumberFormat="1" applyFont="1" applyFill="1" applyBorder="1" applyAlignment="1">
      <alignment horizontal="center" vertical="center" wrapText="1"/>
    </xf>
    <xf numFmtId="170" fontId="67" fillId="27" borderId="59" xfId="6" applyNumberFormat="1" applyFont="1" applyFill="1" applyBorder="1" applyAlignment="1">
      <alignment horizontal="center" vertical="center" wrapText="1"/>
    </xf>
    <xf numFmtId="0" fontId="63" fillId="2" borderId="0" xfId="0" applyFont="1" applyFill="1"/>
    <xf numFmtId="0" fontId="43" fillId="2" borderId="0" xfId="0" applyFont="1" applyFill="1"/>
    <xf numFmtId="0" fontId="53" fillId="2" borderId="0" xfId="0" applyFont="1" applyFill="1" applyAlignment="1">
      <alignment wrapText="1"/>
    </xf>
    <xf numFmtId="0" fontId="63" fillId="2" borderId="0" xfId="0" applyFont="1" applyFill="1" applyAlignment="1">
      <alignment horizontal="center"/>
    </xf>
    <xf numFmtId="39" fontId="54" fillId="2" borderId="0" xfId="0" applyNumberFormat="1" applyFont="1" applyFill="1" applyBorder="1" applyAlignment="1">
      <alignment horizontal="center"/>
    </xf>
    <xf numFmtId="0" fontId="73" fillId="2" borderId="0" xfId="0" applyFont="1" applyFill="1" applyBorder="1" applyAlignment="1">
      <alignment horizontal="center" wrapText="1"/>
    </xf>
    <xf numFmtId="0" fontId="69" fillId="2" borderId="0" xfId="0" applyFont="1" applyFill="1" applyAlignment="1">
      <alignment horizontal="center"/>
    </xf>
    <xf numFmtId="0" fontId="69" fillId="2" borderId="0" xfId="0" applyFont="1" applyFill="1" applyAlignment="1">
      <alignment horizontal="center" wrapText="1"/>
    </xf>
    <xf numFmtId="0" fontId="74" fillId="2" borderId="0" xfId="0" applyFont="1" applyFill="1"/>
    <xf numFmtId="0" fontId="58" fillId="2" borderId="12" xfId="0" applyNumberFormat="1" applyFont="1" applyFill="1" applyBorder="1" applyAlignment="1">
      <alignment horizontal="center" vertical="top"/>
    </xf>
    <xf numFmtId="0" fontId="74" fillId="2" borderId="12" xfId="0" applyNumberFormat="1" applyFont="1" applyFill="1" applyBorder="1" applyAlignment="1">
      <alignment horizontal="center" vertical="top"/>
    </xf>
    <xf numFmtId="0" fontId="64" fillId="2" borderId="0" xfId="0" applyFont="1" applyFill="1" applyAlignment="1">
      <alignment vertical="center"/>
    </xf>
    <xf numFmtId="0" fontId="66" fillId="0" borderId="2" xfId="0" applyFont="1" applyBorder="1" applyAlignment="1">
      <alignment horizontal="center" vertical="top"/>
    </xf>
    <xf numFmtId="0" fontId="58" fillId="0" borderId="2" xfId="0" applyFont="1" applyBorder="1" applyAlignment="1">
      <alignment horizontal="center" vertical="top"/>
    </xf>
    <xf numFmtId="0" fontId="66" fillId="2" borderId="2" xfId="0" applyFont="1" applyFill="1" applyBorder="1" applyAlignment="1">
      <alignment horizontal="center" vertical="top"/>
    </xf>
    <xf numFmtId="0" fontId="76" fillId="2" borderId="0" xfId="0" applyFont="1" applyFill="1"/>
    <xf numFmtId="0" fontId="75" fillId="2" borderId="0" xfId="0" applyFont="1" applyFill="1" applyBorder="1" applyAlignment="1">
      <alignment horizontal="center"/>
    </xf>
    <xf numFmtId="0" fontId="53" fillId="2" borderId="0" xfId="0" applyFont="1" applyFill="1" applyAlignment="1">
      <alignment horizontal="center" vertical="center"/>
    </xf>
    <xf numFmtId="0" fontId="53" fillId="2" borderId="0" xfId="0" applyFont="1" applyFill="1" applyBorder="1"/>
    <xf numFmtId="0" fontId="53" fillId="2" borderId="37" xfId="74" applyFont="1" applyFill="1" applyBorder="1" applyAlignment="1" applyProtection="1">
      <alignment horizontal="center"/>
      <protection locked="0"/>
    </xf>
    <xf numFmtId="176" fontId="58" fillId="2" borderId="0" xfId="71" applyNumberFormat="1" applyFont="1" applyFill="1" applyBorder="1" applyAlignment="1" applyProtection="1">
      <alignment horizontal="left" vertical="center"/>
      <protection locked="0"/>
    </xf>
    <xf numFmtId="0" fontId="53" fillId="2" borderId="37" xfId="74" applyFont="1" applyFill="1" applyBorder="1" applyProtection="1">
      <protection locked="0"/>
    </xf>
    <xf numFmtId="176" fontId="58" fillId="2" borderId="0" xfId="71" applyNumberFormat="1" applyFont="1" applyFill="1" applyBorder="1" applyProtection="1">
      <protection locked="0"/>
    </xf>
    <xf numFmtId="176" fontId="58" fillId="2" borderId="37" xfId="71" applyNumberFormat="1" applyFont="1" applyFill="1" applyBorder="1" applyAlignment="1" applyProtection="1">
      <alignment horizontal="left" vertical="center"/>
      <protection locked="0"/>
    </xf>
    <xf numFmtId="176" fontId="58" fillId="2" borderId="37" xfId="71" applyNumberFormat="1" applyFont="1" applyFill="1" applyBorder="1" applyProtection="1">
      <protection locked="0"/>
    </xf>
    <xf numFmtId="0" fontId="53" fillId="2" borderId="0" xfId="0" applyNumberFormat="1" applyFont="1" applyFill="1" applyBorder="1"/>
    <xf numFmtId="0" fontId="58" fillId="2" borderId="0" xfId="0" applyFont="1" applyFill="1" applyBorder="1"/>
    <xf numFmtId="0" fontId="58" fillId="2" borderId="0" xfId="0" applyFont="1" applyFill="1" applyBorder="1" applyAlignment="1">
      <alignment horizontal="center"/>
    </xf>
    <xf numFmtId="0" fontId="53" fillId="2" borderId="0" xfId="0" applyFont="1" applyFill="1" applyBorder="1" applyAlignment="1">
      <alignment horizontal="left"/>
    </xf>
    <xf numFmtId="0" fontId="65" fillId="2" borderId="0" xfId="0" applyFont="1" applyFill="1" applyAlignment="1">
      <alignment vertical="center"/>
    </xf>
    <xf numFmtId="0" fontId="58" fillId="2" borderId="0" xfId="0" applyFont="1" applyFill="1" applyBorder="1" applyAlignment="1">
      <alignment vertical="center"/>
    </xf>
    <xf numFmtId="0" fontId="67" fillId="27" borderId="37" xfId="0" applyFont="1" applyFill="1" applyBorder="1" applyAlignment="1">
      <alignment horizontal="center" vertical="center" wrapText="1"/>
    </xf>
    <xf numFmtId="0" fontId="72" fillId="27" borderId="37" xfId="0" applyFont="1" applyFill="1" applyBorder="1"/>
    <xf numFmtId="0" fontId="67" fillId="27" borderId="10" xfId="0" applyFont="1" applyFill="1" applyBorder="1" applyAlignment="1">
      <alignment wrapText="1"/>
    </xf>
    <xf numFmtId="0" fontId="67" fillId="27" borderId="1" xfId="0" applyFont="1" applyFill="1" applyBorder="1" applyAlignment="1">
      <alignment vertical="center" wrapText="1"/>
    </xf>
    <xf numFmtId="0" fontId="41" fillId="2" borderId="0" xfId="0" applyFont="1" applyFill="1" applyAlignment="1">
      <alignment horizontal="left" wrapText="1"/>
    </xf>
    <xf numFmtId="0" fontId="67" fillId="27" borderId="59" xfId="0" quotePrefix="1" applyFont="1" applyFill="1" applyBorder="1" applyAlignment="1">
      <alignment horizontal="center" vertical="center"/>
    </xf>
    <xf numFmtId="170" fontId="62" fillId="27" borderId="14" xfId="6" applyNumberFormat="1" applyFont="1" applyFill="1" applyBorder="1" applyAlignment="1">
      <alignment horizontal="center" vertical="center" wrapText="1"/>
    </xf>
    <xf numFmtId="10" fontId="42" fillId="2" borderId="8" xfId="0" applyNumberFormat="1" applyFont="1" applyFill="1" applyBorder="1" applyAlignment="1" applyProtection="1">
      <alignment horizontal="center"/>
      <protection locked="0"/>
    </xf>
    <xf numFmtId="17" fontId="42" fillId="0" borderId="9" xfId="0" applyNumberFormat="1" applyFont="1" applyFill="1" applyBorder="1" applyAlignment="1">
      <alignment horizontal="center"/>
    </xf>
    <xf numFmtId="0" fontId="42" fillId="0" borderId="9" xfId="0" applyFont="1" applyFill="1" applyBorder="1" applyAlignment="1">
      <alignment horizontal="center"/>
    </xf>
    <xf numFmtId="169" fontId="17" fillId="0" borderId="9" xfId="70" applyNumberFormat="1" applyFont="1" applyFill="1" applyBorder="1"/>
    <xf numFmtId="169" fontId="17" fillId="0" borderId="8" xfId="70" applyNumberFormat="1" applyFont="1" applyFill="1" applyBorder="1"/>
    <xf numFmtId="17" fontId="42" fillId="2" borderId="9" xfId="0" applyNumberFormat="1" applyFont="1" applyFill="1" applyBorder="1" applyAlignment="1">
      <alignment horizontal="center"/>
    </xf>
    <xf numFmtId="0" fontId="42" fillId="2" borderId="9" xfId="0" applyFont="1" applyFill="1" applyBorder="1" applyAlignment="1">
      <alignment horizontal="center"/>
    </xf>
    <xf numFmtId="169" fontId="17" fillId="2" borderId="8" xfId="70" applyNumberFormat="1" applyFont="1" applyFill="1" applyBorder="1"/>
    <xf numFmtId="169" fontId="17" fillId="2" borderId="9" xfId="70" applyNumberFormat="1" applyFont="1" applyFill="1" applyBorder="1"/>
    <xf numFmtId="0" fontId="45" fillId="2" borderId="0" xfId="0" applyFont="1" applyFill="1" applyBorder="1" applyAlignment="1">
      <alignment vertical="top"/>
    </xf>
    <xf numFmtId="0" fontId="45" fillId="2" borderId="0" xfId="0" applyFont="1" applyFill="1" applyAlignment="1">
      <alignment vertical="top"/>
    </xf>
    <xf numFmtId="0" fontId="80" fillId="2" borderId="0" xfId="0" applyFont="1" applyFill="1" applyAlignment="1">
      <alignment vertical="top"/>
    </xf>
    <xf numFmtId="170" fontId="62" fillId="2" borderId="0" xfId="6" applyNumberFormat="1" applyFont="1" applyFill="1" applyBorder="1" applyAlignment="1">
      <alignment horizontal="center" vertical="center" wrapText="1"/>
    </xf>
    <xf numFmtId="10" fontId="42" fillId="2" borderId="0" xfId="0" applyNumberFormat="1" applyFont="1" applyFill="1" applyBorder="1" applyAlignment="1">
      <alignment horizontal="center"/>
    </xf>
    <xf numFmtId="17" fontId="15" fillId="2" borderId="8" xfId="0" applyNumberFormat="1" applyFont="1" applyFill="1" applyBorder="1"/>
    <xf numFmtId="0" fontId="15" fillId="2" borderId="8" xfId="0" applyFont="1" applyFill="1" applyBorder="1"/>
    <xf numFmtId="169" fontId="15" fillId="2" borderId="8" xfId="0" applyNumberFormat="1" applyFont="1" applyFill="1" applyBorder="1"/>
    <xf numFmtId="17" fontId="55" fillId="2" borderId="15" xfId="0" applyNumberFormat="1" applyFont="1" applyFill="1" applyBorder="1"/>
    <xf numFmtId="0" fontId="55" fillId="2" borderId="15" xfId="0" applyFont="1" applyFill="1" applyBorder="1"/>
    <xf numFmtId="169" fontId="55" fillId="2" borderId="15" xfId="0" applyNumberFormat="1" applyFont="1" applyFill="1" applyBorder="1"/>
    <xf numFmtId="0" fontId="65" fillId="2" borderId="0" xfId="0" applyFont="1" applyFill="1" applyAlignment="1">
      <alignment horizontal="left"/>
    </xf>
    <xf numFmtId="0" fontId="41" fillId="2" borderId="0" xfId="0" applyFont="1" applyFill="1" applyAlignment="1">
      <alignment horizontal="center" wrapText="1"/>
    </xf>
    <xf numFmtId="175" fontId="66" fillId="29" borderId="29" xfId="40" applyNumberFormat="1" applyFont="1" applyFill="1" applyBorder="1" applyAlignment="1">
      <alignment vertical="center" wrapText="1"/>
    </xf>
    <xf numFmtId="175" fontId="66" fillId="29" borderId="0" xfId="40" applyNumberFormat="1" applyFont="1" applyFill="1" applyBorder="1" applyAlignment="1">
      <alignment vertical="center" wrapText="1"/>
    </xf>
    <xf numFmtId="172" fontId="58" fillId="29" borderId="56" xfId="0" applyNumberFormat="1" applyFont="1" applyFill="1" applyBorder="1" applyAlignment="1" applyProtection="1">
      <alignment horizontal="center" vertical="center"/>
    </xf>
    <xf numFmtId="0" fontId="12" fillId="29" borderId="58" xfId="0" applyFont="1" applyFill="1" applyBorder="1" applyAlignment="1">
      <alignment horizontal="center" vertical="center" wrapText="1"/>
    </xf>
    <xf numFmtId="0" fontId="58" fillId="2" borderId="39" xfId="0" applyFont="1" applyFill="1" applyBorder="1" applyAlignment="1">
      <alignment horizontal="center" vertical="center" wrapText="1"/>
    </xf>
    <xf numFmtId="0" fontId="58" fillId="29" borderId="39" xfId="0" applyFont="1" applyFill="1" applyBorder="1" applyAlignment="1">
      <alignment horizontal="center" vertical="center" wrapText="1"/>
    </xf>
    <xf numFmtId="177" fontId="58" fillId="29" borderId="39" xfId="70" applyNumberFormat="1" applyFont="1" applyFill="1" applyBorder="1" applyAlignment="1" applyProtection="1">
      <alignment horizontal="center"/>
      <protection locked="0"/>
    </xf>
    <xf numFmtId="177" fontId="58" fillId="29" borderId="55" xfId="70" applyNumberFormat="1" applyFont="1" applyFill="1" applyBorder="1" applyAlignment="1" applyProtection="1">
      <alignment horizontal="center"/>
      <protection locked="0"/>
    </xf>
    <xf numFmtId="177" fontId="58" fillId="29" borderId="55" xfId="70" applyNumberFormat="1" applyFont="1" applyFill="1" applyBorder="1"/>
    <xf numFmtId="0" fontId="53" fillId="2" borderId="0" xfId="0" applyFont="1" applyFill="1" applyAlignment="1">
      <alignment vertical="center"/>
    </xf>
    <xf numFmtId="167" fontId="66" fillId="29" borderId="2" xfId="0" applyNumberFormat="1" applyFont="1" applyFill="1" applyBorder="1" applyAlignment="1">
      <alignment horizontal="center" vertical="top"/>
    </xf>
    <xf numFmtId="176" fontId="58" fillId="29" borderId="37" xfId="71" applyNumberFormat="1" applyFont="1" applyFill="1" applyBorder="1" applyAlignment="1" applyProtection="1">
      <alignment horizontal="right" vertical="center"/>
      <protection locked="0"/>
    </xf>
    <xf numFmtId="176" fontId="58" fillId="29" borderId="37" xfId="71" applyNumberFormat="1" applyFont="1" applyFill="1" applyBorder="1" applyAlignment="1" applyProtection="1">
      <alignment horizontal="left" vertical="center"/>
      <protection locked="0"/>
    </xf>
    <xf numFmtId="176" fontId="58" fillId="29" borderId="37" xfId="71" applyNumberFormat="1" applyFont="1" applyFill="1" applyBorder="1" applyProtection="1">
      <protection locked="0"/>
    </xf>
    <xf numFmtId="0" fontId="67" fillId="27" borderId="60" xfId="0" applyNumberFormat="1" applyFont="1" applyFill="1" applyBorder="1" applyAlignment="1">
      <alignment horizontal="center" vertical="center" wrapText="1"/>
    </xf>
    <xf numFmtId="0" fontId="41" fillId="2" borderId="0" xfId="0" applyFont="1" applyFill="1" applyAlignment="1">
      <alignment horizontal="center" wrapText="1"/>
    </xf>
    <xf numFmtId="175" fontId="66" fillId="29" borderId="0" xfId="40" applyNumberFormat="1" applyFont="1" applyFill="1" applyBorder="1" applyAlignment="1">
      <alignment vertical="center"/>
    </xf>
    <xf numFmtId="0" fontId="39" fillId="2" borderId="0" xfId="0" applyFont="1" applyFill="1" applyAlignment="1">
      <alignment horizontal="center"/>
    </xf>
    <xf numFmtId="0" fontId="9" fillId="2" borderId="0" xfId="0" applyFont="1" applyFill="1" applyAlignment="1">
      <alignment horizontal="center"/>
    </xf>
    <xf numFmtId="10" fontId="42" fillId="2" borderId="14" xfId="0" applyNumberFormat="1" applyFont="1" applyFill="1" applyBorder="1" applyAlignment="1" applyProtection="1">
      <alignment horizontal="center"/>
      <protection locked="0"/>
    </xf>
    <xf numFmtId="10" fontId="42" fillId="2" borderId="65" xfId="0" applyNumberFormat="1" applyFont="1" applyFill="1" applyBorder="1" applyAlignment="1" applyProtection="1">
      <alignment horizontal="center"/>
      <protection locked="0"/>
    </xf>
    <xf numFmtId="170" fontId="62" fillId="27" borderId="66" xfId="6" applyNumberFormat="1" applyFont="1" applyFill="1" applyBorder="1" applyAlignment="1">
      <alignment horizontal="center" vertical="center" wrapText="1"/>
    </xf>
    <xf numFmtId="170" fontId="62" fillId="27" borderId="49" xfId="6" applyNumberFormat="1" applyFont="1" applyFill="1" applyBorder="1" applyAlignment="1">
      <alignment horizontal="center" vertical="center" wrapText="1"/>
    </xf>
    <xf numFmtId="10" fontId="42" fillId="29" borderId="8" xfId="0" applyNumberFormat="1" applyFont="1" applyFill="1" applyBorder="1" applyAlignment="1" applyProtection="1">
      <alignment horizontal="center"/>
      <protection locked="0"/>
    </xf>
    <xf numFmtId="10" fontId="42" fillId="29" borderId="65" xfId="0" applyNumberFormat="1" applyFont="1" applyFill="1" applyBorder="1" applyAlignment="1" applyProtection="1">
      <alignment horizontal="center"/>
      <protection locked="0"/>
    </xf>
    <xf numFmtId="1" fontId="42" fillId="0" borderId="9" xfId="0" applyNumberFormat="1" applyFont="1" applyFill="1" applyBorder="1" applyAlignment="1">
      <alignment horizontal="center"/>
    </xf>
    <xf numFmtId="17" fontId="42" fillId="29" borderId="8" xfId="0" applyNumberFormat="1" applyFont="1" applyFill="1" applyBorder="1"/>
    <xf numFmtId="0" fontId="42" fillId="29" borderId="8" xfId="0" applyFont="1" applyFill="1" applyBorder="1"/>
    <xf numFmtId="169" fontId="42" fillId="29" borderId="8" xfId="0" applyNumberFormat="1" applyFont="1" applyFill="1" applyBorder="1" applyProtection="1">
      <protection locked="0"/>
    </xf>
    <xf numFmtId="169" fontId="17" fillId="29" borderId="8" xfId="70" applyNumberFormat="1" applyFont="1" applyFill="1" applyBorder="1" applyProtection="1"/>
    <xf numFmtId="0" fontId="57" fillId="2" borderId="0" xfId="73" applyFont="1" applyFill="1"/>
    <xf numFmtId="164" fontId="58" fillId="29" borderId="64" xfId="0" applyNumberFormat="1" applyFont="1" applyFill="1" applyBorder="1" applyAlignment="1">
      <alignment horizontal="center"/>
    </xf>
    <xf numFmtId="0" fontId="59" fillId="2" borderId="0" xfId="0" applyFont="1" applyFill="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xf>
    <xf numFmtId="175" fontId="66" fillId="29" borderId="0" xfId="40" applyNumberFormat="1" applyFont="1" applyFill="1" applyBorder="1" applyAlignment="1">
      <alignment horizontal="left" vertical="center"/>
    </xf>
    <xf numFmtId="0" fontId="58" fillId="2" borderId="0" xfId="0" applyFont="1" applyFill="1" applyBorder="1" applyAlignment="1">
      <alignment horizontal="left" vertical="center" wrapText="1"/>
    </xf>
    <xf numFmtId="0" fontId="67" fillId="27" borderId="50" xfId="0" applyFont="1" applyFill="1" applyBorder="1" applyAlignment="1">
      <alignment horizontal="center" vertical="center" wrapText="1"/>
    </xf>
    <xf numFmtId="0" fontId="67" fillId="27" borderId="37" xfId="0" applyFont="1" applyFill="1" applyBorder="1" applyAlignment="1">
      <alignment horizontal="center" vertical="center" wrapText="1"/>
    </xf>
    <xf numFmtId="0" fontId="41" fillId="2" borderId="0" xfId="0" applyFont="1" applyFill="1" applyAlignment="1">
      <alignment horizontal="center" wrapText="1"/>
    </xf>
    <xf numFmtId="164" fontId="58" fillId="29" borderId="39" xfId="0" applyNumberFormat="1" applyFont="1" applyFill="1" applyBorder="1" applyAlignment="1">
      <alignment horizontal="center"/>
    </xf>
    <xf numFmtId="164" fontId="58" fillId="29" borderId="53" xfId="0" applyNumberFormat="1" applyFont="1" applyFill="1" applyBorder="1" applyAlignment="1">
      <alignment horizontal="center"/>
    </xf>
    <xf numFmtId="0" fontId="11" fillId="2" borderId="0" xfId="0" applyFont="1" applyFill="1" applyAlignment="1">
      <alignment horizontal="left"/>
    </xf>
    <xf numFmtId="0" fontId="11" fillId="2" borderId="0" xfId="0" applyFont="1" applyFill="1" applyBorder="1" applyAlignment="1">
      <alignment horizontal="left"/>
    </xf>
    <xf numFmtId="0" fontId="7" fillId="2" borderId="0" xfId="0" applyFont="1" applyFill="1" applyAlignment="1">
      <alignment horizontal="left"/>
    </xf>
    <xf numFmtId="171" fontId="54" fillId="2" borderId="5" xfId="0" applyNumberFormat="1" applyFont="1" applyFill="1" applyBorder="1" applyAlignment="1">
      <alignment horizontal="center" wrapText="1"/>
    </xf>
    <xf numFmtId="0" fontId="70" fillId="2" borderId="0" xfId="0" applyFont="1" applyFill="1" applyBorder="1" applyAlignment="1">
      <alignment horizontal="center" vertical="center" textRotation="90"/>
    </xf>
    <xf numFmtId="3" fontId="63" fillId="26" borderId="34" xfId="0" applyNumberFormat="1" applyFont="1" applyFill="1" applyBorder="1" applyAlignment="1">
      <alignment horizontal="center" vertical="center"/>
    </xf>
    <xf numFmtId="3" fontId="63" fillId="26" borderId="35" xfId="0" applyNumberFormat="1" applyFont="1" applyFill="1" applyBorder="1" applyAlignment="1">
      <alignment horizontal="center" vertical="center"/>
    </xf>
    <xf numFmtId="3" fontId="63" fillId="26" borderId="35" xfId="0" applyNumberFormat="1" applyFont="1" applyFill="1" applyBorder="1" applyAlignment="1">
      <alignment vertical="center"/>
    </xf>
    <xf numFmtId="3" fontId="63" fillId="26" borderId="36" xfId="0" applyNumberFormat="1" applyFont="1" applyFill="1" applyBorder="1" applyAlignment="1">
      <alignment vertical="center"/>
    </xf>
    <xf numFmtId="9" fontId="53" fillId="2" borderId="13" xfId="0" applyNumberFormat="1" applyFont="1" applyFill="1" applyBorder="1"/>
    <xf numFmtId="3" fontId="58" fillId="2" borderId="0" xfId="0" applyNumberFormat="1" applyFont="1" applyFill="1" applyBorder="1" applyAlignment="1">
      <alignment horizontal="center" vertical="center"/>
    </xf>
    <xf numFmtId="175" fontId="66" fillId="0" borderId="0" xfId="40" applyNumberFormat="1" applyFont="1" applyFill="1" applyBorder="1" applyAlignment="1">
      <alignment horizontal="center" vertical="center"/>
    </xf>
    <xf numFmtId="3" fontId="58" fillId="2" borderId="0" xfId="0" applyNumberFormat="1" applyFont="1" applyFill="1" applyBorder="1" applyAlignment="1">
      <alignment vertical="center" wrapText="1"/>
    </xf>
    <xf numFmtId="3" fontId="63" fillId="2" borderId="0" xfId="0" applyNumberFormat="1" applyFont="1" applyFill="1" applyBorder="1" applyAlignment="1">
      <alignment vertical="center" wrapText="1"/>
    </xf>
    <xf numFmtId="0" fontId="58" fillId="2" borderId="0" xfId="0" applyNumberFormat="1" applyFont="1" applyFill="1" applyBorder="1" applyAlignment="1">
      <alignment vertical="top" wrapText="1"/>
    </xf>
    <xf numFmtId="3" fontId="58" fillId="0" borderId="0" xfId="0" applyNumberFormat="1" applyFont="1" applyFill="1" applyBorder="1" applyAlignment="1">
      <alignment horizontal="center" vertical="center"/>
    </xf>
    <xf numFmtId="3" fontId="58" fillId="29" borderId="39" xfId="0" applyNumberFormat="1" applyFont="1" applyFill="1" applyBorder="1" applyAlignment="1">
      <alignment horizontal="center" vertical="center"/>
    </xf>
    <xf numFmtId="3" fontId="54"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xf>
    <xf numFmtId="3" fontId="12" fillId="2" borderId="0" xfId="0" applyNumberFormat="1" applyFont="1" applyFill="1" applyBorder="1" applyAlignment="1">
      <alignment horizontal="center" vertical="center"/>
    </xf>
    <xf numFmtId="3" fontId="58" fillId="2" borderId="0" xfId="0" applyNumberFormat="1" applyFont="1" applyFill="1" applyBorder="1" applyAlignment="1">
      <alignment horizontal="left" vertical="center"/>
    </xf>
    <xf numFmtId="3" fontId="53" fillId="2" borderId="0" xfId="0" applyNumberFormat="1" applyFont="1" applyFill="1" applyBorder="1" applyAlignment="1">
      <alignment horizontal="center" vertical="center"/>
    </xf>
    <xf numFmtId="168" fontId="58" fillId="2" borderId="0" xfId="0" applyNumberFormat="1" applyFont="1" applyFill="1" applyBorder="1" applyAlignment="1">
      <alignment horizontal="center" vertical="center"/>
    </xf>
    <xf numFmtId="171" fontId="12" fillId="2" borderId="0" xfId="0" applyNumberFormat="1" applyFont="1" applyFill="1" applyBorder="1" applyAlignment="1">
      <alignment horizontal="center" vertical="center"/>
    </xf>
    <xf numFmtId="3" fontId="54" fillId="2" borderId="39" xfId="0" applyNumberFormat="1" applyFont="1" applyFill="1" applyBorder="1" applyAlignment="1">
      <alignment horizontal="center" vertical="center"/>
    </xf>
    <xf numFmtId="3" fontId="12" fillId="2" borderId="39" xfId="0" applyNumberFormat="1" applyFont="1" applyFill="1" applyBorder="1" applyAlignment="1">
      <alignment horizontal="left" vertical="center"/>
    </xf>
    <xf numFmtId="3" fontId="12" fillId="2" borderId="39" xfId="0" applyNumberFormat="1" applyFont="1" applyFill="1" applyBorder="1" applyAlignment="1">
      <alignment horizontal="center" vertical="center"/>
    </xf>
    <xf numFmtId="3" fontId="12" fillId="29" borderId="39" xfId="0" applyNumberFormat="1" applyFont="1" applyFill="1" applyBorder="1" applyAlignment="1">
      <alignment horizontal="center" vertical="center"/>
    </xf>
    <xf numFmtId="0" fontId="8" fillId="2" borderId="0" xfId="0" applyFont="1" applyFill="1" applyBorder="1" applyAlignment="1">
      <alignment vertical="center" textRotation="90"/>
    </xf>
    <xf numFmtId="0" fontId="67" fillId="27" borderId="70" xfId="0" applyNumberFormat="1" applyFont="1" applyFill="1" applyBorder="1" applyAlignment="1">
      <alignment horizontal="center" vertical="center" wrapText="1"/>
    </xf>
    <xf numFmtId="0" fontId="67" fillId="27" borderId="75" xfId="0" applyNumberFormat="1" applyFont="1" applyFill="1" applyBorder="1" applyAlignment="1">
      <alignment horizontal="center" vertical="center" wrapText="1"/>
    </xf>
    <xf numFmtId="3" fontId="58" fillId="2" borderId="12" xfId="0" applyNumberFormat="1" applyFont="1" applyFill="1" applyBorder="1" applyAlignment="1">
      <alignment horizontal="center" vertical="center"/>
    </xf>
    <xf numFmtId="3" fontId="54" fillId="2" borderId="4" xfId="0" applyNumberFormat="1" applyFont="1" applyFill="1" applyBorder="1" applyAlignment="1">
      <alignment horizontal="center" vertical="center"/>
    </xf>
    <xf numFmtId="3" fontId="12" fillId="2" borderId="53" xfId="0" applyNumberFormat="1" applyFont="1" applyFill="1" applyBorder="1" applyAlignment="1">
      <alignment horizontal="center" vertical="center"/>
    </xf>
    <xf numFmtId="3" fontId="54" fillId="2" borderId="12" xfId="0" applyNumberFormat="1" applyFont="1" applyFill="1" applyBorder="1" applyAlignment="1">
      <alignment horizontal="center" vertical="center"/>
    </xf>
    <xf numFmtId="3" fontId="12" fillId="2" borderId="13" xfId="0" applyNumberFormat="1" applyFont="1" applyFill="1" applyBorder="1" applyAlignment="1">
      <alignment horizontal="center" vertical="center"/>
    </xf>
    <xf numFmtId="171" fontId="58" fillId="2" borderId="13" xfId="0" applyNumberFormat="1" applyFont="1" applyFill="1" applyBorder="1" applyAlignment="1">
      <alignment horizontal="center" vertical="center"/>
    </xf>
    <xf numFmtId="171" fontId="12" fillId="2" borderId="13" xfId="0" applyNumberFormat="1" applyFont="1" applyFill="1" applyBorder="1" applyAlignment="1">
      <alignment horizontal="center" vertical="center"/>
    </xf>
    <xf numFmtId="3" fontId="54" fillId="2" borderId="5" xfId="0" applyNumberFormat="1" applyFont="1" applyFill="1" applyBorder="1" applyAlignment="1">
      <alignment horizontal="center" vertical="center"/>
    </xf>
    <xf numFmtId="3" fontId="12" fillId="2" borderId="6" xfId="0" applyNumberFormat="1" applyFont="1" applyFill="1" applyBorder="1" applyAlignment="1">
      <alignment horizontal="center" vertical="center"/>
    </xf>
    <xf numFmtId="3" fontId="54" fillId="2" borderId="6" xfId="0" applyNumberFormat="1" applyFont="1" applyFill="1" applyBorder="1" applyAlignment="1">
      <alignment horizontal="center" vertical="center"/>
    </xf>
    <xf numFmtId="3" fontId="12" fillId="2" borderId="7" xfId="0" applyNumberFormat="1" applyFont="1" applyFill="1" applyBorder="1" applyAlignment="1">
      <alignment horizontal="center" vertical="center"/>
    </xf>
    <xf numFmtId="0" fontId="67" fillId="27" borderId="76" xfId="0" applyFont="1" applyFill="1" applyBorder="1" applyAlignment="1">
      <alignment horizontal="left" vertical="center" wrapText="1"/>
    </xf>
    <xf numFmtId="0" fontId="67" fillId="27" borderId="79" xfId="0" applyFont="1" applyFill="1" applyBorder="1" applyAlignment="1">
      <alignment horizontal="center" vertical="center" wrapText="1"/>
    </xf>
    <xf numFmtId="0" fontId="67" fillId="27" borderId="80" xfId="0" applyFont="1" applyFill="1" applyBorder="1" applyAlignment="1">
      <alignment horizontal="center" vertical="center" wrapText="1"/>
    </xf>
    <xf numFmtId="177" fontId="58" fillId="2" borderId="0" xfId="70" applyNumberFormat="1" applyFont="1" applyFill="1" applyBorder="1" applyAlignment="1" applyProtection="1">
      <alignment horizontal="center"/>
    </xf>
    <xf numFmtId="0" fontId="58" fillId="2" borderId="0" xfId="0" applyFont="1" applyFill="1" applyBorder="1" applyAlignment="1">
      <alignment horizontal="center"/>
    </xf>
    <xf numFmtId="0" fontId="58" fillId="2" borderId="12" xfId="0" applyFont="1" applyFill="1" applyBorder="1" applyAlignment="1">
      <alignment horizontal="left" vertical="center" wrapText="1"/>
    </xf>
    <xf numFmtId="177" fontId="58" fillId="2" borderId="13" xfId="70" applyNumberFormat="1" applyFont="1" applyFill="1" applyBorder="1" applyAlignment="1" applyProtection="1">
      <alignment horizontal="center"/>
    </xf>
    <xf numFmtId="0" fontId="58" fillId="2" borderId="5" xfId="0" applyFont="1" applyFill="1" applyBorder="1" applyAlignment="1">
      <alignment horizontal="left" vertical="center" wrapText="1"/>
    </xf>
    <xf numFmtId="177" fontId="58" fillId="2" borderId="6" xfId="70" applyNumberFormat="1" applyFont="1" applyFill="1" applyBorder="1" applyAlignment="1" applyProtection="1">
      <alignment horizontal="center"/>
    </xf>
    <xf numFmtId="177" fontId="58" fillId="2" borderId="7" xfId="70" applyNumberFormat="1" applyFont="1" applyFill="1" applyBorder="1" applyAlignment="1" applyProtection="1">
      <alignment horizontal="center"/>
    </xf>
    <xf numFmtId="9" fontId="53" fillId="29" borderId="0" xfId="0" applyNumberFormat="1" applyFont="1" applyFill="1" applyBorder="1" applyAlignment="1">
      <alignment horizontal="center" vertical="center"/>
    </xf>
    <xf numFmtId="9" fontId="53" fillId="29" borderId="0" xfId="0" applyNumberFormat="1" applyFont="1" applyFill="1" applyBorder="1"/>
    <xf numFmtId="9" fontId="53" fillId="29" borderId="0" xfId="0" applyNumberFormat="1" applyFont="1" applyFill="1" applyBorder="1" applyAlignment="1">
      <alignment horizontal="center"/>
    </xf>
    <xf numFmtId="3" fontId="58" fillId="29" borderId="40" xfId="0" applyNumberFormat="1" applyFont="1" applyFill="1" applyBorder="1" applyAlignment="1">
      <alignment horizontal="center" vertical="center"/>
    </xf>
    <xf numFmtId="3" fontId="58" fillId="29" borderId="81" xfId="0" applyNumberFormat="1" applyFont="1" applyFill="1" applyBorder="1" applyAlignment="1">
      <alignment horizontal="center" vertical="center"/>
    </xf>
    <xf numFmtId="0" fontId="17" fillId="2" borderId="0" xfId="53" applyFont="1" applyFill="1" applyBorder="1" applyAlignment="1"/>
    <xf numFmtId="0" fontId="17" fillId="2" borderId="0" xfId="53" applyFont="1" applyFill="1" applyBorder="1"/>
    <xf numFmtId="2" fontId="17" fillId="2" borderId="0" xfId="53" applyNumberFormat="1" applyFont="1" applyFill="1" applyBorder="1" applyAlignment="1">
      <alignment horizontal="center"/>
    </xf>
    <xf numFmtId="0" fontId="57" fillId="2" borderId="11" xfId="73" applyFont="1" applyFill="1" applyBorder="1" applyAlignment="1">
      <alignment vertical="center"/>
    </xf>
    <xf numFmtId="0" fontId="67" fillId="27" borderId="2" xfId="0" applyFont="1" applyFill="1" applyBorder="1" applyAlignment="1">
      <alignment horizontal="center" wrapText="1"/>
    </xf>
    <xf numFmtId="0" fontId="11" fillId="2" borderId="0" xfId="0" applyFont="1" applyFill="1" applyAlignment="1">
      <alignment horizontal="center"/>
    </xf>
    <xf numFmtId="0" fontId="81" fillId="2" borderId="0" xfId="0" applyFont="1" applyFill="1"/>
    <xf numFmtId="0" fontId="0" fillId="2" borderId="0" xfId="0" applyFill="1" applyAlignment="1">
      <alignment vertical="top"/>
    </xf>
    <xf numFmtId="0" fontId="65" fillId="2" borderId="0" xfId="0" applyFont="1" applyFill="1" applyAlignment="1">
      <alignment horizontal="left" vertical="top"/>
    </xf>
    <xf numFmtId="0" fontId="65" fillId="2" borderId="0" xfId="0" applyFont="1" applyFill="1" applyAlignment="1">
      <alignment vertical="top"/>
    </xf>
    <xf numFmtId="0" fontId="41" fillId="2" borderId="0" xfId="0" applyFont="1" applyFill="1" applyAlignment="1">
      <alignment horizontal="center" vertical="top"/>
    </xf>
    <xf numFmtId="0" fontId="67" fillId="27" borderId="10" xfId="0" applyFont="1" applyFill="1" applyBorder="1" applyAlignment="1">
      <alignment vertical="center" wrapText="1"/>
    </xf>
    <xf numFmtId="0" fontId="67" fillId="27" borderId="66" xfId="0" applyFont="1" applyFill="1" applyBorder="1" applyAlignment="1">
      <alignment horizontal="center" vertical="center" wrapText="1"/>
    </xf>
    <xf numFmtId="0" fontId="67" fillId="27" borderId="10" xfId="53" applyFont="1" applyFill="1" applyBorder="1" applyAlignment="1">
      <alignment vertical="center"/>
    </xf>
    <xf numFmtId="0" fontId="67" fillId="27" borderId="66" xfId="53" applyFont="1" applyFill="1" applyBorder="1" applyAlignment="1">
      <alignment horizontal="center" vertical="center"/>
    </xf>
    <xf numFmtId="175" fontId="66" fillId="2" borderId="0" xfId="40" applyNumberFormat="1" applyFont="1" applyFill="1" applyBorder="1" applyAlignment="1">
      <alignment vertical="center"/>
    </xf>
    <xf numFmtId="3" fontId="12" fillId="2" borderId="35" xfId="0" applyNumberFormat="1" applyFont="1" applyFill="1" applyBorder="1" applyAlignment="1">
      <alignment horizontal="center" vertical="center" wrapText="1"/>
    </xf>
    <xf numFmtId="0" fontId="54" fillId="2" borderId="12" xfId="0" applyFont="1" applyFill="1" applyBorder="1" applyAlignment="1">
      <alignment horizontal="left"/>
    </xf>
    <xf numFmtId="3" fontId="63" fillId="2" borderId="0" xfId="0" applyNumberFormat="1" applyFont="1" applyFill="1" applyBorder="1" applyAlignment="1">
      <alignment horizontal="center" vertical="center" wrapText="1"/>
    </xf>
    <xf numFmtId="0" fontId="53" fillId="29" borderId="0" xfId="0" applyFont="1" applyFill="1" applyBorder="1"/>
    <xf numFmtId="38" fontId="58" fillId="29" borderId="0" xfId="0" applyNumberFormat="1" applyFont="1" applyFill="1" applyBorder="1" applyAlignment="1">
      <alignment horizontal="center"/>
    </xf>
    <xf numFmtId="0" fontId="53" fillId="29" borderId="6" xfId="0" applyFont="1" applyFill="1" applyBorder="1" applyAlignment="1">
      <alignment vertical="top"/>
    </xf>
    <xf numFmtId="0" fontId="53" fillId="2" borderId="0" xfId="0" applyFont="1" applyFill="1" applyBorder="1" applyAlignment="1">
      <alignment horizontal="left" vertical="top"/>
    </xf>
    <xf numFmtId="0" fontId="53" fillId="2" borderId="0" xfId="0" applyFont="1" applyFill="1" applyBorder="1" applyAlignment="1">
      <alignment vertical="top"/>
    </xf>
    <xf numFmtId="173" fontId="58" fillId="2" borderId="0" xfId="0" applyNumberFormat="1" applyFont="1" applyFill="1" applyBorder="1" applyAlignment="1">
      <alignment horizontal="center"/>
    </xf>
    <xf numFmtId="3" fontId="53" fillId="2" borderId="0" xfId="0" applyNumberFormat="1" applyFont="1" applyFill="1" applyBorder="1" applyAlignment="1">
      <alignment horizontal="right"/>
    </xf>
    <xf numFmtId="10" fontId="53" fillId="2" borderId="0" xfId="72" applyNumberFormat="1" applyFont="1" applyFill="1" applyBorder="1" applyAlignment="1">
      <alignment horizontal="center"/>
    </xf>
    <xf numFmtId="38" fontId="53" fillId="2" borderId="0" xfId="71" applyNumberFormat="1" applyFont="1" applyFill="1" applyBorder="1" applyAlignment="1">
      <alignment horizontal="center"/>
    </xf>
    <xf numFmtId="38" fontId="53" fillId="2" borderId="0" xfId="0" applyNumberFormat="1" applyFont="1" applyFill="1" applyBorder="1" applyAlignment="1">
      <alignment horizontal="center"/>
    </xf>
    <xf numFmtId="0" fontId="53" fillId="29" borderId="6" xfId="0" applyFont="1" applyFill="1" applyBorder="1"/>
    <xf numFmtId="0" fontId="58" fillId="29" borderId="6" xfId="0" applyFont="1" applyFill="1" applyBorder="1"/>
    <xf numFmtId="0" fontId="54" fillId="2" borderId="12" xfId="0" applyFont="1" applyFill="1" applyBorder="1"/>
    <xf numFmtId="0" fontId="53" fillId="2" borderId="6" xfId="0" applyFont="1" applyFill="1" applyBorder="1"/>
    <xf numFmtId="0" fontId="81" fillId="2" borderId="0" xfId="0" applyFont="1" applyFill="1" applyBorder="1"/>
    <xf numFmtId="0" fontId="12" fillId="2" borderId="0" xfId="0" applyFont="1" applyFill="1" applyBorder="1"/>
    <xf numFmtId="0" fontId="12" fillId="2" borderId="0" xfId="0" applyFont="1" applyFill="1"/>
    <xf numFmtId="0" fontId="54" fillId="2" borderId="0" xfId="0" applyFont="1" applyFill="1"/>
    <xf numFmtId="0" fontId="54" fillId="2" borderId="0" xfId="0" applyFont="1" applyFill="1" applyBorder="1"/>
    <xf numFmtId="0" fontId="0" fillId="2" borderId="0" xfId="0" applyFont="1" applyFill="1" applyBorder="1" applyAlignment="1">
      <alignment horizontal="left"/>
    </xf>
    <xf numFmtId="0" fontId="12" fillId="2" borderId="34" xfId="0" applyNumberFormat="1" applyFont="1" applyFill="1" applyBorder="1" applyAlignment="1">
      <alignment horizontal="center" vertical="center" wrapText="1"/>
    </xf>
    <xf numFmtId="0" fontId="12" fillId="2" borderId="36" xfId="0" applyFont="1" applyFill="1" applyBorder="1" applyAlignment="1">
      <alignment horizontal="center" vertical="center" wrapText="1"/>
    </xf>
    <xf numFmtId="38" fontId="12" fillId="2" borderId="0" xfId="71" applyNumberFormat="1" applyFont="1" applyFill="1" applyBorder="1" applyAlignment="1">
      <alignment horizontal="center" vertical="center"/>
    </xf>
    <xf numFmtId="0" fontId="63" fillId="2" borderId="13" xfId="0" applyFont="1" applyFill="1" applyBorder="1" applyAlignment="1">
      <alignment horizontal="center" vertical="center" wrapText="1"/>
    </xf>
    <xf numFmtId="38" fontId="58" fillId="2" borderId="0" xfId="71" applyNumberFormat="1" applyFont="1" applyFill="1" applyBorder="1" applyAlignment="1">
      <alignment horizontal="center" vertical="center"/>
    </xf>
    <xf numFmtId="0" fontId="58" fillId="2" borderId="12" xfId="0" applyFont="1" applyFill="1" applyBorder="1" applyAlignment="1">
      <alignment horizontal="left" vertical="center"/>
    </xf>
    <xf numFmtId="0" fontId="53" fillId="2" borderId="0" xfId="0" applyFont="1" applyFill="1" applyBorder="1" applyAlignment="1">
      <alignment horizontal="center"/>
    </xf>
    <xf numFmtId="38" fontId="53" fillId="2" borderId="13" xfId="0" applyNumberFormat="1" applyFont="1" applyFill="1" applyBorder="1" applyAlignment="1">
      <alignment horizontal="center"/>
    </xf>
    <xf numFmtId="38" fontId="58" fillId="2" borderId="0" xfId="0" applyNumberFormat="1" applyFont="1" applyFill="1" applyBorder="1" applyAlignment="1">
      <alignment horizontal="center" vertical="center"/>
    </xf>
    <xf numFmtId="0" fontId="63" fillId="2" borderId="0" xfId="0" applyFont="1" applyFill="1" applyBorder="1" applyAlignment="1">
      <alignment horizontal="center" vertical="center" wrapText="1"/>
    </xf>
    <xf numFmtId="0" fontId="58" fillId="2" borderId="0" xfId="0" applyFont="1" applyFill="1" applyBorder="1" applyAlignment="1">
      <alignment horizontal="left" vertical="center"/>
    </xf>
    <xf numFmtId="0" fontId="58" fillId="2" borderId="0" xfId="0" applyFont="1" applyFill="1" applyBorder="1" applyAlignment="1">
      <alignment horizontal="right" vertical="center"/>
    </xf>
    <xf numFmtId="0" fontId="53" fillId="2" borderId="13" xfId="0" applyFont="1" applyFill="1" applyBorder="1"/>
    <xf numFmtId="38" fontId="58" fillId="2" borderId="13" xfId="71" applyNumberFormat="1" applyFont="1" applyFill="1" applyBorder="1" applyAlignment="1">
      <alignment horizontal="center" vertical="center"/>
    </xf>
    <xf numFmtId="3" fontId="12" fillId="2" borderId="81" xfId="0" applyNumberFormat="1" applyFont="1" applyFill="1" applyBorder="1" applyAlignment="1">
      <alignment horizontal="left" vertical="center"/>
    </xf>
    <xf numFmtId="3" fontId="54" fillId="2" borderId="47" xfId="0" applyNumberFormat="1" applyFont="1" applyFill="1" applyBorder="1" applyAlignment="1">
      <alignment horizontal="center" vertical="center"/>
    </xf>
    <xf numFmtId="3" fontId="12" fillId="2" borderId="46" xfId="0" applyNumberFormat="1" applyFont="1" applyFill="1" applyBorder="1" applyAlignment="1">
      <alignment horizontal="center" vertical="center"/>
    </xf>
    <xf numFmtId="3" fontId="54" fillId="2" borderId="46" xfId="0" applyNumberFormat="1" applyFont="1" applyFill="1" applyBorder="1" applyAlignment="1">
      <alignment horizontal="center" vertical="center"/>
    </xf>
    <xf numFmtId="3" fontId="12" fillId="29" borderId="46" xfId="0" applyNumberFormat="1" applyFont="1" applyFill="1" applyBorder="1" applyAlignment="1">
      <alignment horizontal="center" vertical="center"/>
    </xf>
    <xf numFmtId="3" fontId="12" fillId="0" borderId="46" xfId="0" applyNumberFormat="1" applyFont="1" applyFill="1" applyBorder="1" applyAlignment="1">
      <alignment horizontal="center" vertical="center"/>
    </xf>
    <xf numFmtId="3" fontId="12" fillId="2" borderId="48" xfId="0" applyNumberFormat="1" applyFont="1" applyFill="1" applyBorder="1" applyAlignment="1">
      <alignment horizontal="center" vertical="center"/>
    </xf>
    <xf numFmtId="0" fontId="82" fillId="2" borderId="0" xfId="0" applyFont="1" applyFill="1" applyAlignment="1">
      <alignment vertical="center"/>
    </xf>
    <xf numFmtId="0" fontId="16" fillId="2" borderId="0" xfId="0" applyFont="1" applyFill="1" applyAlignment="1">
      <alignment vertical="center"/>
    </xf>
    <xf numFmtId="0" fontId="54" fillId="2" borderId="0" xfId="0" applyFont="1" applyFill="1" applyAlignment="1">
      <alignment horizontal="left" wrapText="1"/>
    </xf>
    <xf numFmtId="0" fontId="54" fillId="2" borderId="0" xfId="0" applyFont="1" applyFill="1" applyAlignment="1">
      <alignment horizontal="left"/>
    </xf>
    <xf numFmtId="0" fontId="5" fillId="2" borderId="0" xfId="0" applyFont="1" applyFill="1" applyAlignment="1">
      <alignment vertical="center"/>
    </xf>
    <xf numFmtId="177" fontId="58" fillId="2" borderId="0" xfId="70" applyNumberFormat="1" applyFont="1" applyFill="1" applyBorder="1" applyAlignment="1" applyProtection="1">
      <alignment horizontal="center"/>
      <protection locked="0"/>
    </xf>
    <xf numFmtId="177" fontId="58" fillId="2" borderId="0" xfId="70" applyNumberFormat="1" applyFont="1" applyFill="1" applyBorder="1"/>
    <xf numFmtId="0" fontId="12" fillId="2" borderId="0" xfId="0" applyFont="1" applyFill="1" applyAlignment="1">
      <alignment horizontal="left" vertical="center" wrapText="1"/>
    </xf>
    <xf numFmtId="0" fontId="80" fillId="2" borderId="0" xfId="0" applyFont="1" applyFill="1" applyBorder="1" applyAlignment="1">
      <alignment vertical="center"/>
    </xf>
    <xf numFmtId="0" fontId="12" fillId="2" borderId="0" xfId="0" applyFont="1" applyFill="1" applyBorder="1" applyAlignment="1">
      <alignment horizontal="left" vertical="top"/>
    </xf>
    <xf numFmtId="0" fontId="12" fillId="2" borderId="0" xfId="0" applyFont="1" applyFill="1" applyBorder="1" applyAlignment="1"/>
    <xf numFmtId="0" fontId="83" fillId="2" borderId="0" xfId="0" applyFont="1" applyFill="1" applyBorder="1" applyAlignment="1">
      <alignment horizontal="center"/>
    </xf>
    <xf numFmtId="0" fontId="58" fillId="2" borderId="0" xfId="0" applyFont="1" applyFill="1" applyBorder="1" applyAlignment="1">
      <alignment horizontal="left"/>
    </xf>
    <xf numFmtId="0" fontId="58" fillId="2" borderId="0" xfId="0" applyFont="1" applyFill="1" applyAlignment="1">
      <alignment horizontal="center"/>
    </xf>
    <xf numFmtId="3" fontId="63" fillId="26" borderId="49" xfId="0" applyNumberFormat="1" applyFont="1" applyFill="1" applyBorder="1" applyAlignment="1">
      <alignment horizontal="center" vertical="center"/>
    </xf>
    <xf numFmtId="3" fontId="63" fillId="26" borderId="50" xfId="0" applyNumberFormat="1" applyFont="1" applyFill="1" applyBorder="1" applyAlignment="1">
      <alignment horizontal="center" vertical="center"/>
    </xf>
    <xf numFmtId="3" fontId="63" fillId="26" borderId="50" xfId="0" applyNumberFormat="1" applyFont="1" applyFill="1" applyBorder="1" applyAlignment="1">
      <alignment vertical="center"/>
    </xf>
    <xf numFmtId="3" fontId="63" fillId="26" borderId="41" xfId="0" applyNumberFormat="1" applyFont="1" applyFill="1" applyBorder="1" applyAlignment="1">
      <alignment vertical="center"/>
    </xf>
    <xf numFmtId="171" fontId="58"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wrapText="1"/>
    </xf>
    <xf numFmtId="0" fontId="67" fillId="27" borderId="86" xfId="0" applyNumberFormat="1" applyFont="1" applyFill="1" applyBorder="1" applyAlignment="1">
      <alignment horizontal="center" vertical="center" wrapText="1"/>
    </xf>
    <xf numFmtId="3" fontId="53" fillId="2" borderId="12" xfId="0" applyNumberFormat="1" applyFont="1" applyFill="1" applyBorder="1" applyAlignment="1">
      <alignment horizontal="center" vertical="center"/>
    </xf>
    <xf numFmtId="3" fontId="58" fillId="2" borderId="13" xfId="0" applyNumberFormat="1" applyFont="1" applyFill="1" applyBorder="1" applyAlignment="1">
      <alignment horizontal="center" vertical="center"/>
    </xf>
    <xf numFmtId="9" fontId="74" fillId="2" borderId="13" xfId="0" applyNumberFormat="1" applyFont="1" applyFill="1" applyBorder="1"/>
    <xf numFmtId="0" fontId="58" fillId="2" borderId="0" xfId="0" applyFont="1" applyFill="1" applyAlignment="1">
      <alignment horizontal="left"/>
    </xf>
    <xf numFmtId="0" fontId="83" fillId="2" borderId="0" xfId="0" applyFont="1" applyFill="1" applyAlignment="1">
      <alignment vertical="center"/>
    </xf>
    <xf numFmtId="0" fontId="84" fillId="2" borderId="0" xfId="0" applyFont="1" applyFill="1" applyAlignment="1">
      <alignment vertical="center"/>
    </xf>
    <xf numFmtId="0" fontId="85" fillId="2" borderId="0" xfId="0" applyFont="1" applyFill="1" applyAlignment="1">
      <alignment horizontal="center" wrapText="1"/>
    </xf>
    <xf numFmtId="0" fontId="85" fillId="2" borderId="0" xfId="0" applyFont="1" applyFill="1" applyAlignment="1">
      <alignment horizontal="left" wrapText="1"/>
    </xf>
    <xf numFmtId="0" fontId="12" fillId="2" borderId="0" xfId="0" applyFont="1" applyFill="1" applyBorder="1" applyAlignment="1">
      <alignment horizontal="left"/>
    </xf>
    <xf numFmtId="0" fontId="85" fillId="2" borderId="0" xfId="0" applyFont="1" applyFill="1" applyAlignment="1">
      <alignment horizontal="center"/>
    </xf>
    <xf numFmtId="0" fontId="85" fillId="2" borderId="0" xfId="0" applyFont="1" applyFill="1" applyAlignment="1">
      <alignment horizontal="center" vertical="center"/>
    </xf>
    <xf numFmtId="0" fontId="46" fillId="2" borderId="0" xfId="0" applyFont="1" applyFill="1" applyBorder="1" applyAlignment="1">
      <alignment vertical="top"/>
    </xf>
    <xf numFmtId="0" fontId="53" fillId="2" borderId="5" xfId="0" applyFont="1" applyFill="1" applyBorder="1" applyAlignment="1">
      <alignment horizontal="center"/>
    </xf>
    <xf numFmtId="0" fontId="63" fillId="2" borderId="6" xfId="0" applyFont="1" applyFill="1" applyBorder="1" applyAlignment="1">
      <alignment horizontal="center"/>
    </xf>
    <xf numFmtId="39" fontId="54" fillId="2" borderId="6" xfId="0" applyNumberFormat="1" applyFont="1" applyFill="1" applyBorder="1" applyAlignment="1">
      <alignment horizontal="center"/>
    </xf>
    <xf numFmtId="0" fontId="53" fillId="2" borderId="7" xfId="0" applyFont="1" applyFill="1" applyBorder="1"/>
    <xf numFmtId="3" fontId="58" fillId="29" borderId="87" xfId="0" applyNumberFormat="1" applyFont="1" applyFill="1" applyBorder="1" applyAlignment="1">
      <alignment horizontal="center" vertical="center"/>
    </xf>
    <xf numFmtId="9" fontId="74" fillId="29" borderId="0" xfId="0" applyNumberFormat="1" applyFont="1" applyFill="1" applyBorder="1" applyAlignment="1">
      <alignment horizontal="center" vertical="center"/>
    </xf>
    <xf numFmtId="9" fontId="74" fillId="29" borderId="0" xfId="0" applyNumberFormat="1" applyFont="1" applyFill="1" applyBorder="1"/>
    <xf numFmtId="3" fontId="58" fillId="29" borderId="88" xfId="0" applyNumberFormat="1" applyFont="1" applyFill="1" applyBorder="1" applyAlignment="1">
      <alignment horizontal="center" vertical="center"/>
    </xf>
    <xf numFmtId="9" fontId="53" fillId="29" borderId="13" xfId="0" applyNumberFormat="1" applyFont="1" applyFill="1" applyBorder="1"/>
    <xf numFmtId="9" fontId="74"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6" fillId="29" borderId="29" xfId="40" applyNumberFormat="1" applyFont="1" applyFill="1" applyBorder="1" applyAlignment="1">
      <alignment horizontal="center" vertical="center" wrapText="1"/>
    </xf>
    <xf numFmtId="0" fontId="58" fillId="2" borderId="0" xfId="0" applyFont="1" applyFill="1" applyBorder="1" applyAlignment="1">
      <alignment vertical="top"/>
    </xf>
    <xf numFmtId="0" fontId="58" fillId="2" borderId="0" xfId="0" applyFont="1" applyFill="1" applyBorder="1" applyAlignment="1">
      <alignment vertical="top" wrapText="1"/>
    </xf>
    <xf numFmtId="0" fontId="53" fillId="2" borderId="0" xfId="0" applyFont="1" applyFill="1" applyBorder="1" applyAlignment="1">
      <alignment horizontal="center" wrapText="1"/>
    </xf>
    <xf numFmtId="3" fontId="58" fillId="29" borderId="0" xfId="0" applyNumberFormat="1" applyFont="1" applyFill="1" applyBorder="1" applyAlignment="1">
      <alignment vertical="top"/>
    </xf>
    <xf numFmtId="0" fontId="58" fillId="2" borderId="0" xfId="0" applyFont="1" applyFill="1" applyBorder="1" applyAlignment="1">
      <alignment horizontal="center" vertical="top" wrapText="1"/>
    </xf>
    <xf numFmtId="0" fontId="78" fillId="2" borderId="0" xfId="0" applyFont="1" applyFill="1" applyBorder="1" applyAlignment="1">
      <alignment vertical="top" wrapText="1"/>
    </xf>
    <xf numFmtId="0" fontId="78" fillId="2" borderId="0" xfId="0" applyFont="1" applyFill="1" applyBorder="1" applyAlignment="1">
      <alignment horizontal="center" vertical="top" wrapText="1"/>
    </xf>
    <xf numFmtId="0" fontId="78" fillId="29" borderId="0" xfId="0" applyFont="1" applyFill="1" applyBorder="1" applyAlignment="1">
      <alignment vertical="top"/>
    </xf>
    <xf numFmtId="0" fontId="58" fillId="29" borderId="0" xfId="0" applyFont="1" applyFill="1" applyBorder="1" applyAlignment="1">
      <alignment vertical="top"/>
    </xf>
    <xf numFmtId="3" fontId="58" fillId="29" borderId="0" xfId="0" applyNumberFormat="1" applyFont="1" applyFill="1" applyBorder="1" applyAlignment="1">
      <alignment horizontal="center" vertical="top"/>
    </xf>
    <xf numFmtId="0" fontId="53" fillId="2" borderId="12" xfId="0" applyFont="1" applyFill="1" applyBorder="1"/>
    <xf numFmtId="0" fontId="53" fillId="2" borderId="5" xfId="0" applyFont="1" applyFill="1" applyBorder="1"/>
    <xf numFmtId="0" fontId="53" fillId="2" borderId="6" xfId="0" applyFont="1" applyFill="1" applyBorder="1" applyAlignment="1">
      <alignment horizontal="center" wrapText="1"/>
    </xf>
    <xf numFmtId="9" fontId="58" fillId="29" borderId="0" xfId="72" applyFont="1" applyFill="1" applyBorder="1" applyAlignment="1">
      <alignment vertical="top"/>
    </xf>
    <xf numFmtId="0" fontId="67" fillId="27" borderId="70" xfId="0" applyFont="1" applyFill="1" applyBorder="1" applyAlignment="1">
      <alignment horizontal="center" vertical="center" wrapText="1"/>
    </xf>
    <xf numFmtId="170" fontId="67" fillId="27" borderId="86" xfId="6" applyNumberFormat="1" applyFont="1" applyFill="1" applyBorder="1" applyAlignment="1">
      <alignment horizontal="center" vertical="center" wrapText="1"/>
    </xf>
    <xf numFmtId="0" fontId="58" fillId="2" borderId="12" xfId="0" applyFont="1" applyFill="1" applyBorder="1" applyAlignment="1">
      <alignment vertical="top"/>
    </xf>
    <xf numFmtId="9" fontId="58" fillId="29" borderId="13" xfId="72" applyFont="1" applyFill="1" applyBorder="1" applyAlignment="1">
      <alignment vertical="top"/>
    </xf>
    <xf numFmtId="3" fontId="63" fillId="2" borderId="12" xfId="0" applyNumberFormat="1" applyFont="1" applyFill="1" applyBorder="1" applyAlignment="1"/>
    <xf numFmtId="0" fontId="79" fillId="2" borderId="12" xfId="0" applyFont="1" applyFill="1" applyBorder="1" applyAlignment="1">
      <alignment vertical="top"/>
    </xf>
    <xf numFmtId="0" fontId="77" fillId="2" borderId="12" xfId="0" applyFont="1" applyFill="1" applyBorder="1" applyAlignment="1">
      <alignment vertical="top"/>
    </xf>
    <xf numFmtId="9" fontId="58" fillId="2" borderId="13" xfId="72" applyFont="1" applyFill="1" applyBorder="1" applyAlignment="1">
      <alignment vertical="top"/>
    </xf>
    <xf numFmtId="0" fontId="58" fillId="2" borderId="5" xfId="0" applyFont="1" applyFill="1" applyBorder="1" applyAlignment="1">
      <alignment vertical="top"/>
    </xf>
    <xf numFmtId="3" fontId="58" fillId="29" borderId="6" xfId="0" applyNumberFormat="1" applyFont="1" applyFill="1" applyBorder="1" applyAlignment="1">
      <alignment horizontal="center" vertical="top"/>
    </xf>
    <xf numFmtId="9" fontId="58" fillId="29" borderId="7" xfId="72" applyFont="1" applyFill="1" applyBorder="1" applyAlignment="1">
      <alignment vertical="top"/>
    </xf>
    <xf numFmtId="0" fontId="67" fillId="27" borderId="0" xfId="0" quotePrefix="1" applyFont="1" applyFill="1" applyBorder="1" applyAlignment="1">
      <alignment horizontal="center" vertical="center"/>
    </xf>
    <xf numFmtId="170" fontId="67"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7" fillId="27" borderId="13" xfId="6" applyNumberFormat="1" applyFont="1" applyFill="1" applyBorder="1" applyAlignment="1">
      <alignment horizontal="center" vertical="center" wrapText="1"/>
    </xf>
    <xf numFmtId="0" fontId="41" fillId="2" borderId="0" xfId="0" applyFont="1" applyFill="1" applyBorder="1" applyAlignment="1">
      <alignment horizontal="center" wrapText="1"/>
    </xf>
    <xf numFmtId="0" fontId="85" fillId="2" borderId="0" xfId="0" applyFont="1" applyFill="1" applyBorder="1" applyAlignment="1">
      <alignment horizontal="center" wrapText="1"/>
    </xf>
    <xf numFmtId="0" fontId="85" fillId="2" borderId="0" xfId="0" applyFont="1" applyFill="1" applyBorder="1" applyAlignment="1">
      <alignment horizontal="left" wrapText="1"/>
    </xf>
    <xf numFmtId="0" fontId="80" fillId="2" borderId="0" xfId="0" applyFont="1" applyFill="1" applyBorder="1" applyAlignment="1">
      <alignment vertical="top"/>
    </xf>
    <xf numFmtId="0" fontId="52" fillId="2" borderId="0" xfId="0" applyFont="1" applyFill="1" applyBorder="1" applyAlignment="1">
      <alignment vertical="top" wrapText="1"/>
    </xf>
    <xf numFmtId="0" fontId="52" fillId="2" borderId="0" xfId="0" applyFont="1" applyFill="1" applyBorder="1" applyAlignment="1">
      <alignment horizontal="center" vertical="top" wrapText="1"/>
    </xf>
    <xf numFmtId="0" fontId="41" fillId="2" borderId="0" xfId="0" applyFont="1" applyFill="1" applyBorder="1" applyAlignment="1">
      <alignment horizontal="left" wrapText="1"/>
    </xf>
    <xf numFmtId="0" fontId="52" fillId="2" borderId="0" xfId="0" applyFont="1" applyFill="1" applyBorder="1" applyAlignment="1">
      <alignment vertical="top"/>
    </xf>
    <xf numFmtId="0" fontId="11" fillId="2" borderId="0" xfId="0" applyFont="1" applyFill="1" applyBorder="1" applyAlignment="1">
      <alignment vertical="top"/>
    </xf>
    <xf numFmtId="0" fontId="0" fillId="29" borderId="0" xfId="0" applyFont="1" applyFill="1" applyBorder="1" applyAlignment="1">
      <alignment horizontal="left"/>
    </xf>
    <xf numFmtId="3" fontId="12" fillId="2" borderId="6" xfId="0" applyNumberFormat="1" applyFont="1" applyFill="1" applyBorder="1" applyAlignment="1">
      <alignment horizontal="left" vertical="center" wrapText="1"/>
    </xf>
    <xf numFmtId="171" fontId="12" fillId="2" borderId="6" xfId="0" applyNumberFormat="1" applyFont="1" applyFill="1" applyBorder="1" applyAlignment="1">
      <alignment horizontal="center" vertical="center"/>
    </xf>
    <xf numFmtId="171" fontId="12" fillId="2" borderId="7" xfId="0" applyNumberFormat="1" applyFont="1" applyFill="1" applyBorder="1" applyAlignment="1">
      <alignment horizontal="center" vertical="center"/>
    </xf>
    <xf numFmtId="0" fontId="86" fillId="2" borderId="0" xfId="0" applyFont="1" applyFill="1"/>
    <xf numFmtId="0" fontId="38" fillId="2" borderId="0" xfId="0" applyFont="1" applyFill="1"/>
    <xf numFmtId="0" fontId="86" fillId="2" borderId="0" xfId="0" applyFont="1" applyFill="1" applyAlignment="1">
      <alignment horizontal="left"/>
    </xf>
    <xf numFmtId="0" fontId="86" fillId="2" borderId="0" xfId="0" applyFont="1" applyFill="1" applyAlignment="1">
      <alignment horizontal="center"/>
    </xf>
    <xf numFmtId="0" fontId="58" fillId="2" borderId="11" xfId="0" applyFont="1" applyFill="1" applyBorder="1" applyAlignment="1">
      <alignment vertical="center" wrapText="1"/>
    </xf>
    <xf numFmtId="0" fontId="54" fillId="2" borderId="0" xfId="0" applyFont="1" applyFill="1" applyAlignment="1">
      <alignment horizontal="left" vertical="center"/>
    </xf>
    <xf numFmtId="0" fontId="3" fillId="0" borderId="0" xfId="0" applyFont="1" applyFill="1" applyAlignment="1">
      <alignment wrapText="1"/>
    </xf>
    <xf numFmtId="0" fontId="0" fillId="0" borderId="0" xfId="0" applyFont="1" applyFill="1"/>
    <xf numFmtId="0" fontId="71" fillId="29" borderId="39" xfId="0" applyFont="1" applyFill="1" applyBorder="1" applyAlignment="1">
      <alignment horizontal="center" vertical="center" wrapText="1"/>
    </xf>
    <xf numFmtId="0" fontId="67" fillId="27" borderId="66" xfId="0" applyFont="1" applyFill="1" applyBorder="1" applyAlignment="1">
      <alignment horizontal="center" vertical="center"/>
    </xf>
    <xf numFmtId="0" fontId="57" fillId="2" borderId="66" xfId="73" applyFont="1" applyFill="1" applyBorder="1" applyAlignment="1">
      <alignment vertical="center"/>
    </xf>
    <xf numFmtId="0" fontId="58" fillId="2" borderId="66" xfId="0" applyFont="1" applyFill="1" applyBorder="1" applyAlignment="1">
      <alignment vertical="center" wrapText="1"/>
    </xf>
    <xf numFmtId="0" fontId="53" fillId="2" borderId="0" xfId="0" applyFont="1" applyFill="1" applyAlignment="1">
      <alignment horizontal="center"/>
    </xf>
    <xf numFmtId="0" fontId="41" fillId="2" borderId="0" xfId="0" applyFont="1" applyFill="1" applyAlignment="1">
      <alignment horizontal="center" wrapText="1"/>
    </xf>
    <xf numFmtId="0" fontId="53" fillId="2" borderId="49" xfId="0" applyFont="1" applyFill="1" applyBorder="1"/>
    <xf numFmtId="0" fontId="53" fillId="2" borderId="50" xfId="0" applyFont="1" applyFill="1" applyBorder="1"/>
    <xf numFmtId="0" fontId="53" fillId="2" borderId="41" xfId="0" applyFont="1" applyFill="1" applyBorder="1"/>
    <xf numFmtId="0" fontId="53" fillId="2" borderId="0" xfId="0" quotePrefix="1" applyFont="1" applyFill="1"/>
    <xf numFmtId="10" fontId="17" fillId="0" borderId="9" xfId="0" applyNumberFormat="1" applyFont="1" applyFill="1" applyBorder="1" applyAlignment="1">
      <alignment horizontal="center"/>
    </xf>
    <xf numFmtId="10" fontId="16" fillId="2" borderId="15" xfId="0" applyNumberFormat="1" applyFont="1" applyFill="1" applyBorder="1"/>
    <xf numFmtId="10" fontId="17" fillId="29" borderId="8" xfId="0" applyNumberFormat="1" applyFont="1" applyFill="1" applyBorder="1"/>
    <xf numFmtId="10" fontId="16" fillId="2" borderId="8" xfId="0" applyNumberFormat="1" applyFont="1" applyFill="1" applyBorder="1"/>
    <xf numFmtId="10" fontId="17" fillId="2" borderId="9" xfId="0" applyNumberFormat="1" applyFont="1" applyFill="1" applyBorder="1" applyAlignment="1">
      <alignment horizontal="center"/>
    </xf>
    <xf numFmtId="10" fontId="17" fillId="2" borderId="9" xfId="0" quotePrefix="1" applyNumberFormat="1" applyFont="1" applyFill="1" applyBorder="1" applyAlignment="1">
      <alignment horizontal="center"/>
    </xf>
    <xf numFmtId="17" fontId="16" fillId="2" borderId="15" xfId="0" applyNumberFormat="1" applyFont="1" applyFill="1" applyBorder="1"/>
    <xf numFmtId="10" fontId="17" fillId="29" borderId="9" xfId="0" applyNumberFormat="1" applyFont="1" applyFill="1" applyBorder="1" applyAlignment="1">
      <alignment horizontal="center"/>
    </xf>
    <xf numFmtId="164" fontId="54" fillId="2" borderId="6" xfId="0" applyNumberFormat="1" applyFont="1" applyFill="1" applyBorder="1" applyAlignment="1">
      <alignment horizontal="center"/>
    </xf>
    <xf numFmtId="171" fontId="54" fillId="2" borderId="82" xfId="0" applyNumberFormat="1" applyFont="1" applyFill="1" applyBorder="1" applyAlignment="1">
      <alignment horizontal="center"/>
    </xf>
    <xf numFmtId="164" fontId="12" fillId="2" borderId="55" xfId="0" applyNumberFormat="1" applyFont="1" applyFill="1" applyBorder="1" applyAlignment="1">
      <alignment horizontal="center"/>
    </xf>
    <xf numFmtId="164" fontId="54" fillId="2" borderId="83" xfId="0" applyNumberFormat="1" applyFont="1" applyFill="1" applyBorder="1" applyAlignment="1">
      <alignment horizontal="center"/>
    </xf>
    <xf numFmtId="164" fontId="54" fillId="2" borderId="84" xfId="0" applyNumberFormat="1" applyFont="1" applyFill="1" applyBorder="1" applyAlignment="1">
      <alignment horizontal="center"/>
    </xf>
    <xf numFmtId="0" fontId="58" fillId="2" borderId="0" xfId="72" applyNumberFormat="1" applyFont="1" applyFill="1" applyBorder="1" applyAlignment="1">
      <alignment horizontal="center" vertical="center"/>
    </xf>
    <xf numFmtId="9" fontId="53" fillId="2" borderId="13" xfId="72" applyFont="1" applyFill="1" applyBorder="1" applyAlignment="1">
      <alignment horizontal="center"/>
    </xf>
    <xf numFmtId="38" fontId="58" fillId="2" borderId="12" xfId="0" applyNumberFormat="1" applyFont="1" applyFill="1" applyBorder="1" applyAlignment="1">
      <alignment horizontal="left"/>
    </xf>
    <xf numFmtId="10" fontId="58" fillId="2" borderId="0" xfId="72" applyNumberFormat="1" applyFont="1" applyFill="1" applyBorder="1" applyAlignment="1">
      <alignment horizontal="center" vertical="center"/>
    </xf>
    <xf numFmtId="166" fontId="53" fillId="2" borderId="13" xfId="71" applyFont="1" applyFill="1" applyBorder="1" applyAlignment="1">
      <alignment horizontal="center"/>
    </xf>
    <xf numFmtId="0" fontId="58" fillId="2" borderId="5" xfId="0" applyFont="1" applyFill="1" applyBorder="1" applyAlignment="1">
      <alignment horizontal="left" vertical="center"/>
    </xf>
    <xf numFmtId="38" fontId="58" fillId="2" borderId="13" xfId="0" applyNumberFormat="1" applyFont="1" applyFill="1" applyBorder="1" applyAlignment="1">
      <alignment horizontal="center"/>
    </xf>
    <xf numFmtId="0" fontId="58" fillId="2" borderId="7" xfId="0" applyFont="1" applyFill="1" applyBorder="1" applyAlignment="1">
      <alignment horizontal="center"/>
    </xf>
    <xf numFmtId="3" fontId="54" fillId="2" borderId="3" xfId="0" applyNumberFormat="1" applyFont="1" applyFill="1" applyBorder="1" applyAlignment="1">
      <alignment horizontal="center" vertical="center"/>
    </xf>
    <xf numFmtId="3" fontId="12" fillId="2" borderId="40" xfId="0" applyNumberFormat="1" applyFont="1" applyFill="1" applyBorder="1" applyAlignment="1">
      <alignment horizontal="left" vertical="center"/>
    </xf>
    <xf numFmtId="3" fontId="12" fillId="2" borderId="40" xfId="0" applyNumberFormat="1" applyFont="1" applyFill="1" applyBorder="1" applyAlignment="1">
      <alignment horizontal="center" vertical="center"/>
    </xf>
    <xf numFmtId="3" fontId="54" fillId="2" borderId="40" xfId="0" applyNumberFormat="1" applyFont="1" applyFill="1" applyBorder="1" applyAlignment="1">
      <alignment horizontal="center" vertical="center"/>
    </xf>
    <xf numFmtId="3" fontId="12" fillId="29" borderId="40" xfId="0" applyNumberFormat="1" applyFont="1" applyFill="1" applyBorder="1" applyAlignment="1">
      <alignment horizontal="center" vertical="center"/>
    </xf>
    <xf numFmtId="3" fontId="12" fillId="0" borderId="40" xfId="0" applyNumberFormat="1" applyFont="1" applyFill="1" applyBorder="1" applyAlignment="1">
      <alignment horizontal="center" vertical="center"/>
    </xf>
    <xf numFmtId="3" fontId="12" fillId="2" borderId="94" xfId="0" applyNumberFormat="1" applyFont="1" applyFill="1" applyBorder="1" applyAlignment="1">
      <alignment horizontal="center" vertical="center"/>
    </xf>
    <xf numFmtId="3" fontId="63" fillId="0" borderId="0" xfId="0" applyNumberFormat="1" applyFont="1" applyFill="1" applyBorder="1" applyAlignment="1">
      <alignment vertical="center" wrapText="1"/>
    </xf>
    <xf numFmtId="0" fontId="58" fillId="0" borderId="0" xfId="0" applyFont="1" applyFill="1" applyBorder="1" applyAlignment="1">
      <alignment vertical="top" wrapText="1"/>
    </xf>
    <xf numFmtId="3" fontId="58" fillId="2" borderId="40" xfId="0" applyNumberFormat="1" applyFont="1" applyFill="1" applyBorder="1" applyAlignment="1">
      <alignment horizontal="center" vertical="center"/>
    </xf>
    <xf numFmtId="167" fontId="53" fillId="2" borderId="37" xfId="0" applyNumberFormat="1" applyFont="1" applyFill="1" applyBorder="1"/>
    <xf numFmtId="44" fontId="66" fillId="29" borderId="29" xfId="70" applyFont="1" applyFill="1" applyBorder="1" applyAlignment="1">
      <alignment horizontal="left" vertical="center" wrapText="1"/>
    </xf>
    <xf numFmtId="38" fontId="81" fillId="2" borderId="0" xfId="71" applyNumberFormat="1" applyFont="1" applyFill="1" applyBorder="1" applyAlignment="1">
      <alignment horizontal="center" vertical="center"/>
    </xf>
    <xf numFmtId="178" fontId="53" fillId="29" borderId="39" xfId="71" applyNumberFormat="1" applyFont="1" applyFill="1" applyBorder="1" applyAlignment="1">
      <alignment horizontal="center"/>
    </xf>
    <xf numFmtId="3" fontId="53" fillId="2" borderId="2" xfId="0" applyNumberFormat="1" applyFont="1" applyFill="1" applyBorder="1" applyAlignment="1" applyProtection="1">
      <alignment horizontal="center"/>
      <protection locked="0"/>
    </xf>
    <xf numFmtId="10" fontId="58" fillId="29" borderId="6" xfId="72" applyNumberFormat="1" applyFont="1" applyFill="1" applyBorder="1" applyAlignment="1">
      <alignment horizontal="center"/>
    </xf>
    <xf numFmtId="38" fontId="53" fillId="2" borderId="0" xfId="0" applyNumberFormat="1" applyFont="1" applyFill="1" applyBorder="1"/>
    <xf numFmtId="1" fontId="66" fillId="29" borderId="29" xfId="40" applyNumberFormat="1" applyFont="1" applyFill="1" applyBorder="1" applyAlignment="1">
      <alignment horizontal="center" vertical="center" wrapText="1"/>
    </xf>
    <xf numFmtId="0" fontId="59" fillId="2" borderId="0" xfId="0" applyFont="1" applyFill="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0" fontId="67" fillId="27" borderId="37" xfId="0" applyFont="1" applyFill="1" applyBorder="1" applyAlignment="1">
      <alignment horizontal="center" vertical="center" wrapText="1"/>
    </xf>
    <xf numFmtId="3" fontId="12" fillId="2" borderId="0" xfId="0" applyNumberFormat="1" applyFont="1" applyFill="1" applyBorder="1" applyAlignment="1">
      <alignment horizontal="left" vertic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167" fontId="53" fillId="2" borderId="0" xfId="0" applyNumberFormat="1" applyFont="1" applyFill="1" applyBorder="1"/>
    <xf numFmtId="0" fontId="17" fillId="2" borderId="37" xfId="53" applyFont="1" applyFill="1" applyBorder="1" applyAlignment="1">
      <alignment horizontal="center"/>
    </xf>
    <xf numFmtId="0" fontId="17" fillId="2" borderId="37" xfId="53" applyFont="1" applyFill="1" applyBorder="1" applyAlignment="1"/>
    <xf numFmtId="0" fontId="17" fillId="2" borderId="37" xfId="53" applyFont="1" applyFill="1" applyBorder="1"/>
    <xf numFmtId="2" fontId="17" fillId="2" borderId="37" xfId="53" applyNumberFormat="1" applyFont="1" applyFill="1" applyBorder="1" applyAlignment="1">
      <alignment horizontal="center"/>
    </xf>
    <xf numFmtId="0" fontId="51" fillId="2" borderId="37" xfId="53" applyFont="1" applyFill="1" applyBorder="1" applyAlignment="1"/>
    <xf numFmtId="3" fontId="58" fillId="2" borderId="6" xfId="0" applyNumberFormat="1" applyFont="1" applyFill="1" applyBorder="1" applyAlignment="1">
      <alignment horizontal="center" vertical="center"/>
    </xf>
    <xf numFmtId="2" fontId="53" fillId="2" borderId="37" xfId="0" applyNumberFormat="1" applyFont="1" applyFill="1" applyBorder="1" applyAlignment="1">
      <alignment horizontal="center"/>
    </xf>
    <xf numFmtId="164" fontId="54" fillId="0" borderId="7" xfId="0" applyNumberFormat="1" applyFont="1" applyFill="1" applyBorder="1" applyAlignment="1">
      <alignment horizontal="center"/>
    </xf>
    <xf numFmtId="164" fontId="75" fillId="0" borderId="38" xfId="70" applyNumberFormat="1" applyFont="1" applyFill="1" applyBorder="1" applyAlignment="1">
      <alignment horizontal="center" vertical="center" wrapText="1"/>
    </xf>
    <xf numFmtId="9" fontId="58" fillId="29" borderId="0" xfId="72" applyFont="1" applyFill="1" applyBorder="1" applyAlignment="1">
      <alignment horizontal="center" vertical="center"/>
    </xf>
    <xf numFmtId="10" fontId="58" fillId="29" borderId="6" xfId="72" applyNumberFormat="1" applyFont="1" applyFill="1" applyBorder="1"/>
    <xf numFmtId="0" fontId="53" fillId="2" borderId="0" xfId="0" applyFont="1" applyFill="1" applyAlignment="1">
      <alignment horizontal="center"/>
    </xf>
    <xf numFmtId="3" fontId="63" fillId="26" borderId="50" xfId="0" applyNumberFormat="1" applyFont="1" applyFill="1" applyBorder="1" applyAlignment="1">
      <alignment horizontal="left" vertical="center"/>
    </xf>
    <xf numFmtId="0" fontId="53" fillId="2" borderId="95" xfId="0" applyFont="1" applyFill="1" applyBorder="1" applyAlignment="1">
      <alignment wrapText="1"/>
    </xf>
    <xf numFmtId="0" fontId="53" fillId="2" borderId="95" xfId="0" applyFont="1" applyFill="1" applyBorder="1"/>
    <xf numFmtId="3" fontId="63" fillId="26" borderId="95" xfId="0" applyNumberFormat="1" applyFont="1" applyFill="1" applyBorder="1" applyAlignment="1">
      <alignment horizontal="left" vertical="center"/>
    </xf>
    <xf numFmtId="0" fontId="90" fillId="32" borderId="0" xfId="0" applyFont="1" applyFill="1" applyAlignment="1">
      <alignment vertical="center"/>
    </xf>
    <xf numFmtId="0" fontId="66" fillId="32" borderId="0" xfId="0" applyFont="1" applyFill="1"/>
    <xf numFmtId="3" fontId="63" fillId="34" borderId="50" xfId="0" applyNumberFormat="1" applyFont="1" applyFill="1" applyBorder="1" applyAlignment="1">
      <alignment horizontal="left" vertical="center"/>
    </xf>
    <xf numFmtId="0" fontId="66" fillId="32" borderId="95" xfId="0" applyFont="1" applyFill="1" applyBorder="1" applyAlignment="1">
      <alignment wrapText="1"/>
    </xf>
    <xf numFmtId="0" fontId="66" fillId="32" borderId="95" xfId="0" applyFont="1" applyFill="1" applyBorder="1"/>
    <xf numFmtId="0" fontId="66" fillId="32" borderId="43" xfId="0" applyFont="1" applyFill="1" applyBorder="1" applyAlignment="1">
      <alignment wrapText="1"/>
    </xf>
    <xf numFmtId="0" fontId="66" fillId="32" borderId="43" xfId="0" applyFont="1" applyFill="1" applyBorder="1"/>
    <xf numFmtId="3" fontId="63" fillId="34" borderId="43" xfId="0" applyNumberFormat="1" applyFont="1" applyFill="1" applyBorder="1" applyAlignment="1">
      <alignment horizontal="left" vertical="center"/>
    </xf>
    <xf numFmtId="3" fontId="63" fillId="34" borderId="95" xfId="0" applyNumberFormat="1" applyFont="1" applyFill="1" applyBorder="1" applyAlignment="1">
      <alignment horizontal="left" vertical="center"/>
    </xf>
    <xf numFmtId="3" fontId="53" fillId="2" borderId="95" xfId="0" applyNumberFormat="1" applyFont="1" applyFill="1" applyBorder="1"/>
    <xf numFmtId="38" fontId="53" fillId="2" borderId="95" xfId="0" applyNumberFormat="1" applyFont="1" applyFill="1" applyBorder="1"/>
    <xf numFmtId="166" fontId="75" fillId="32" borderId="0" xfId="0" applyNumberFormat="1" applyFont="1" applyFill="1" applyBorder="1" applyAlignment="1">
      <alignment wrapText="1"/>
    </xf>
    <xf numFmtId="37" fontId="75" fillId="32" borderId="0" xfId="0" applyNumberFormat="1" applyFont="1" applyFill="1" applyBorder="1"/>
    <xf numFmtId="0" fontId="66" fillId="32" borderId="0" xfId="0" applyFont="1" applyFill="1" applyBorder="1"/>
    <xf numFmtId="38" fontId="66" fillId="32" borderId="95" xfId="0" applyNumberFormat="1" applyFont="1" applyFill="1" applyBorder="1"/>
    <xf numFmtId="166" fontId="54" fillId="2" borderId="0" xfId="71" applyFont="1" applyFill="1" applyBorder="1" applyAlignment="1">
      <alignment wrapText="1"/>
    </xf>
    <xf numFmtId="3" fontId="53" fillId="2" borderId="0" xfId="0" applyNumberFormat="1" applyFont="1" applyFill="1" applyBorder="1"/>
    <xf numFmtId="3" fontId="54" fillId="2" borderId="35" xfId="0" applyNumberFormat="1" applyFont="1" applyFill="1" applyBorder="1"/>
    <xf numFmtId="37" fontId="54" fillId="2" borderId="6" xfId="71" applyNumberFormat="1" applyFont="1" applyFill="1" applyBorder="1"/>
    <xf numFmtId="37" fontId="54" fillId="2" borderId="0" xfId="71" applyNumberFormat="1" applyFont="1" applyFill="1" applyBorder="1"/>
    <xf numFmtId="37" fontId="54" fillId="2" borderId="95" xfId="71" applyNumberFormat="1" applyFont="1" applyFill="1" applyBorder="1"/>
    <xf numFmtId="0" fontId="63" fillId="26" borderId="95" xfId="0" applyNumberFormat="1" applyFont="1" applyFill="1" applyBorder="1" applyAlignment="1">
      <alignment horizontal="left" vertical="center"/>
    </xf>
    <xf numFmtId="0" fontId="53" fillId="2" borderId="95" xfId="0" applyFont="1" applyFill="1" applyBorder="1" applyAlignment="1">
      <alignment horizontal="center"/>
    </xf>
    <xf numFmtId="0" fontId="92" fillId="33" borderId="13" xfId="0" applyFont="1" applyFill="1" applyBorder="1" applyAlignment="1">
      <alignment horizontal="center" vertical="center"/>
    </xf>
    <xf numFmtId="0" fontId="92" fillId="33" borderId="13" xfId="0" applyFont="1" applyFill="1" applyBorder="1" applyAlignment="1">
      <alignment horizontal="center" vertical="center" wrapText="1"/>
    </xf>
    <xf numFmtId="0" fontId="67" fillId="27" borderId="0" xfId="0" applyFont="1" applyFill="1"/>
    <xf numFmtId="0" fontId="53" fillId="2" borderId="0" xfId="0" applyFont="1" applyFill="1" applyAlignment="1"/>
    <xf numFmtId="38" fontId="66" fillId="32" borderId="0" xfId="0" applyNumberFormat="1" applyFont="1" applyFill="1" applyBorder="1"/>
    <xf numFmtId="0" fontId="92" fillId="33" borderId="0" xfId="0" applyFont="1" applyFill="1"/>
    <xf numFmtId="38" fontId="66" fillId="32" borderId="43" xfId="0" applyNumberFormat="1" applyFont="1" applyFill="1" applyBorder="1"/>
    <xf numFmtId="0" fontId="94" fillId="2" borderId="95" xfId="0" applyFont="1" applyFill="1" applyBorder="1" applyAlignment="1">
      <alignment wrapText="1"/>
    </xf>
    <xf numFmtId="0" fontId="95" fillId="32" borderId="95" xfId="0" applyFont="1" applyFill="1" applyBorder="1" applyAlignment="1">
      <alignment wrapText="1"/>
    </xf>
    <xf numFmtId="9" fontId="66" fillId="35" borderId="0" xfId="0" applyNumberFormat="1" applyFont="1" applyFill="1" applyAlignment="1">
      <alignment horizontal="center"/>
    </xf>
    <xf numFmtId="0" fontId="81" fillId="2" borderId="0" xfId="0" applyFont="1" applyFill="1" applyAlignment="1">
      <alignment horizontal="left"/>
    </xf>
    <xf numFmtId="38" fontId="81" fillId="2" borderId="0" xfId="0" quotePrefix="1" applyNumberFormat="1" applyFont="1" applyFill="1" applyAlignment="1">
      <alignment horizontal="left"/>
    </xf>
    <xf numFmtId="38" fontId="81" fillId="2" borderId="0" xfId="0" applyNumberFormat="1" applyFont="1" applyFill="1" applyAlignment="1">
      <alignment horizontal="left"/>
    </xf>
    <xf numFmtId="0" fontId="81" fillId="2" borderId="0" xfId="0" quotePrefix="1" applyFont="1" applyFill="1" applyAlignment="1">
      <alignment horizontal="left"/>
    </xf>
    <xf numFmtId="0" fontId="81" fillId="2" borderId="0" xfId="0" quotePrefix="1" applyFont="1" applyFill="1"/>
    <xf numFmtId="0" fontId="81" fillId="2" borderId="0" xfId="0" applyFont="1" applyFill="1" applyAlignment="1">
      <alignment horizontal="center"/>
    </xf>
    <xf numFmtId="3" fontId="12" fillId="35" borderId="46" xfId="0" applyNumberFormat="1" applyFont="1" applyFill="1" applyBorder="1" applyAlignment="1">
      <alignment horizontal="center" vertical="center"/>
    </xf>
    <xf numFmtId="38" fontId="58" fillId="32" borderId="95" xfId="0" quotePrefix="1" applyNumberFormat="1" applyFont="1" applyFill="1" applyBorder="1"/>
    <xf numFmtId="0" fontId="12" fillId="26" borderId="95" xfId="0" applyNumberFormat="1" applyFont="1" applyFill="1" applyBorder="1" applyAlignment="1">
      <alignment horizontal="left" vertical="center"/>
    </xf>
    <xf numFmtId="0" fontId="53" fillId="2" borderId="0" xfId="0" applyFont="1" applyFill="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3" fontId="53" fillId="2" borderId="95" xfId="0" applyNumberFormat="1" applyFont="1" applyFill="1" applyBorder="1" applyAlignment="1">
      <alignment wrapText="1"/>
    </xf>
    <xf numFmtId="0" fontId="53" fillId="2" borderId="0" xfId="0" applyFont="1" applyFill="1" applyAlignment="1">
      <alignment horizontal="center"/>
    </xf>
    <xf numFmtId="0" fontId="97" fillId="0" borderId="0" xfId="567" applyFont="1" applyBorder="1" applyAlignment="1" applyProtection="1">
      <alignment wrapText="1"/>
      <protection hidden="1"/>
    </xf>
    <xf numFmtId="0" fontId="96" fillId="0" borderId="0" xfId="567" applyProtection="1">
      <protection hidden="1"/>
    </xf>
    <xf numFmtId="0" fontId="11" fillId="0" borderId="0" xfId="567" applyFont="1" applyBorder="1" applyAlignment="1" applyProtection="1">
      <alignment wrapText="1"/>
      <protection hidden="1"/>
    </xf>
    <xf numFmtId="0" fontId="11" fillId="0" borderId="35" xfId="567" applyFont="1" applyBorder="1" applyAlignment="1" applyProtection="1">
      <alignment wrapText="1"/>
      <protection hidden="1"/>
    </xf>
    <xf numFmtId="3" fontId="53" fillId="2" borderId="5"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58" fillId="2" borderId="7" xfId="0" applyNumberFormat="1" applyFont="1" applyFill="1" applyBorder="1" applyAlignment="1">
      <alignment horizontal="center" vertical="center"/>
    </xf>
    <xf numFmtId="0" fontId="94" fillId="2" borderId="42" xfId="0" applyFont="1" applyFill="1" applyBorder="1" applyAlignment="1">
      <alignment wrapText="1"/>
    </xf>
    <xf numFmtId="3" fontId="53" fillId="2" borderId="42" xfId="0" applyNumberFormat="1" applyFont="1" applyFill="1" applyBorder="1"/>
    <xf numFmtId="0" fontId="53" fillId="2" borderId="43" xfId="0" applyFont="1" applyFill="1" applyBorder="1" applyAlignment="1">
      <alignment wrapText="1"/>
    </xf>
    <xf numFmtId="0" fontId="53" fillId="2" borderId="43" xfId="0" applyFont="1" applyFill="1" applyBorder="1"/>
    <xf numFmtId="3" fontId="54" fillId="2" borderId="35" xfId="0" applyNumberFormat="1" applyFont="1" applyFill="1" applyBorder="1" applyAlignment="1">
      <alignment wrapText="1"/>
    </xf>
    <xf numFmtId="0" fontId="53" fillId="2" borderId="42" xfId="0" applyFont="1" applyFill="1" applyBorder="1" applyAlignment="1">
      <alignment wrapText="1"/>
    </xf>
    <xf numFmtId="0" fontId="53" fillId="2" borderId="0" xfId="74" applyFont="1" applyFill="1" applyBorder="1" applyAlignment="1" applyProtection="1">
      <alignment horizontal="center"/>
      <protection locked="0"/>
    </xf>
    <xf numFmtId="0" fontId="53" fillId="2" borderId="0" xfId="74" applyFont="1" applyFill="1" applyBorder="1" applyProtection="1">
      <protection locked="0"/>
    </xf>
    <xf numFmtId="178" fontId="53" fillId="2" borderId="4" xfId="71" applyNumberFormat="1" applyFont="1" applyFill="1" applyBorder="1" applyAlignment="1">
      <alignment horizontal="center"/>
    </xf>
    <xf numFmtId="0" fontId="96" fillId="0" borderId="0" xfId="567"/>
    <xf numFmtId="0" fontId="98" fillId="2" borderId="0" xfId="0" applyFont="1" applyFill="1"/>
    <xf numFmtId="0" fontId="66" fillId="29" borderId="29" xfId="70" applyNumberFormat="1" applyFont="1" applyFill="1" applyBorder="1" applyAlignment="1">
      <alignment horizontal="center" vertical="center" wrapText="1"/>
    </xf>
    <xf numFmtId="9" fontId="58" fillId="29" borderId="0" xfId="72" applyFont="1" applyFill="1" applyBorder="1" applyAlignment="1">
      <alignment horizontal="center" vertical="top"/>
    </xf>
    <xf numFmtId="0" fontId="81" fillId="2" borderId="0" xfId="74" applyFont="1" applyFill="1" applyBorder="1" applyAlignment="1" applyProtection="1">
      <alignment horizontal="center"/>
      <protection locked="0"/>
    </xf>
    <xf numFmtId="167" fontId="81" fillId="2" borderId="0" xfId="0" applyNumberFormat="1" applyFont="1" applyFill="1" applyBorder="1"/>
    <xf numFmtId="3" fontId="99" fillId="2" borderId="6" xfId="0" applyNumberFormat="1" applyFont="1" applyFill="1" applyBorder="1" applyAlignment="1">
      <alignment horizontal="center" vertical="center"/>
    </xf>
    <xf numFmtId="0" fontId="58" fillId="32" borderId="95" xfId="0" applyFont="1" applyFill="1" applyBorder="1" applyAlignment="1">
      <alignment wrapText="1"/>
    </xf>
    <xf numFmtId="3" fontId="53" fillId="2" borderId="0" xfId="0" applyNumberFormat="1" applyFont="1" applyFill="1"/>
    <xf numFmtId="0" fontId="11" fillId="0" borderId="0" xfId="567" applyFont="1" applyBorder="1" applyAlignment="1" applyProtection="1">
      <alignment vertical="top" wrapText="1"/>
      <protection hidden="1"/>
    </xf>
    <xf numFmtId="3" fontId="66" fillId="32" borderId="95" xfId="0" applyNumberFormat="1" applyFont="1" applyFill="1" applyBorder="1" applyAlignment="1">
      <alignment wrapText="1"/>
    </xf>
    <xf numFmtId="3" fontId="66" fillId="32" borderId="43" xfId="0" applyNumberFormat="1" applyFont="1" applyFill="1" applyBorder="1" applyAlignment="1">
      <alignment wrapText="1"/>
    </xf>
    <xf numFmtId="3" fontId="81" fillId="2" borderId="0" xfId="0" applyNumberFormat="1" applyFont="1" applyFill="1" applyBorder="1" applyAlignment="1">
      <alignment horizontal="center" vertical="center" wrapText="1"/>
    </xf>
    <xf numFmtId="0" fontId="53" fillId="2" borderId="0" xfId="0" applyFont="1" applyFill="1" applyAlignment="1">
      <alignment horizontal="center"/>
    </xf>
    <xf numFmtId="3" fontId="58" fillId="2" borderId="0" xfId="0" applyNumberFormat="1" applyFont="1" applyFill="1" applyBorder="1" applyAlignment="1">
      <alignment horizontal="left" vertical="center"/>
    </xf>
    <xf numFmtId="0" fontId="59" fillId="2" borderId="0" xfId="0" applyFont="1" applyFill="1" applyBorder="1" applyAlignment="1">
      <alignment horizontal="center" vertical="center"/>
    </xf>
    <xf numFmtId="0" fontId="42" fillId="2" borderId="0" xfId="0" applyFont="1" applyFill="1" applyAlignment="1">
      <alignment horizontal="left" vertical="top" wrapText="1"/>
    </xf>
    <xf numFmtId="0" fontId="53" fillId="2" borderId="49" xfId="0" applyFont="1" applyFill="1" applyBorder="1" applyAlignment="1">
      <alignment horizontal="left" wrapText="1"/>
    </xf>
    <xf numFmtId="0" fontId="53" fillId="2" borderId="50" xfId="0" applyFont="1" applyFill="1" applyBorder="1" applyAlignment="1">
      <alignment horizontal="left" wrapText="1"/>
    </xf>
    <xf numFmtId="0" fontId="53" fillId="2" borderId="41" xfId="0" applyFont="1" applyFill="1" applyBorder="1" applyAlignment="1">
      <alignment horizontal="left" wrapText="1"/>
    </xf>
    <xf numFmtId="0" fontId="53" fillId="2" borderId="12" xfId="0" applyFont="1" applyFill="1" applyBorder="1" applyAlignment="1">
      <alignment horizontal="left" wrapText="1"/>
    </xf>
    <xf numFmtId="0" fontId="53" fillId="2" borderId="0" xfId="0" applyFont="1" applyFill="1" applyBorder="1" applyAlignment="1">
      <alignment horizontal="left" wrapText="1"/>
    </xf>
    <xf numFmtId="0" fontId="53" fillId="2" borderId="13" xfId="0" applyFont="1" applyFill="1" applyBorder="1" applyAlignment="1">
      <alignment horizontal="left" wrapText="1"/>
    </xf>
    <xf numFmtId="0" fontId="53" fillId="2" borderId="5" xfId="0" applyFont="1" applyFill="1" applyBorder="1" applyAlignment="1">
      <alignment horizontal="left" wrapText="1"/>
    </xf>
    <xf numFmtId="0" fontId="53" fillId="2" borderId="6" xfId="0" applyFont="1" applyFill="1" applyBorder="1" applyAlignment="1">
      <alignment horizontal="left" wrapText="1"/>
    </xf>
    <xf numFmtId="0" fontId="53" fillId="2" borderId="7" xfId="0" applyFont="1" applyFill="1" applyBorder="1" applyAlignment="1">
      <alignment horizontal="left" wrapText="1"/>
    </xf>
    <xf numFmtId="0" fontId="53" fillId="2" borderId="13" xfId="0" applyFont="1" applyFill="1" applyBorder="1" applyAlignment="1">
      <alignment horizontal="center" vertical="center"/>
    </xf>
    <xf numFmtId="0" fontId="53" fillId="2" borderId="0" xfId="0" applyFont="1" applyFill="1" applyBorder="1" applyAlignment="1">
      <alignment horizontal="left" vertical="center"/>
    </xf>
    <xf numFmtId="0" fontId="53" fillId="2" borderId="49" xfId="0" applyFont="1" applyFill="1" applyBorder="1" applyAlignment="1">
      <alignment horizontal="center" vertical="center" wrapText="1"/>
    </xf>
    <xf numFmtId="0" fontId="53" fillId="2" borderId="50" xfId="0" applyFont="1" applyFill="1" applyBorder="1" applyAlignment="1">
      <alignment horizontal="center" vertical="center" wrapText="1"/>
    </xf>
    <xf numFmtId="0" fontId="53" fillId="2" borderId="41"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0"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3" fillId="2" borderId="5"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9" fillId="2" borderId="0" xfId="0" applyFont="1" applyFill="1" applyAlignment="1">
      <alignment horizontal="center"/>
    </xf>
    <xf numFmtId="0" fontId="54" fillId="2" borderId="13" xfId="0" applyFont="1" applyFill="1" applyBorder="1" applyAlignment="1">
      <alignment horizontal="left" vertical="center"/>
    </xf>
    <xf numFmtId="0" fontId="53" fillId="2" borderId="0" xfId="0" applyFont="1" applyFill="1" applyAlignment="1">
      <alignment horizontal="center"/>
    </xf>
    <xf numFmtId="0" fontId="54" fillId="2" borderId="0" xfId="0" applyFont="1" applyFill="1" applyAlignment="1">
      <alignment horizontal="left" vertical="center" wrapText="1"/>
    </xf>
    <xf numFmtId="0" fontId="54" fillId="2" borderId="13"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3" xfId="0" applyFont="1" applyFill="1" applyBorder="1" applyAlignment="1">
      <alignment horizontal="left" vertical="center" wrapText="1"/>
    </xf>
    <xf numFmtId="0" fontId="54" fillId="2" borderId="0" xfId="0" applyFont="1" applyFill="1" applyBorder="1" applyAlignment="1">
      <alignment horizontal="left" vertical="center"/>
    </xf>
    <xf numFmtId="0" fontId="58" fillId="2" borderId="0" xfId="0" applyFont="1" applyFill="1" applyAlignment="1">
      <alignment horizontal="left" wrapText="1"/>
    </xf>
    <xf numFmtId="0" fontId="65" fillId="2" borderId="0" xfId="0" applyFont="1" applyFill="1" applyBorder="1" applyAlignment="1">
      <alignment horizontal="center" vertical="center"/>
    </xf>
    <xf numFmtId="0" fontId="97" fillId="0" borderId="0" xfId="567" applyFont="1" applyBorder="1" applyAlignment="1" applyProtection="1">
      <alignment wrapText="1"/>
      <protection hidden="1"/>
    </xf>
    <xf numFmtId="3" fontId="0" fillId="0" borderId="0" xfId="0" applyNumberFormat="1" applyFill="1" applyBorder="1" applyAlignment="1" applyProtection="1">
      <alignment horizontal="left" vertical="top" wrapText="1"/>
      <protection hidden="1"/>
    </xf>
    <xf numFmtId="0" fontId="0" fillId="0" borderId="0" xfId="0" applyFill="1" applyBorder="1" applyAlignment="1">
      <alignment horizontal="left" vertical="top" wrapText="1"/>
    </xf>
    <xf numFmtId="0" fontId="67" fillId="27" borderId="77" xfId="0" applyFont="1" applyFill="1" applyBorder="1" applyAlignment="1">
      <alignment horizontal="center" vertical="center" wrapText="1"/>
    </xf>
    <xf numFmtId="0" fontId="67" fillId="27" borderId="78" xfId="0" applyFont="1" applyFill="1" applyBorder="1" applyAlignment="1">
      <alignment horizontal="center" vertical="center" wrapText="1"/>
    </xf>
    <xf numFmtId="166" fontId="58" fillId="2" borderId="0" xfId="71" applyFont="1" applyFill="1" applyBorder="1" applyAlignment="1">
      <alignment horizontal="center"/>
    </xf>
    <xf numFmtId="0" fontId="58" fillId="2" borderId="0" xfId="0" applyFont="1" applyFill="1" applyBorder="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vertical="top"/>
    </xf>
    <xf numFmtId="175" fontId="66" fillId="29" borderId="0" xfId="40" applyNumberFormat="1" applyFont="1" applyFill="1" applyBorder="1" applyAlignment="1">
      <alignment horizontal="left" vertical="top"/>
    </xf>
    <xf numFmtId="175" fontId="66" fillId="0" borderId="0" xfId="40" applyNumberFormat="1" applyFont="1" applyFill="1" applyBorder="1" applyAlignment="1">
      <alignment horizontal="left" vertical="top"/>
    </xf>
    <xf numFmtId="0" fontId="58" fillId="2" borderId="0" xfId="40" applyNumberFormat="1" applyFont="1" applyFill="1" applyBorder="1" applyAlignment="1">
      <alignment horizontal="left" vertical="top" wrapText="1"/>
    </xf>
    <xf numFmtId="0" fontId="58" fillId="2" borderId="6" xfId="0" applyFont="1" applyFill="1" applyBorder="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3" fontId="12" fillId="2" borderId="39" xfId="0" applyNumberFormat="1" applyFont="1" applyFill="1" applyBorder="1" applyAlignment="1">
      <alignment horizontal="left" vertical="center"/>
    </xf>
    <xf numFmtId="0" fontId="67" fillId="27" borderId="71" xfId="0" applyNumberFormat="1" applyFont="1" applyFill="1" applyBorder="1" applyAlignment="1">
      <alignment horizontal="center" vertical="center" wrapText="1"/>
    </xf>
    <xf numFmtId="0" fontId="67" fillId="27" borderId="72" xfId="0" applyNumberFormat="1" applyFont="1" applyFill="1" applyBorder="1" applyAlignment="1">
      <alignment horizontal="center" vertical="center" wrapText="1"/>
    </xf>
    <xf numFmtId="0" fontId="67" fillId="27" borderId="73" xfId="0" applyNumberFormat="1" applyFont="1" applyFill="1" applyBorder="1" applyAlignment="1">
      <alignment horizontal="center" vertical="center" wrapText="1"/>
    </xf>
    <xf numFmtId="0" fontId="67" fillId="27" borderId="68" xfId="0" applyNumberFormat="1" applyFont="1" applyFill="1" applyBorder="1" applyAlignment="1">
      <alignment horizontal="center" vertical="center" wrapText="1"/>
    </xf>
    <xf numFmtId="0" fontId="67" fillId="27" borderId="85" xfId="0" applyNumberFormat="1" applyFont="1" applyFill="1" applyBorder="1" applyAlignment="1">
      <alignment horizontal="center" vertical="center" wrapText="1"/>
    </xf>
    <xf numFmtId="0" fontId="67" fillId="27" borderId="69" xfId="0" applyNumberFormat="1" applyFont="1" applyFill="1" applyBorder="1" applyAlignment="1">
      <alignment horizontal="center" vertical="center" wrapText="1"/>
    </xf>
    <xf numFmtId="0" fontId="67" fillId="27" borderId="61" xfId="0" applyNumberFormat="1" applyFont="1" applyFill="1" applyBorder="1" applyAlignment="1">
      <alignment horizontal="center" vertical="center" wrapText="1"/>
    </xf>
    <xf numFmtId="3" fontId="63" fillId="26" borderId="35" xfId="0" applyNumberFormat="1" applyFont="1" applyFill="1" applyBorder="1" applyAlignment="1">
      <alignment horizontal="left" vertical="center"/>
    </xf>
    <xf numFmtId="3" fontId="12" fillId="2" borderId="46" xfId="0" applyNumberFormat="1" applyFont="1" applyFill="1" applyBorder="1" applyAlignment="1">
      <alignment horizontal="left" vertical="center"/>
    </xf>
    <xf numFmtId="0" fontId="70" fillId="2" borderId="13" xfId="0" applyFont="1" applyFill="1" applyBorder="1" applyAlignment="1">
      <alignment horizontal="center" vertical="center" textRotation="90"/>
    </xf>
    <xf numFmtId="0" fontId="70" fillId="2" borderId="0" xfId="0" applyFont="1" applyFill="1" applyBorder="1" applyAlignment="1">
      <alignment horizontal="center" vertical="center" textRotation="90"/>
    </xf>
    <xf numFmtId="3" fontId="12" fillId="2" borderId="81" xfId="0" applyNumberFormat="1" applyFont="1" applyFill="1" applyBorder="1" applyAlignment="1">
      <alignment horizontal="left" vertical="center"/>
    </xf>
    <xf numFmtId="0" fontId="65" fillId="2" borderId="0" xfId="0" applyFont="1" applyFill="1" applyAlignment="1">
      <alignment horizontal="left"/>
    </xf>
    <xf numFmtId="3" fontId="12" fillId="2" borderId="0" xfId="0" applyNumberFormat="1" applyFont="1" applyFill="1" applyBorder="1" applyAlignment="1">
      <alignment horizontal="left" vertical="center"/>
    </xf>
    <xf numFmtId="0" fontId="67" fillId="27" borderId="67" xfId="0" applyNumberFormat="1" applyFont="1" applyFill="1" applyBorder="1" applyAlignment="1">
      <alignment horizontal="center" vertical="center" wrapText="1"/>
    </xf>
    <xf numFmtId="3" fontId="63" fillId="26" borderId="50" xfId="0" applyNumberFormat="1" applyFont="1" applyFill="1" applyBorder="1" applyAlignment="1">
      <alignment horizontal="left" vertical="center"/>
    </xf>
    <xf numFmtId="0" fontId="67" fillId="27" borderId="74" xfId="0" applyNumberFormat="1" applyFont="1" applyFill="1" applyBorder="1" applyAlignment="1">
      <alignment horizontal="center" vertical="center" wrapText="1"/>
    </xf>
    <xf numFmtId="0" fontId="98" fillId="2" borderId="0" xfId="0" applyFont="1" applyFill="1" applyAlignment="1">
      <alignment horizontal="left" wrapText="1"/>
    </xf>
    <xf numFmtId="0" fontId="58" fillId="2" borderId="0" xfId="0" applyFont="1" applyFill="1" applyAlignment="1">
      <alignment horizontal="left" vertical="top" wrapText="1"/>
    </xf>
    <xf numFmtId="0" fontId="58" fillId="2" borderId="0" xfId="0" applyFont="1" applyFill="1" applyBorder="1" applyAlignment="1">
      <alignment horizontal="left" vertical="top"/>
    </xf>
    <xf numFmtId="3" fontId="63" fillId="30" borderId="12" xfId="0" applyNumberFormat="1" applyFont="1" applyFill="1" applyBorder="1" applyAlignment="1">
      <alignment horizontal="left" vertical="center"/>
    </xf>
    <xf numFmtId="3" fontId="63" fillId="30" borderId="0" xfId="0" applyNumberFormat="1" applyFont="1" applyFill="1" applyBorder="1" applyAlignment="1">
      <alignment horizontal="left" vertical="center"/>
    </xf>
    <xf numFmtId="3" fontId="63" fillId="30" borderId="13" xfId="0" applyNumberFormat="1" applyFont="1" applyFill="1" applyBorder="1" applyAlignment="1">
      <alignment horizontal="left" vertical="center"/>
    </xf>
    <xf numFmtId="0" fontId="41" fillId="2" borderId="0" xfId="0" applyFont="1" applyFill="1" applyAlignment="1">
      <alignment horizontal="center" wrapText="1"/>
    </xf>
    <xf numFmtId="0" fontId="67" fillId="27" borderId="69" xfId="0" applyFont="1" applyFill="1" applyBorder="1" applyAlignment="1">
      <alignment horizontal="center" vertical="center" wrapText="1"/>
    </xf>
    <xf numFmtId="0" fontId="67" fillId="27" borderId="63" xfId="0" applyFont="1" applyFill="1" applyBorder="1" applyAlignment="1">
      <alignment horizontal="center" vertical="center" wrapText="1"/>
    </xf>
    <xf numFmtId="0" fontId="60" fillId="31" borderId="12" xfId="0" applyFont="1" applyFill="1" applyBorder="1" applyAlignment="1">
      <alignment horizontal="left" vertical="center" wrapText="1"/>
    </xf>
    <xf numFmtId="0" fontId="60" fillId="31" borderId="0" xfId="0" applyFont="1" applyFill="1" applyBorder="1" applyAlignment="1">
      <alignment horizontal="left" vertical="center" wrapText="1"/>
    </xf>
    <xf numFmtId="0" fontId="60" fillId="31" borderId="13" xfId="0" applyFont="1" applyFill="1" applyBorder="1" applyAlignment="1">
      <alignment horizontal="left" vertical="center" wrapText="1"/>
    </xf>
    <xf numFmtId="0" fontId="60" fillId="31" borderId="92" xfId="0" applyFont="1" applyFill="1" applyBorder="1" applyAlignment="1">
      <alignment horizontal="left" vertical="center" wrapText="1"/>
    </xf>
    <xf numFmtId="0" fontId="60" fillId="31" borderId="62" xfId="0" applyFont="1" applyFill="1" applyBorder="1" applyAlignment="1">
      <alignment horizontal="left" vertical="center" wrapText="1"/>
    </xf>
    <xf numFmtId="0" fontId="60" fillId="31" borderId="93" xfId="0" applyFont="1" applyFill="1" applyBorder="1" applyAlignment="1">
      <alignment horizontal="left" vertical="center" wrapText="1"/>
    </xf>
    <xf numFmtId="0" fontId="67" fillId="27" borderId="89" xfId="0" applyFont="1" applyFill="1" applyBorder="1" applyAlignment="1">
      <alignment horizontal="center" vertical="center" wrapText="1"/>
    </xf>
    <xf numFmtId="0" fontId="67" fillId="27" borderId="91" xfId="0" applyFont="1" applyFill="1" applyBorder="1" applyAlignment="1">
      <alignment horizontal="center" vertical="center" wrapText="1"/>
    </xf>
    <xf numFmtId="170" fontId="67" fillId="27" borderId="70" xfId="6" applyNumberFormat="1" applyFont="1" applyFill="1" applyBorder="1" applyAlignment="1">
      <alignment horizontal="center" vertical="center"/>
    </xf>
    <xf numFmtId="170" fontId="67" fillId="27" borderId="90" xfId="6" applyNumberFormat="1" applyFont="1" applyFill="1" applyBorder="1" applyAlignment="1">
      <alignment horizontal="center" vertical="center"/>
    </xf>
    <xf numFmtId="0" fontId="59" fillId="2" borderId="0" xfId="0" applyFont="1" applyFill="1" applyAlignment="1">
      <alignment horizontal="center" wrapText="1"/>
    </xf>
    <xf numFmtId="175" fontId="66" fillId="29" borderId="0" xfId="40" applyNumberFormat="1" applyFont="1" applyFill="1" applyBorder="1" applyAlignment="1">
      <alignment horizontal="left" vertical="center"/>
    </xf>
    <xf numFmtId="3" fontId="63" fillId="26" borderId="12" xfId="0" applyNumberFormat="1" applyFont="1" applyFill="1" applyBorder="1" applyAlignment="1">
      <alignment horizontal="left" vertical="center"/>
    </xf>
    <xf numFmtId="3" fontId="63" fillId="26" borderId="0" xfId="0" applyNumberFormat="1" applyFont="1" applyFill="1" applyBorder="1" applyAlignment="1">
      <alignment horizontal="left" vertical="center"/>
    </xf>
    <xf numFmtId="3" fontId="63" fillId="26" borderId="13" xfId="0" applyNumberFormat="1" applyFont="1" applyFill="1" applyBorder="1" applyAlignment="1">
      <alignment horizontal="left" vertical="center"/>
    </xf>
    <xf numFmtId="0" fontId="67" fillId="27" borderId="49" xfId="0" applyFont="1" applyFill="1" applyBorder="1" applyAlignment="1">
      <alignment horizontal="center" vertical="center" wrapText="1"/>
    </xf>
    <xf numFmtId="0" fontId="67" fillId="27" borderId="12" xfId="0" applyFont="1" applyFill="1" applyBorder="1" applyAlignment="1">
      <alignment horizontal="center" vertical="center" wrapText="1"/>
    </xf>
    <xf numFmtId="0" fontId="67" fillId="27" borderId="50" xfId="0" applyFont="1" applyFill="1" applyBorder="1" applyAlignment="1">
      <alignment horizontal="center" vertical="center" wrapText="1"/>
    </xf>
    <xf numFmtId="0" fontId="67" fillId="27" borderId="0" xfId="0" applyFont="1" applyFill="1" applyBorder="1" applyAlignment="1">
      <alignment horizontal="center" vertical="center" wrapText="1"/>
    </xf>
    <xf numFmtId="170" fontId="67" fillId="27" borderId="50" xfId="6" applyNumberFormat="1" applyFont="1" applyFill="1" applyBorder="1" applyAlignment="1">
      <alignment horizontal="center" vertical="center"/>
    </xf>
    <xf numFmtId="170" fontId="67" fillId="27" borderId="41" xfId="6" applyNumberFormat="1" applyFont="1" applyFill="1" applyBorder="1" applyAlignment="1">
      <alignment horizontal="center" vertical="center"/>
    </xf>
    <xf numFmtId="175" fontId="58" fillId="29" borderId="0" xfId="40" applyNumberFormat="1" applyFont="1" applyFill="1" applyBorder="1" applyAlignment="1">
      <alignment horizontal="left" vertical="center"/>
    </xf>
    <xf numFmtId="0" fontId="58" fillId="2" borderId="0" xfId="0" applyFont="1" applyFill="1" applyBorder="1" applyAlignment="1">
      <alignment horizontal="left" vertical="center"/>
    </xf>
    <xf numFmtId="0" fontId="59" fillId="2" borderId="0" xfId="0" applyFont="1" applyFill="1" applyBorder="1" applyAlignment="1">
      <alignment horizontal="center" wrapText="1"/>
    </xf>
    <xf numFmtId="0" fontId="58" fillId="2" borderId="0" xfId="0" applyFont="1" applyFill="1" applyBorder="1" applyAlignment="1">
      <alignment horizontal="left" wrapText="1"/>
    </xf>
    <xf numFmtId="175" fontId="66" fillId="0" borderId="0" xfId="40" applyNumberFormat="1" applyFont="1" applyFill="1" applyBorder="1" applyAlignment="1">
      <alignment horizontal="left" vertical="center"/>
    </xf>
    <xf numFmtId="0" fontId="58" fillId="2" borderId="0" xfId="0" applyFont="1" applyFill="1" applyBorder="1" applyAlignment="1">
      <alignment horizontal="left" vertical="center" wrapText="1"/>
    </xf>
    <xf numFmtId="0" fontId="67" fillId="27" borderId="5" xfId="0" applyFont="1" applyFill="1" applyBorder="1" applyAlignment="1">
      <alignment horizontal="center" vertical="center" wrapText="1"/>
    </xf>
    <xf numFmtId="0" fontId="67" fillId="27" borderId="6" xfId="0" applyFont="1" applyFill="1" applyBorder="1" applyAlignment="1">
      <alignment horizontal="center" vertical="center" wrapText="1"/>
    </xf>
    <xf numFmtId="0" fontId="45" fillId="2" borderId="0" xfId="0" applyFont="1" applyFill="1" applyAlignment="1">
      <alignment horizontal="left" vertical="center" wrapText="1"/>
    </xf>
    <xf numFmtId="0" fontId="67" fillId="27" borderId="41" xfId="0" applyFont="1" applyFill="1" applyBorder="1" applyAlignment="1">
      <alignment horizontal="center" vertical="center" wrapText="1"/>
    </xf>
    <xf numFmtId="0" fontId="67" fillId="27" borderId="1" xfId="0" applyFont="1" applyFill="1" applyBorder="1" applyAlignment="1">
      <alignment horizontal="center" vertical="center" wrapText="1"/>
    </xf>
    <xf numFmtId="0" fontId="67" fillId="27" borderId="10" xfId="0" applyFont="1" applyFill="1" applyBorder="1" applyAlignment="1">
      <alignment horizontal="center" vertical="center" wrapText="1"/>
    </xf>
    <xf numFmtId="0" fontId="67" fillId="27" borderId="37" xfId="0" applyFont="1" applyFill="1" applyBorder="1" applyAlignment="1">
      <alignment horizontal="center" vertical="center"/>
    </xf>
    <xf numFmtId="0" fontId="67" fillId="27" borderId="34" xfId="0" applyFont="1" applyFill="1" applyBorder="1" applyAlignment="1">
      <alignment horizontal="center"/>
    </xf>
    <xf numFmtId="0" fontId="67" fillId="27" borderId="35" xfId="0" applyFont="1" applyFill="1" applyBorder="1" applyAlignment="1">
      <alignment horizontal="center"/>
    </xf>
    <xf numFmtId="0" fontId="67" fillId="27" borderId="36" xfId="0" applyFont="1" applyFill="1" applyBorder="1" applyAlignment="1">
      <alignment horizontal="center"/>
    </xf>
    <xf numFmtId="0" fontId="62" fillId="27" borderId="34" xfId="53" applyFont="1" applyFill="1" applyBorder="1" applyAlignment="1">
      <alignment horizontal="center"/>
    </xf>
    <xf numFmtId="0" fontId="62" fillId="27" borderId="35" xfId="53" applyFont="1" applyFill="1" applyBorder="1" applyAlignment="1">
      <alignment horizontal="center"/>
    </xf>
    <xf numFmtId="0" fontId="62" fillId="27" borderId="36" xfId="53" applyFont="1" applyFill="1" applyBorder="1" applyAlignment="1">
      <alignment horizontal="center"/>
    </xf>
    <xf numFmtId="0" fontId="91" fillId="33" borderId="13" xfId="0" applyFont="1" applyFill="1" applyBorder="1" applyAlignment="1">
      <alignment horizontal="center" vertical="center"/>
    </xf>
    <xf numFmtId="0" fontId="91" fillId="33" borderId="7" xfId="0" applyFont="1" applyFill="1" applyBorder="1" applyAlignment="1">
      <alignment horizontal="center" vertical="center"/>
    </xf>
    <xf numFmtId="0" fontId="92" fillId="33" borderId="0" xfId="0" applyFont="1" applyFill="1" applyAlignment="1">
      <alignment horizontal="center"/>
    </xf>
    <xf numFmtId="0" fontId="0" fillId="0" borderId="0" xfId="0" applyAlignment="1"/>
    <xf numFmtId="0" fontId="92" fillId="33" borderId="12" xfId="0" applyFont="1" applyFill="1" applyBorder="1" applyAlignment="1">
      <alignment horizontal="center"/>
    </xf>
    <xf numFmtId="0" fontId="92" fillId="33" borderId="13" xfId="0" applyFont="1" applyFill="1" applyBorder="1" applyAlignment="1">
      <alignment horizontal="center" vertical="center"/>
    </xf>
    <xf numFmtId="0" fontId="92" fillId="33" borderId="7" xfId="0" applyFont="1" applyFill="1" applyBorder="1" applyAlignment="1">
      <alignment horizontal="center" vertical="center"/>
    </xf>
    <xf numFmtId="0" fontId="67" fillId="27" borderId="0" xfId="0" applyFont="1" applyFill="1" applyAlignment="1">
      <alignment horizontal="center"/>
    </xf>
    <xf numFmtId="0" fontId="93" fillId="27" borderId="0" xfId="0" applyFont="1" applyFill="1" applyAlignment="1">
      <alignment horizontal="center"/>
    </xf>
    <xf numFmtId="0" fontId="0" fillId="0" borderId="0" xfId="0" applyAlignment="1">
      <alignment horizontal="center"/>
    </xf>
    <xf numFmtId="0" fontId="59" fillId="2" borderId="0" xfId="0" applyFont="1" applyFill="1" applyAlignment="1">
      <alignment horizontal="center" vertical="center"/>
    </xf>
    <xf numFmtId="0" fontId="65" fillId="2" borderId="0" xfId="0" applyFont="1" applyFill="1" applyAlignment="1">
      <alignment horizontal="left" vertical="top" wrapText="1"/>
    </xf>
  </cellXfs>
  <cellStyles count="713">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omma 6" xfId="576"/>
    <cellStyle name="Currency" xfId="70" builtinId="4"/>
    <cellStyle name="Currency 2" xfId="4"/>
    <cellStyle name="Explanatory Text 2" xfId="4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2 4" xfId="568"/>
    <cellStyle name="Normal 2 5" xfId="577"/>
    <cellStyle name="Normal 3" xfId="7"/>
    <cellStyle name="Normal 3 2" xfId="52"/>
    <cellStyle name="Normal 4" xfId="53"/>
    <cellStyle name="Normal 5" xfId="54"/>
    <cellStyle name="Normal 5 2" xfId="74"/>
    <cellStyle name="Normal 6" xfId="567"/>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2460112" cy="2349913"/>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11031714" cy="1858080"/>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0</xdr:row>
      <xdr:rowOff>0</xdr:rowOff>
    </xdr:from>
    <xdr:to>
      <xdr:col>7</xdr:col>
      <xdr:colOff>1301750</xdr:colOff>
      <xdr:row>2</xdr:row>
      <xdr:rowOff>73025</xdr:rowOff>
    </xdr:to>
    <xdr:grpSp>
      <xdr:nvGrpSpPr>
        <xdr:cNvPr id="2" name="Group 1"/>
        <xdr:cNvGrpSpPr/>
      </xdr:nvGrpSpPr>
      <xdr:grpSpPr>
        <a:xfrm>
          <a:off x="381000" y="0"/>
          <a:ext cx="11599333"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2012083"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416918" cy="18193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0985508" cy="1893440"/>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2667627"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5779750"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1297708" cy="2206889"/>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201/Library/Application%20Support/Lotus%20Notes%20Data/HOBNI%202013-2015%20v5.0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 Table 3B"/>
      <sheetName val="2012 estimate"/>
      <sheetName val="2012LostRev"/>
      <sheetName val="2013 OPA final results"/>
      <sheetName val="2013 Table 3B"/>
      <sheetName val="2013 estimate"/>
      <sheetName val="2013LostRev"/>
      <sheetName val="2014 Table 3B"/>
      <sheetName val="2014 OPA final results"/>
      <sheetName val="2014LostRev"/>
      <sheetName val="2014 estimate"/>
      <sheetName val="2015 IESO final results"/>
      <sheetName val="2015LostRev"/>
      <sheetName val="OEB_export"/>
      <sheetName val="2015 Table 2B"/>
      <sheetName val="ERII_Queue"/>
      <sheetName val="2015 estimate"/>
      <sheetName val="2016 Monthly Tab 3"/>
      <sheetName val="2016 IESO final results"/>
      <sheetName val="2016 estimate"/>
      <sheetName val="EstCurrentYear"/>
      <sheetName val="2016LostRev"/>
      <sheetName val="References"/>
      <sheetName val="2016 Table 2B"/>
    </sheetNames>
    <sheetDataSet>
      <sheetData sheetId="0"/>
      <sheetData sheetId="1"/>
      <sheetData sheetId="2">
        <row r="97">
          <cell r="O97">
            <v>2013</v>
          </cell>
        </row>
        <row r="98">
          <cell r="O98">
            <v>2014</v>
          </cell>
        </row>
        <row r="99">
          <cell r="O99">
            <v>2015</v>
          </cell>
        </row>
      </sheetData>
      <sheetData sheetId="3">
        <row r="127">
          <cell r="Q127" t="str">
            <v>All</v>
          </cell>
        </row>
        <row r="128">
          <cell r="Q128">
            <v>2011</v>
          </cell>
        </row>
        <row r="129">
          <cell r="Q129">
            <v>2012</v>
          </cell>
        </row>
        <row r="130">
          <cell r="Q130">
            <v>2013</v>
          </cell>
        </row>
        <row r="131">
          <cell r="Q131">
            <v>2014</v>
          </cell>
        </row>
        <row r="132">
          <cell r="Q132">
            <v>2015</v>
          </cell>
        </row>
        <row r="133">
          <cell r="Q133">
            <v>2016</v>
          </cell>
        </row>
      </sheetData>
      <sheetData sheetId="4">
        <row r="3">
          <cell r="D3" t="str">
            <v>Jan 1 - Dec 31</v>
          </cell>
        </row>
        <row r="7">
          <cell r="B7" t="str">
            <v>Residential</v>
          </cell>
          <cell r="C7" t="str">
            <v>kWh</v>
          </cell>
        </row>
        <row r="8">
          <cell r="B8" t="str">
            <v>GS &lt; 50 kW</v>
          </cell>
          <cell r="C8" t="str">
            <v>kWh</v>
          </cell>
        </row>
        <row r="9">
          <cell r="B9" t="str">
            <v>GS 50 to 699 kW</v>
          </cell>
          <cell r="C9" t="str">
            <v>kW</v>
          </cell>
        </row>
        <row r="10">
          <cell r="B10" t="str">
            <v>GS 700 to 4,999 kW</v>
          </cell>
          <cell r="C10" t="str">
            <v>kW</v>
          </cell>
        </row>
        <row r="11">
          <cell r="B11" t="str">
            <v>Large Use</v>
          </cell>
          <cell r="C11" t="str">
            <v>kW</v>
          </cell>
        </row>
        <row r="12">
          <cell r="B12" t="str">
            <v>Unmetered Scattered Load</v>
          </cell>
          <cell r="C12" t="str">
            <v>kWh</v>
          </cell>
        </row>
        <row r="13">
          <cell r="B13" t="str">
            <v>Street Lighting</v>
          </cell>
          <cell r="C13" t="str">
            <v>kW</v>
          </cell>
        </row>
        <row r="14">
          <cell r="B14" t="str">
            <v>Standby Power</v>
          </cell>
          <cell r="C14" t="str">
            <v>kW</v>
          </cell>
        </row>
        <row r="15">
          <cell r="B15" t="str">
            <v>Embedded Distributor</v>
          </cell>
          <cell r="C15" t="str">
            <v>kW</v>
          </cell>
        </row>
        <row r="16">
          <cell r="B16" t="str">
            <v>"--Unused -- hide</v>
          </cell>
          <cell r="C16" t="str">
            <v>kWh</v>
          </cell>
        </row>
        <row r="17">
          <cell r="B17" t="str">
            <v>"--Unused -- hide</v>
          </cell>
          <cell r="C17" t="str">
            <v>kW</v>
          </cell>
        </row>
        <row r="18">
          <cell r="B18" t="str">
            <v>"--Unused -- hide</v>
          </cell>
          <cell r="C18" t="str">
            <v>NA</v>
          </cell>
        </row>
        <row r="40">
          <cell r="A40">
            <v>1</v>
          </cell>
          <cell r="B40" t="str">
            <v>Residential</v>
          </cell>
          <cell r="C40" t="str">
            <v>kWh</v>
          </cell>
          <cell r="D40">
            <v>0</v>
          </cell>
          <cell r="E40">
            <v>0</v>
          </cell>
          <cell r="F40">
            <v>1.4500000000000001E-2</v>
          </cell>
          <cell r="G40">
            <v>1.47E-2</v>
          </cell>
          <cell r="H40">
            <v>1.55E-2</v>
          </cell>
          <cell r="I40">
            <v>0</v>
          </cell>
        </row>
        <row r="41">
          <cell r="A41">
            <v>2</v>
          </cell>
          <cell r="B41" t="str">
            <v>GS &lt; 50 kW</v>
          </cell>
          <cell r="C41" t="str">
            <v>kWh</v>
          </cell>
          <cell r="D41">
            <v>0</v>
          </cell>
          <cell r="E41">
            <v>0</v>
          </cell>
          <cell r="F41">
            <v>1.5800000000000002E-2</v>
          </cell>
          <cell r="G41">
            <v>1.6E-2</v>
          </cell>
          <cell r="H41">
            <v>1.61E-2</v>
          </cell>
          <cell r="I41">
            <v>0</v>
          </cell>
        </row>
        <row r="42">
          <cell r="A42">
            <v>3</v>
          </cell>
          <cell r="B42" t="str">
            <v>GS 50 to 699 kW</v>
          </cell>
          <cell r="C42" t="str">
            <v>kW</v>
          </cell>
          <cell r="D42">
            <v>0</v>
          </cell>
          <cell r="E42">
            <v>0</v>
          </cell>
          <cell r="F42">
            <v>2.4693000000000001</v>
          </cell>
          <cell r="G42">
            <v>2.5038999999999998</v>
          </cell>
          <cell r="H42">
            <v>2.7446000000000002</v>
          </cell>
          <cell r="I42">
            <v>0</v>
          </cell>
        </row>
        <row r="43">
          <cell r="A43">
            <v>4</v>
          </cell>
          <cell r="B43" t="str">
            <v>GS 700 to 4,999 kW</v>
          </cell>
          <cell r="C43" t="str">
            <v>kW</v>
          </cell>
          <cell r="D43">
            <v>0</v>
          </cell>
          <cell r="E43">
            <v>0</v>
          </cell>
          <cell r="F43">
            <v>3.3936000000000002</v>
          </cell>
          <cell r="G43">
            <v>3.4411</v>
          </cell>
          <cell r="H43">
            <v>3.1861000000000002</v>
          </cell>
          <cell r="I43">
            <v>0</v>
          </cell>
        </row>
        <row r="44">
          <cell r="A44">
            <v>5</v>
          </cell>
          <cell r="B44" t="str">
            <v>Large Use</v>
          </cell>
          <cell r="C44" t="str">
            <v>kW</v>
          </cell>
          <cell r="D44">
            <v>0</v>
          </cell>
          <cell r="E44">
            <v>0</v>
          </cell>
          <cell r="F44">
            <v>2.1734</v>
          </cell>
          <cell r="G44">
            <v>2.2038000000000002</v>
          </cell>
          <cell r="H44">
            <v>2.4121999999999999</v>
          </cell>
          <cell r="I44">
            <v>0</v>
          </cell>
        </row>
        <row r="45">
          <cell r="A45">
            <v>6</v>
          </cell>
          <cell r="B45" t="str">
            <v>Unmetered Scattered Load</v>
          </cell>
          <cell r="C45" t="str">
            <v>kWh</v>
          </cell>
          <cell r="D45">
            <v>0</v>
          </cell>
          <cell r="E45">
            <v>0</v>
          </cell>
          <cell r="F45">
            <v>1.7399999999999999E-2</v>
          </cell>
          <cell r="G45">
            <v>1.7600000000000001E-2</v>
          </cell>
          <cell r="H45">
            <v>1.9199999999999998E-2</v>
          </cell>
          <cell r="I45">
            <v>0</v>
          </cell>
        </row>
        <row r="46">
          <cell r="A46">
            <v>7</v>
          </cell>
          <cell r="B46" t="str">
            <v>Street Lighting</v>
          </cell>
          <cell r="C46" t="str">
            <v>kW</v>
          </cell>
          <cell r="D46">
            <v>0</v>
          </cell>
          <cell r="E46">
            <v>0</v>
          </cell>
          <cell r="F46">
            <v>8.6297999999999995</v>
          </cell>
          <cell r="G46">
            <v>8.7506000000000004</v>
          </cell>
          <cell r="H46">
            <v>11.1563</v>
          </cell>
          <cell r="I46">
            <v>0</v>
          </cell>
        </row>
        <row r="47">
          <cell r="A47">
            <v>8</v>
          </cell>
          <cell r="B47" t="str">
            <v>Standby Power</v>
          </cell>
          <cell r="C47" t="str">
            <v>kW</v>
          </cell>
          <cell r="D47">
            <v>0</v>
          </cell>
          <cell r="E47">
            <v>0</v>
          </cell>
          <cell r="F47">
            <v>1.5358000000000001</v>
          </cell>
          <cell r="G47">
            <v>1.5572999999999999</v>
          </cell>
          <cell r="H47">
            <v>1.6224000000000001</v>
          </cell>
          <cell r="I47">
            <v>0</v>
          </cell>
        </row>
        <row r="48">
          <cell r="A48">
            <v>9</v>
          </cell>
          <cell r="B48" t="str">
            <v>Embedded Distributor</v>
          </cell>
          <cell r="C48" t="str">
            <v>kW</v>
          </cell>
          <cell r="D48">
            <v>0</v>
          </cell>
          <cell r="E48">
            <v>0</v>
          </cell>
          <cell r="F48">
            <v>6.25E-2</v>
          </cell>
          <cell r="G48">
            <v>6.3399999999999998E-2</v>
          </cell>
          <cell r="H48">
            <v>0</v>
          </cell>
          <cell r="I48">
            <v>0</v>
          </cell>
        </row>
        <row r="49">
          <cell r="A49">
            <v>10</v>
          </cell>
          <cell r="B49" t="str">
            <v>"--Unused -- hide</v>
          </cell>
          <cell r="C49" t="str">
            <v>kWh</v>
          </cell>
          <cell r="D49">
            <v>0</v>
          </cell>
          <cell r="E49">
            <v>0</v>
          </cell>
          <cell r="F49">
            <v>0</v>
          </cell>
          <cell r="G49">
            <v>0</v>
          </cell>
          <cell r="H49">
            <v>0</v>
          </cell>
          <cell r="I49">
            <v>0</v>
          </cell>
        </row>
        <row r="50">
          <cell r="A50">
            <v>11</v>
          </cell>
          <cell r="B50" t="str">
            <v>"--Unused -- hide</v>
          </cell>
          <cell r="C50" t="str">
            <v>kW</v>
          </cell>
          <cell r="D50">
            <v>0</v>
          </cell>
          <cell r="E50">
            <v>0</v>
          </cell>
          <cell r="F50">
            <v>0</v>
          </cell>
          <cell r="G50">
            <v>0</v>
          </cell>
          <cell r="H50">
            <v>0</v>
          </cell>
          <cell r="I50">
            <v>0</v>
          </cell>
        </row>
        <row r="51">
          <cell r="A51">
            <v>12</v>
          </cell>
          <cell r="B51" t="str">
            <v>"--Unused -- hide</v>
          </cell>
          <cell r="C51" t="str">
            <v>NA</v>
          </cell>
          <cell r="D51">
            <v>0</v>
          </cell>
          <cell r="E51">
            <v>0</v>
          </cell>
          <cell r="F51">
            <v>0</v>
          </cell>
          <cell r="G51">
            <v>0</v>
          </cell>
          <cell r="H51">
            <v>0</v>
          </cell>
          <cell r="I51">
            <v>0</v>
          </cell>
        </row>
      </sheetData>
      <sheetData sheetId="5">
        <row r="5">
          <cell r="G5">
            <v>0</v>
          </cell>
        </row>
      </sheetData>
      <sheetData sheetId="6"/>
      <sheetData sheetId="7">
        <row r="7">
          <cell r="B7" t="str">
            <v>Consumer Program</v>
          </cell>
        </row>
      </sheetData>
      <sheetData sheetId="8">
        <row r="4">
          <cell r="B4">
            <v>2011</v>
          </cell>
        </row>
      </sheetData>
      <sheetData sheetId="9">
        <row r="6">
          <cell r="D6" t="str">
            <v>Residential</v>
          </cell>
        </row>
      </sheetData>
      <sheetData sheetId="10">
        <row r="7">
          <cell r="B7" t="str">
            <v>Consumer Program</v>
          </cell>
        </row>
      </sheetData>
      <sheetData sheetId="11"/>
      <sheetData sheetId="12"/>
      <sheetData sheetId="13">
        <row r="8">
          <cell r="D8">
            <v>1</v>
          </cell>
        </row>
      </sheetData>
      <sheetData sheetId="14">
        <row r="7">
          <cell r="B7" t="str">
            <v>Consumer Program</v>
          </cell>
        </row>
      </sheetData>
      <sheetData sheetId="15"/>
      <sheetData sheetId="16"/>
      <sheetData sheetId="17">
        <row r="8">
          <cell r="D8">
            <v>1</v>
          </cell>
        </row>
      </sheetData>
      <sheetData sheetId="18"/>
      <sheetData sheetId="19">
        <row r="8">
          <cell r="I8">
            <v>19.062999999999999</v>
          </cell>
        </row>
      </sheetData>
      <sheetData sheetId="20">
        <row r="8">
          <cell r="D8">
            <v>1</v>
          </cell>
        </row>
      </sheetData>
      <sheetData sheetId="21"/>
      <sheetData sheetId="22">
        <row r="4">
          <cell r="B4">
            <v>2015</v>
          </cell>
        </row>
      </sheetData>
      <sheetData sheetId="23">
        <row r="8">
          <cell r="D8">
            <v>1</v>
          </cell>
        </row>
      </sheetData>
      <sheetData sheetId="24">
        <row r="6">
          <cell r="C6">
            <v>1</v>
          </cell>
        </row>
      </sheetData>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hyperlink" Target="http://www.ontarioenergyboard.ca/OEB/Industry/Rules+and+Requirements/Rules+Codes+Guidelines+and+Forms/Prescribed+Interest+Rates" TargetMode="External"/><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zoomScalePageLayoutView="90" workbookViewId="0">
      <selection activeCell="C6" sqref="C6"/>
    </sheetView>
  </sheetViews>
  <sheetFormatPr defaultColWidth="8.85546875" defaultRowHeight="15" x14ac:dyDescent="0.25"/>
  <cols>
    <col min="1" max="1" width="8.85546875" style="23"/>
    <col min="2" max="2" width="32.140625" style="66" customWidth="1"/>
    <col min="3" max="3" width="114.28515625" style="23" customWidth="1"/>
    <col min="4" max="4" width="8.140625" style="23" customWidth="1"/>
    <col min="5" max="16384" width="8.85546875" style="23"/>
  </cols>
  <sheetData>
    <row r="1" spans="1:3" ht="174" customHeight="1" x14ac:dyDescent="0.25"/>
    <row r="3" spans="1:3" ht="20.25" x14ac:dyDescent="0.25">
      <c r="B3" s="608" t="s">
        <v>337</v>
      </c>
      <c r="C3" s="608"/>
    </row>
    <row r="4" spans="1:3" ht="21" customHeight="1" x14ac:dyDescent="0.25"/>
    <row r="5" spans="1:3" s="73" customFormat="1" ht="25.5" customHeight="1" x14ac:dyDescent="0.2">
      <c r="B5" s="458" t="s">
        <v>371</v>
      </c>
      <c r="C5" s="458" t="s">
        <v>336</v>
      </c>
    </row>
    <row r="6" spans="1:3" s="80" customFormat="1" ht="32.25" customHeight="1" x14ac:dyDescent="0.25">
      <c r="A6" s="43"/>
      <c r="B6" s="459" t="s">
        <v>332</v>
      </c>
      <c r="C6" s="460" t="s">
        <v>453</v>
      </c>
    </row>
    <row r="7" spans="1:3" s="80" customFormat="1" ht="9.75" customHeight="1" x14ac:dyDescent="0.25">
      <c r="B7" s="91"/>
      <c r="C7" s="93"/>
    </row>
    <row r="8" spans="1:3" s="80" customFormat="1" x14ac:dyDescent="0.25">
      <c r="B8" s="300" t="s">
        <v>327</v>
      </c>
      <c r="C8" s="93" t="s">
        <v>343</v>
      </c>
    </row>
    <row r="9" spans="1:3" s="80" customFormat="1" ht="14.25" x14ac:dyDescent="0.25">
      <c r="B9" s="91"/>
      <c r="C9" s="93"/>
    </row>
    <row r="10" spans="1:3" s="80" customFormat="1" x14ac:dyDescent="0.25">
      <c r="B10" s="300" t="s">
        <v>328</v>
      </c>
      <c r="C10" s="93" t="s">
        <v>345</v>
      </c>
    </row>
    <row r="11" spans="1:3" s="80" customFormat="1" ht="14.25" x14ac:dyDescent="0.25">
      <c r="B11" s="91"/>
      <c r="C11" s="93"/>
    </row>
    <row r="12" spans="1:3" s="80" customFormat="1" ht="30" customHeight="1" x14ac:dyDescent="0.25">
      <c r="B12" s="300" t="s">
        <v>329</v>
      </c>
      <c r="C12" s="453" t="s">
        <v>454</v>
      </c>
    </row>
    <row r="13" spans="1:3" s="80" customFormat="1" ht="14.25" x14ac:dyDescent="0.25">
      <c r="B13" s="91"/>
      <c r="C13" s="93"/>
    </row>
    <row r="14" spans="1:3" s="80" customFormat="1" x14ac:dyDescent="0.25">
      <c r="B14" s="300" t="s">
        <v>495</v>
      </c>
      <c r="C14" s="93" t="s">
        <v>474</v>
      </c>
    </row>
    <row r="15" spans="1:3" s="80" customFormat="1" hidden="1" x14ac:dyDescent="0.25">
      <c r="B15" s="300" t="s">
        <v>462</v>
      </c>
      <c r="C15" s="93" t="s">
        <v>475</v>
      </c>
    </row>
    <row r="16" spans="1:3" s="80" customFormat="1" ht="14.25" hidden="1" x14ac:dyDescent="0.25">
      <c r="B16" s="91"/>
      <c r="C16" s="93"/>
    </row>
    <row r="17" spans="2:8" s="80" customFormat="1" hidden="1" x14ac:dyDescent="0.25">
      <c r="B17" s="300" t="s">
        <v>463</v>
      </c>
      <c r="C17" s="93" t="s">
        <v>476</v>
      </c>
    </row>
    <row r="18" spans="2:8" s="80" customFormat="1" ht="14.25" hidden="1" x14ac:dyDescent="0.25">
      <c r="B18" s="91"/>
      <c r="C18" s="93"/>
    </row>
    <row r="19" spans="2:8" s="80" customFormat="1" hidden="1" x14ac:dyDescent="0.25">
      <c r="B19" s="300" t="s">
        <v>464</v>
      </c>
      <c r="C19" s="93" t="s">
        <v>477</v>
      </c>
      <c r="E19" s="609" t="s">
        <v>459</v>
      </c>
      <c r="F19" s="609"/>
      <c r="G19" s="609"/>
      <c r="H19" s="609"/>
    </row>
    <row r="20" spans="2:8" s="80" customFormat="1" ht="14.25" hidden="1" x14ac:dyDescent="0.25">
      <c r="B20" s="91"/>
      <c r="C20" s="93"/>
      <c r="E20" s="609"/>
      <c r="F20" s="609"/>
      <c r="G20" s="609"/>
      <c r="H20" s="609"/>
    </row>
    <row r="21" spans="2:8" s="80" customFormat="1" hidden="1" x14ac:dyDescent="0.25">
      <c r="B21" s="300" t="s">
        <v>465</v>
      </c>
      <c r="C21" s="93" t="s">
        <v>478</v>
      </c>
      <c r="E21" s="609"/>
      <c r="F21" s="609"/>
      <c r="G21" s="609"/>
      <c r="H21" s="609"/>
    </row>
    <row r="22" spans="2:8" s="80" customFormat="1" ht="14.25" hidden="1" x14ac:dyDescent="0.25">
      <c r="B22" s="91"/>
      <c r="C22" s="93"/>
    </row>
    <row r="23" spans="2:8" s="80" customFormat="1" hidden="1" x14ac:dyDescent="0.25">
      <c r="B23" s="300" t="s">
        <v>466</v>
      </c>
      <c r="C23" s="93" t="s">
        <v>479</v>
      </c>
    </row>
    <row r="24" spans="2:8" s="80" customFormat="1" ht="14.25" x14ac:dyDescent="0.25">
      <c r="B24" s="91"/>
      <c r="C24" s="93"/>
    </row>
    <row r="25" spans="2:8" s="80" customFormat="1" x14ac:dyDescent="0.25">
      <c r="B25" s="300" t="s">
        <v>461</v>
      </c>
      <c r="C25" s="453" t="s">
        <v>483</v>
      </c>
    </row>
    <row r="26" spans="2:8" s="80" customFormat="1" ht="14.25" x14ac:dyDescent="0.25">
      <c r="B26" s="300"/>
      <c r="C26" s="453"/>
    </row>
    <row r="27" spans="2:8" s="80" customFormat="1" x14ac:dyDescent="0.25">
      <c r="B27" s="300" t="s">
        <v>330</v>
      </c>
      <c r="C27" s="93" t="s">
        <v>358</v>
      </c>
    </row>
    <row r="28" spans="2:8" s="80" customFormat="1" ht="14.25" x14ac:dyDescent="0.25">
      <c r="B28" s="92"/>
      <c r="C28" s="92"/>
    </row>
    <row r="29" spans="2:8" s="81" customFormat="1" x14ac:dyDescent="0.25">
      <c r="B29" s="207"/>
    </row>
    <row r="30" spans="2:8" s="81" customFormat="1" x14ac:dyDescent="0.25">
      <c r="B30" s="155"/>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drawing r:id="rId1"/>
  <legacy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zoomScalePageLayoutView="85" workbookViewId="0">
      <pane ySplit="14" topLeftCell="A15" activePane="bottomLeft" state="frozen"/>
      <selection pane="bottomLeft" activeCell="B13" sqref="B13:B14"/>
    </sheetView>
  </sheetViews>
  <sheetFormatPr defaultColWidth="8.85546875"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85546875" style="23"/>
  </cols>
  <sheetData>
    <row r="2" spans="1:18" ht="20.25" x14ac:dyDescent="0.3">
      <c r="B2" s="692" t="s">
        <v>263</v>
      </c>
      <c r="C2" s="692"/>
      <c r="D2" s="692"/>
      <c r="E2" s="692"/>
      <c r="F2" s="692"/>
      <c r="G2" s="692"/>
      <c r="H2" s="692"/>
      <c r="I2" s="692"/>
      <c r="J2" s="692"/>
      <c r="K2" s="692"/>
      <c r="L2" s="692"/>
      <c r="M2" s="692"/>
      <c r="N2" s="692"/>
      <c r="O2" s="692"/>
      <c r="P2" s="692"/>
    </row>
    <row r="3" spans="1:18" ht="18.75" outlineLevel="1" x14ac:dyDescent="0.3">
      <c r="B3" s="384"/>
      <c r="C3" s="384"/>
      <c r="D3" s="384"/>
      <c r="E3" s="384"/>
      <c r="F3" s="384"/>
      <c r="G3" s="384"/>
      <c r="H3" s="384"/>
      <c r="I3" s="384"/>
      <c r="J3" s="384"/>
      <c r="K3" s="384"/>
      <c r="L3" s="384"/>
      <c r="M3" s="384"/>
      <c r="N3" s="384"/>
      <c r="O3" s="384"/>
      <c r="P3" s="384"/>
    </row>
    <row r="4" spans="1:18" ht="35.25" customHeight="1" outlineLevel="1" x14ac:dyDescent="0.3">
      <c r="A4" s="65"/>
      <c r="B4" s="384"/>
      <c r="C4" s="366" t="s">
        <v>396</v>
      </c>
      <c r="D4" s="384"/>
      <c r="E4" s="638" t="s">
        <v>359</v>
      </c>
      <c r="F4" s="638"/>
      <c r="G4" s="638"/>
      <c r="H4" s="638"/>
      <c r="I4" s="638"/>
      <c r="J4" s="638"/>
      <c r="K4" s="638"/>
      <c r="L4" s="638"/>
      <c r="M4" s="638"/>
      <c r="N4" s="638"/>
      <c r="O4" s="638"/>
      <c r="P4" s="638"/>
    </row>
    <row r="5" spans="1:18" ht="18.75" customHeight="1" outlineLevel="1" x14ac:dyDescent="0.3">
      <c r="B5" s="384"/>
      <c r="C5" s="385"/>
      <c r="D5" s="384"/>
      <c r="E5" s="369" t="s">
        <v>353</v>
      </c>
      <c r="F5" s="384"/>
      <c r="G5" s="384"/>
      <c r="H5" s="384"/>
      <c r="I5" s="384"/>
      <c r="J5" s="384"/>
      <c r="K5" s="384"/>
      <c r="L5" s="384"/>
      <c r="M5" s="384"/>
      <c r="N5" s="384"/>
      <c r="O5" s="384"/>
      <c r="P5" s="384"/>
    </row>
    <row r="6" spans="1:18" ht="18.75" customHeight="1" outlineLevel="1" x14ac:dyDescent="0.3">
      <c r="B6" s="384"/>
      <c r="C6" s="385"/>
      <c r="D6" s="384"/>
      <c r="E6" s="369" t="s">
        <v>354</v>
      </c>
      <c r="F6" s="384"/>
      <c r="G6" s="384"/>
      <c r="H6" s="384"/>
      <c r="I6" s="384"/>
      <c r="J6" s="384"/>
      <c r="K6" s="384"/>
      <c r="L6" s="384"/>
      <c r="M6" s="384"/>
      <c r="N6" s="384"/>
      <c r="O6" s="384"/>
      <c r="P6" s="384"/>
    </row>
    <row r="7" spans="1:18" ht="18.75" customHeight="1" outlineLevel="1" x14ac:dyDescent="0.3">
      <c r="B7" s="384"/>
      <c r="C7" s="385"/>
      <c r="D7" s="384"/>
      <c r="E7" s="369" t="s">
        <v>412</v>
      </c>
      <c r="F7" s="384"/>
      <c r="G7" s="384"/>
      <c r="H7" s="384"/>
      <c r="I7" s="384"/>
      <c r="J7" s="384"/>
      <c r="K7" s="384"/>
      <c r="L7" s="384"/>
      <c r="M7" s="384"/>
      <c r="N7" s="384"/>
      <c r="O7" s="384"/>
      <c r="P7" s="384"/>
    </row>
    <row r="8" spans="1:18" ht="18.75" customHeight="1" outlineLevel="1" x14ac:dyDescent="0.3">
      <c r="B8" s="384"/>
      <c r="C8" s="385"/>
      <c r="D8" s="384"/>
      <c r="E8" s="369"/>
      <c r="F8" s="384"/>
      <c r="G8" s="384"/>
      <c r="H8" s="384"/>
      <c r="I8" s="384"/>
      <c r="J8" s="384"/>
      <c r="K8" s="384"/>
      <c r="L8" s="384"/>
      <c r="M8" s="384"/>
      <c r="N8" s="384"/>
      <c r="O8" s="384"/>
      <c r="P8" s="384"/>
    </row>
    <row r="9" spans="1:18" ht="18.75" customHeight="1" outlineLevel="1" x14ac:dyDescent="0.3">
      <c r="B9" s="63"/>
      <c r="C9" s="84" t="s">
        <v>334</v>
      </c>
      <c r="D9" s="63"/>
      <c r="E9" s="693" t="s">
        <v>360</v>
      </c>
      <c r="F9" s="693"/>
      <c r="G9" s="63"/>
      <c r="H9" s="63"/>
      <c r="I9" s="63"/>
      <c r="J9" s="63"/>
      <c r="K9" s="63"/>
      <c r="L9" s="63"/>
      <c r="M9" s="63"/>
      <c r="N9" s="63"/>
      <c r="O9" s="63"/>
      <c r="P9" s="63"/>
      <c r="R9" s="82"/>
    </row>
    <row r="10" spans="1:18" ht="18.75" customHeight="1" outlineLevel="1" x14ac:dyDescent="0.3">
      <c r="B10" s="63"/>
      <c r="C10" s="63"/>
      <c r="D10" s="63"/>
      <c r="E10" s="620" t="s">
        <v>335</v>
      </c>
      <c r="F10" s="620"/>
      <c r="G10" s="63"/>
      <c r="H10" s="63"/>
      <c r="I10" s="63"/>
      <c r="J10" s="63"/>
      <c r="K10" s="63"/>
      <c r="L10" s="63"/>
      <c r="M10" s="63"/>
      <c r="N10" s="63"/>
      <c r="O10" s="63"/>
      <c r="P10" s="63"/>
    </row>
    <row r="11" spans="1:18" ht="18.75" customHeight="1" x14ac:dyDescent="0.3">
      <c r="B11" s="63"/>
      <c r="C11" s="63"/>
      <c r="D11" s="63"/>
      <c r="E11" s="135"/>
      <c r="G11" s="63"/>
      <c r="H11" s="63"/>
      <c r="I11" s="63"/>
      <c r="J11" s="63"/>
      <c r="K11" s="63"/>
      <c r="L11" s="63"/>
      <c r="M11" s="63"/>
      <c r="N11" s="63"/>
      <c r="O11" s="63"/>
      <c r="P11" s="63"/>
    </row>
    <row r="12" spans="1:18" ht="18.75" x14ac:dyDescent="0.3">
      <c r="B12" s="187" t="s">
        <v>470</v>
      </c>
      <c r="C12" s="46"/>
      <c r="D12" s="46"/>
      <c r="E12" s="46"/>
      <c r="F12" s="46"/>
      <c r="G12" s="46"/>
      <c r="H12" s="46"/>
      <c r="I12" s="46"/>
      <c r="J12" s="46"/>
      <c r="K12" s="46"/>
      <c r="L12" s="46"/>
      <c r="M12" s="46"/>
      <c r="N12" s="46"/>
      <c r="O12" s="46"/>
      <c r="P12" s="46"/>
    </row>
    <row r="13" spans="1:18" ht="45" x14ac:dyDescent="0.25">
      <c r="B13" s="697" t="s">
        <v>59</v>
      </c>
      <c r="C13" s="699" t="s">
        <v>0</v>
      </c>
      <c r="D13" s="699" t="s">
        <v>45</v>
      </c>
      <c r="E13" s="699" t="s">
        <v>202</v>
      </c>
      <c r="F13" s="235" t="s">
        <v>199</v>
      </c>
      <c r="G13" s="235" t="s">
        <v>46</v>
      </c>
      <c r="H13" s="701" t="s">
        <v>60</v>
      </c>
      <c r="I13" s="701"/>
      <c r="J13" s="701"/>
      <c r="K13" s="701"/>
      <c r="L13" s="701"/>
      <c r="M13" s="701"/>
      <c r="N13" s="701"/>
      <c r="O13" s="701"/>
      <c r="P13" s="702"/>
    </row>
    <row r="14" spans="1:18" ht="60" x14ac:dyDescent="0.25">
      <c r="B14" s="698"/>
      <c r="C14" s="700"/>
      <c r="D14" s="700"/>
      <c r="E14" s="700"/>
      <c r="F14" s="431" t="s">
        <v>210</v>
      </c>
      <c r="G14" s="431" t="s">
        <v>211</v>
      </c>
      <c r="H14" s="432" t="s">
        <v>38</v>
      </c>
      <c r="I14" s="432" t="s">
        <v>40</v>
      </c>
      <c r="J14" s="432" t="s">
        <v>109</v>
      </c>
      <c r="K14" s="432" t="s">
        <v>110</v>
      </c>
      <c r="L14" s="432" t="s">
        <v>41</v>
      </c>
      <c r="M14" s="432" t="s">
        <v>42</v>
      </c>
      <c r="N14" s="432" t="s">
        <v>43</v>
      </c>
      <c r="O14" s="432" t="s">
        <v>106</v>
      </c>
      <c r="P14" s="435" t="s">
        <v>35</v>
      </c>
    </row>
    <row r="15" spans="1:18" ht="29.25" customHeight="1" x14ac:dyDescent="0.25">
      <c r="B15" s="682" t="s">
        <v>138</v>
      </c>
      <c r="C15" s="683"/>
      <c r="D15" s="683"/>
      <c r="E15" s="683"/>
      <c r="F15" s="683"/>
      <c r="G15" s="683"/>
      <c r="H15" s="683"/>
      <c r="I15" s="683"/>
      <c r="J15" s="683"/>
      <c r="K15" s="683"/>
      <c r="L15" s="683"/>
      <c r="M15" s="683"/>
      <c r="N15" s="683"/>
      <c r="O15" s="683"/>
      <c r="P15" s="684"/>
    </row>
    <row r="16" spans="1:18" ht="26.25" customHeight="1" x14ac:dyDescent="0.25">
      <c r="A16" s="50"/>
      <c r="B16" s="676" t="s">
        <v>139</v>
      </c>
      <c r="C16" s="677"/>
      <c r="D16" s="677"/>
      <c r="E16" s="677"/>
      <c r="F16" s="677"/>
      <c r="G16" s="677"/>
      <c r="H16" s="677"/>
      <c r="I16" s="677"/>
      <c r="J16" s="677"/>
      <c r="K16" s="677"/>
      <c r="L16" s="677"/>
      <c r="M16" s="677"/>
      <c r="N16" s="677"/>
      <c r="O16" s="677"/>
      <c r="P16" s="678"/>
    </row>
    <row r="17" spans="1:16" x14ac:dyDescent="0.25">
      <c r="A17" s="50"/>
      <c r="B17" s="422">
        <v>1</v>
      </c>
      <c r="C17" s="407" t="s">
        <v>140</v>
      </c>
      <c r="D17" s="250" t="s">
        <v>34</v>
      </c>
      <c r="E17" s="408"/>
      <c r="F17" s="295"/>
      <c r="G17" s="295"/>
      <c r="H17" s="419">
        <v>1</v>
      </c>
      <c r="I17" s="409"/>
      <c r="J17" s="409"/>
      <c r="K17" s="409"/>
      <c r="L17" s="409"/>
      <c r="M17" s="409"/>
      <c r="N17" s="409"/>
      <c r="O17" s="409"/>
      <c r="P17" s="423">
        <f>SUM(H17:O17)</f>
        <v>1</v>
      </c>
    </row>
    <row r="18" spans="1:16" x14ac:dyDescent="0.25">
      <c r="A18" s="47"/>
      <c r="B18" s="422">
        <v>2</v>
      </c>
      <c r="C18" s="407" t="s">
        <v>141</v>
      </c>
      <c r="D18" s="250" t="s">
        <v>34</v>
      </c>
      <c r="E18" s="410"/>
      <c r="F18" s="295"/>
      <c r="G18" s="295"/>
      <c r="H18" s="419">
        <v>1</v>
      </c>
      <c r="I18" s="409"/>
      <c r="J18" s="409"/>
      <c r="K18" s="409"/>
      <c r="L18" s="409"/>
      <c r="M18" s="409"/>
      <c r="N18" s="409"/>
      <c r="O18" s="409"/>
      <c r="P18" s="423">
        <f t="shared" ref="P18:P80" si="0">SUM(H18:O18)</f>
        <v>1</v>
      </c>
    </row>
    <row r="19" spans="1:16" x14ac:dyDescent="0.25">
      <c r="A19" s="50"/>
      <c r="B19" s="422">
        <v>3</v>
      </c>
      <c r="C19" s="407" t="s">
        <v>142</v>
      </c>
      <c r="D19" s="250" t="s">
        <v>34</v>
      </c>
      <c r="E19" s="410"/>
      <c r="F19" s="295"/>
      <c r="G19" s="295"/>
      <c r="H19" s="419">
        <v>1</v>
      </c>
      <c r="I19" s="409"/>
      <c r="J19" s="409"/>
      <c r="K19" s="409"/>
      <c r="L19" s="409"/>
      <c r="M19" s="409"/>
      <c r="N19" s="409"/>
      <c r="O19" s="409"/>
      <c r="P19" s="423">
        <f t="shared" si="0"/>
        <v>1</v>
      </c>
    </row>
    <row r="20" spans="1:16" x14ac:dyDescent="0.25">
      <c r="A20" s="50"/>
      <c r="B20" s="422">
        <v>4</v>
      </c>
      <c r="C20" s="407" t="s">
        <v>143</v>
      </c>
      <c r="D20" s="250" t="s">
        <v>34</v>
      </c>
      <c r="E20" s="410"/>
      <c r="F20" s="295"/>
      <c r="G20" s="295"/>
      <c r="H20" s="419">
        <v>1</v>
      </c>
      <c r="I20" s="409"/>
      <c r="J20" s="409"/>
      <c r="K20" s="409"/>
      <c r="L20" s="409"/>
      <c r="M20" s="409"/>
      <c r="N20" s="409"/>
      <c r="O20" s="409"/>
      <c r="P20" s="423">
        <f t="shared" si="0"/>
        <v>1</v>
      </c>
    </row>
    <row r="21" spans="1:16" x14ac:dyDescent="0.25">
      <c r="A21" s="50"/>
      <c r="B21" s="422">
        <v>5</v>
      </c>
      <c r="C21" s="407" t="s">
        <v>144</v>
      </c>
      <c r="D21" s="250" t="s">
        <v>34</v>
      </c>
      <c r="E21" s="410"/>
      <c r="F21" s="295"/>
      <c r="G21" s="295"/>
      <c r="H21" s="419">
        <v>1</v>
      </c>
      <c r="I21" s="409"/>
      <c r="J21" s="409"/>
      <c r="K21" s="409"/>
      <c r="L21" s="409"/>
      <c r="M21" s="409"/>
      <c r="N21" s="409"/>
      <c r="O21" s="409"/>
      <c r="P21" s="423">
        <f t="shared" si="0"/>
        <v>1</v>
      </c>
    </row>
    <row r="22" spans="1:16" ht="28.5" x14ac:dyDescent="0.25">
      <c r="A22" s="50"/>
      <c r="B22" s="422">
        <v>6</v>
      </c>
      <c r="C22" s="407" t="s">
        <v>145</v>
      </c>
      <c r="D22" s="250" t="s">
        <v>34</v>
      </c>
      <c r="E22" s="410"/>
      <c r="F22" s="295"/>
      <c r="G22" s="295"/>
      <c r="H22" s="419">
        <v>1</v>
      </c>
      <c r="I22" s="409"/>
      <c r="J22" s="409"/>
      <c r="K22" s="409"/>
      <c r="L22" s="409"/>
      <c r="M22" s="409"/>
      <c r="N22" s="409"/>
      <c r="O22" s="409"/>
      <c r="P22" s="423">
        <f t="shared" si="0"/>
        <v>1</v>
      </c>
    </row>
    <row r="23" spans="1:16" x14ac:dyDescent="0.25">
      <c r="A23" s="50"/>
      <c r="B23" s="424" t="s">
        <v>264</v>
      </c>
      <c r="C23" s="407"/>
      <c r="D23" s="250" t="s">
        <v>250</v>
      </c>
      <c r="E23" s="410"/>
      <c r="F23" s="295"/>
      <c r="G23" s="295"/>
      <c r="H23" s="419"/>
      <c r="I23" s="409"/>
      <c r="J23" s="409"/>
      <c r="K23" s="409"/>
      <c r="L23" s="409"/>
      <c r="M23" s="409"/>
      <c r="N23" s="409"/>
      <c r="O23" s="409"/>
      <c r="P23" s="423">
        <f t="shared" si="0"/>
        <v>0</v>
      </c>
    </row>
    <row r="24" spans="1:16" x14ac:dyDescent="0.25">
      <c r="A24" s="50"/>
      <c r="B24" s="422"/>
      <c r="C24" s="655"/>
      <c r="D24" s="655"/>
      <c r="E24" s="265"/>
      <c r="F24" s="295"/>
      <c r="G24" s="295"/>
      <c r="H24" s="419"/>
      <c r="I24" s="409"/>
      <c r="J24" s="409"/>
      <c r="K24" s="409"/>
      <c r="L24" s="409"/>
      <c r="M24" s="409"/>
      <c r="N24" s="409"/>
      <c r="O24" s="409"/>
      <c r="P24" s="423">
        <f t="shared" si="0"/>
        <v>0</v>
      </c>
    </row>
    <row r="25" spans="1:16" x14ac:dyDescent="0.25">
      <c r="A25" s="50"/>
      <c r="B25" s="422"/>
      <c r="C25" s="655"/>
      <c r="D25" s="655"/>
      <c r="E25" s="265"/>
      <c r="F25" s="295"/>
      <c r="G25" s="295"/>
      <c r="H25" s="419"/>
      <c r="I25" s="409"/>
      <c r="J25" s="409"/>
      <c r="K25" s="409"/>
      <c r="L25" s="409"/>
      <c r="M25" s="409"/>
      <c r="N25" s="409"/>
      <c r="O25" s="409"/>
      <c r="P25" s="423">
        <f t="shared" si="0"/>
        <v>0</v>
      </c>
    </row>
    <row r="26" spans="1:16" x14ac:dyDescent="0.25">
      <c r="A26" s="50"/>
      <c r="B26" s="422"/>
      <c r="C26" s="655"/>
      <c r="D26" s="655"/>
      <c r="E26" s="265"/>
      <c r="F26" s="295"/>
      <c r="G26" s="295"/>
      <c r="H26" s="419"/>
      <c r="I26" s="409"/>
      <c r="J26" s="409"/>
      <c r="K26" s="409"/>
      <c r="L26" s="409"/>
      <c r="M26" s="409"/>
      <c r="N26" s="409"/>
      <c r="O26" s="409"/>
      <c r="P26" s="423">
        <f t="shared" si="0"/>
        <v>0</v>
      </c>
    </row>
    <row r="27" spans="1:16" ht="25.5" customHeight="1" x14ac:dyDescent="0.25">
      <c r="A27" s="50"/>
      <c r="B27" s="676" t="s">
        <v>146</v>
      </c>
      <c r="C27" s="677"/>
      <c r="D27" s="677"/>
      <c r="E27" s="677"/>
      <c r="F27" s="677"/>
      <c r="G27" s="677"/>
      <c r="H27" s="677"/>
      <c r="I27" s="677"/>
      <c r="J27" s="677"/>
      <c r="K27" s="677"/>
      <c r="L27" s="677"/>
      <c r="M27" s="677"/>
      <c r="N27" s="677"/>
      <c r="O27" s="677"/>
      <c r="P27" s="678"/>
    </row>
    <row r="28" spans="1:16" x14ac:dyDescent="0.25">
      <c r="A28" s="50"/>
      <c r="B28" s="422">
        <v>7</v>
      </c>
      <c r="C28" s="407" t="s">
        <v>147</v>
      </c>
      <c r="D28" s="250" t="s">
        <v>34</v>
      </c>
      <c r="E28" s="410">
        <v>12</v>
      </c>
      <c r="F28" s="295"/>
      <c r="G28" s="295">
        <v>50</v>
      </c>
      <c r="H28" s="409"/>
      <c r="I28" s="419">
        <v>0.2</v>
      </c>
      <c r="J28" s="419">
        <v>0.5</v>
      </c>
      <c r="K28" s="419">
        <v>0.3</v>
      </c>
      <c r="L28" s="409"/>
      <c r="M28" s="409"/>
      <c r="N28" s="409"/>
      <c r="O28" s="409"/>
      <c r="P28" s="423">
        <f t="shared" si="0"/>
        <v>1</v>
      </c>
    </row>
    <row r="29" spans="1:16" ht="28.5" x14ac:dyDescent="0.25">
      <c r="A29" s="50"/>
      <c r="B29" s="422">
        <v>8</v>
      </c>
      <c r="C29" s="407" t="s">
        <v>148</v>
      </c>
      <c r="D29" s="250" t="s">
        <v>34</v>
      </c>
      <c r="E29" s="410">
        <v>12</v>
      </c>
      <c r="F29" s="295"/>
      <c r="G29" s="295"/>
      <c r="H29" s="409"/>
      <c r="I29" s="419">
        <v>0.8</v>
      </c>
      <c r="J29" s="419">
        <v>0.2</v>
      </c>
      <c r="K29" s="409"/>
      <c r="L29" s="409"/>
      <c r="M29" s="409"/>
      <c r="N29" s="409"/>
      <c r="O29" s="409"/>
      <c r="P29" s="423">
        <f t="shared" si="0"/>
        <v>1</v>
      </c>
    </row>
    <row r="30" spans="1:16" ht="28.5" x14ac:dyDescent="0.25">
      <c r="A30" s="50"/>
      <c r="B30" s="422">
        <v>9</v>
      </c>
      <c r="C30" s="407" t="s">
        <v>149</v>
      </c>
      <c r="D30" s="250" t="s">
        <v>34</v>
      </c>
      <c r="E30" s="410">
        <v>12</v>
      </c>
      <c r="F30" s="295"/>
      <c r="G30" s="295"/>
      <c r="H30" s="409"/>
      <c r="I30" s="419">
        <v>0.5</v>
      </c>
      <c r="J30" s="419">
        <v>0.5</v>
      </c>
      <c r="K30" s="409"/>
      <c r="L30" s="409"/>
      <c r="M30" s="409"/>
      <c r="N30" s="409"/>
      <c r="O30" s="409"/>
      <c r="P30" s="423">
        <f t="shared" si="0"/>
        <v>1</v>
      </c>
    </row>
    <row r="31" spans="1:16" ht="28.5" x14ac:dyDescent="0.25">
      <c r="A31" s="50"/>
      <c r="B31" s="422">
        <v>10</v>
      </c>
      <c r="C31" s="407" t="s">
        <v>150</v>
      </c>
      <c r="D31" s="250" t="s">
        <v>34</v>
      </c>
      <c r="E31" s="410">
        <v>12</v>
      </c>
      <c r="F31" s="295"/>
      <c r="G31" s="295"/>
      <c r="H31" s="409"/>
      <c r="I31" s="419">
        <v>1</v>
      </c>
      <c r="J31" s="409"/>
      <c r="K31" s="409"/>
      <c r="L31" s="409"/>
      <c r="M31" s="409"/>
      <c r="N31" s="409"/>
      <c r="O31" s="409"/>
      <c r="P31" s="423">
        <f t="shared" si="0"/>
        <v>1</v>
      </c>
    </row>
    <row r="32" spans="1:16" ht="28.5" x14ac:dyDescent="0.25">
      <c r="A32" s="50"/>
      <c r="B32" s="422">
        <v>11</v>
      </c>
      <c r="C32" s="407" t="s">
        <v>151</v>
      </c>
      <c r="D32" s="250" t="s">
        <v>34</v>
      </c>
      <c r="E32" s="410">
        <v>3</v>
      </c>
      <c r="F32" s="295"/>
      <c r="G32" s="295"/>
      <c r="H32" s="409"/>
      <c r="I32" s="409"/>
      <c r="J32" s="419">
        <v>1</v>
      </c>
      <c r="K32" s="409"/>
      <c r="L32" s="409"/>
      <c r="M32" s="409"/>
      <c r="N32" s="409"/>
      <c r="O32" s="409"/>
      <c r="P32" s="423">
        <f t="shared" si="0"/>
        <v>1</v>
      </c>
    </row>
    <row r="33" spans="1:16" x14ac:dyDescent="0.25">
      <c r="A33" s="50"/>
      <c r="B33" s="424" t="s">
        <v>264</v>
      </c>
      <c r="C33" s="407"/>
      <c r="D33" s="250" t="s">
        <v>250</v>
      </c>
      <c r="E33" s="410"/>
      <c r="F33" s="295"/>
      <c r="G33" s="295"/>
      <c r="H33" s="409"/>
      <c r="I33" s="409"/>
      <c r="J33" s="409"/>
      <c r="K33" s="409"/>
      <c r="L33" s="409"/>
      <c r="M33" s="409"/>
      <c r="N33" s="409"/>
      <c r="O33" s="409"/>
      <c r="P33" s="423">
        <f t="shared" si="0"/>
        <v>0</v>
      </c>
    </row>
    <row r="34" spans="1:16" x14ac:dyDescent="0.25">
      <c r="A34" s="50"/>
      <c r="B34" s="422"/>
      <c r="C34" s="655"/>
      <c r="D34" s="655"/>
      <c r="E34" s="265"/>
      <c r="F34" s="295"/>
      <c r="G34" s="295"/>
      <c r="H34" s="409"/>
      <c r="I34" s="409"/>
      <c r="J34" s="409"/>
      <c r="K34" s="409"/>
      <c r="L34" s="409"/>
      <c r="M34" s="409"/>
      <c r="N34" s="409"/>
      <c r="O34" s="409"/>
      <c r="P34" s="423">
        <f t="shared" si="0"/>
        <v>0</v>
      </c>
    </row>
    <row r="35" spans="1:16" x14ac:dyDescent="0.25">
      <c r="A35" s="50"/>
      <c r="B35" s="422"/>
      <c r="C35" s="655"/>
      <c r="D35" s="655"/>
      <c r="E35" s="265"/>
      <c r="F35" s="295"/>
      <c r="G35" s="295"/>
      <c r="H35" s="409"/>
      <c r="I35" s="409"/>
      <c r="J35" s="409"/>
      <c r="K35" s="409"/>
      <c r="L35" s="409"/>
      <c r="M35" s="409"/>
      <c r="N35" s="409"/>
      <c r="O35" s="409"/>
      <c r="P35" s="423">
        <f t="shared" si="0"/>
        <v>0</v>
      </c>
    </row>
    <row r="36" spans="1:16" x14ac:dyDescent="0.25">
      <c r="A36" s="50"/>
      <c r="B36" s="422"/>
      <c r="C36" s="655"/>
      <c r="D36" s="655"/>
      <c r="E36" s="265"/>
      <c r="F36" s="295"/>
      <c r="G36" s="295"/>
      <c r="H36" s="409"/>
      <c r="I36" s="409"/>
      <c r="J36" s="409"/>
      <c r="K36" s="409"/>
      <c r="L36" s="409"/>
      <c r="M36" s="409"/>
      <c r="N36" s="409"/>
      <c r="O36" s="409"/>
      <c r="P36" s="423">
        <f t="shared" si="0"/>
        <v>0</v>
      </c>
    </row>
    <row r="37" spans="1:16" ht="26.25" customHeight="1" x14ac:dyDescent="0.25">
      <c r="A37" s="50"/>
      <c r="B37" s="676" t="s">
        <v>11</v>
      </c>
      <c r="C37" s="677"/>
      <c r="D37" s="677"/>
      <c r="E37" s="677"/>
      <c r="F37" s="677"/>
      <c r="G37" s="677"/>
      <c r="H37" s="677"/>
      <c r="I37" s="677"/>
      <c r="J37" s="677"/>
      <c r="K37" s="677"/>
      <c r="L37" s="677"/>
      <c r="M37" s="677"/>
      <c r="N37" s="677"/>
      <c r="O37" s="677"/>
      <c r="P37" s="678"/>
    </row>
    <row r="38" spans="1:16" x14ac:dyDescent="0.25">
      <c r="A38" s="50"/>
      <c r="B38" s="424" t="s">
        <v>11</v>
      </c>
      <c r="C38" s="407"/>
      <c r="D38" s="410"/>
      <c r="E38" s="410"/>
      <c r="F38" s="295"/>
      <c r="G38" s="295"/>
      <c r="H38" s="414"/>
      <c r="I38" s="414"/>
      <c r="J38" s="414"/>
      <c r="K38" s="414"/>
      <c r="L38" s="414"/>
      <c r="M38" s="414"/>
      <c r="N38" s="414"/>
      <c r="O38" s="414"/>
      <c r="P38" s="423">
        <f t="shared" si="0"/>
        <v>0</v>
      </c>
    </row>
    <row r="39" spans="1:16" ht="28.5" x14ac:dyDescent="0.25">
      <c r="A39" s="50"/>
      <c r="B39" s="422">
        <v>12</v>
      </c>
      <c r="C39" s="407" t="s">
        <v>152</v>
      </c>
      <c r="D39" s="250" t="s">
        <v>34</v>
      </c>
      <c r="E39" s="410">
        <v>12</v>
      </c>
      <c r="F39" s="295"/>
      <c r="G39" s="295"/>
      <c r="H39" s="409"/>
      <c r="I39" s="409"/>
      <c r="J39" s="419">
        <v>1</v>
      </c>
      <c r="K39" s="409"/>
      <c r="L39" s="409"/>
      <c r="M39" s="409"/>
      <c r="N39" s="409"/>
      <c r="O39" s="409"/>
      <c r="P39" s="423">
        <f t="shared" si="0"/>
        <v>1</v>
      </c>
    </row>
    <row r="40" spans="1:16" ht="28.5" x14ac:dyDescent="0.25">
      <c r="A40" s="50"/>
      <c r="B40" s="422">
        <v>13</v>
      </c>
      <c r="C40" s="407" t="s">
        <v>153</v>
      </c>
      <c r="D40" s="250" t="s">
        <v>34</v>
      </c>
      <c r="E40" s="410">
        <v>12</v>
      </c>
      <c r="F40" s="295"/>
      <c r="G40" s="295"/>
      <c r="H40" s="409"/>
      <c r="I40" s="409"/>
      <c r="J40" s="419">
        <v>1</v>
      </c>
      <c r="K40" s="409"/>
      <c r="L40" s="409"/>
      <c r="M40" s="409"/>
      <c r="N40" s="409"/>
      <c r="O40" s="409"/>
      <c r="P40" s="423">
        <f t="shared" si="0"/>
        <v>1</v>
      </c>
    </row>
    <row r="41" spans="1:16" ht="28.5" x14ac:dyDescent="0.25">
      <c r="A41" s="50"/>
      <c r="B41" s="422">
        <v>14</v>
      </c>
      <c r="C41" s="407" t="s">
        <v>154</v>
      </c>
      <c r="D41" s="250" t="s">
        <v>34</v>
      </c>
      <c r="E41" s="410">
        <v>12</v>
      </c>
      <c r="F41" s="295"/>
      <c r="G41" s="295"/>
      <c r="H41" s="409"/>
      <c r="I41" s="409"/>
      <c r="J41" s="419">
        <v>1</v>
      </c>
      <c r="K41" s="409"/>
      <c r="L41" s="409"/>
      <c r="M41" s="409"/>
      <c r="N41" s="409"/>
      <c r="O41" s="409"/>
      <c r="P41" s="423">
        <f t="shared" si="0"/>
        <v>1</v>
      </c>
    </row>
    <row r="42" spans="1:16" x14ac:dyDescent="0.25">
      <c r="A42" s="50"/>
      <c r="B42" s="424" t="s">
        <v>264</v>
      </c>
      <c r="C42" s="407"/>
      <c r="D42" s="250" t="s">
        <v>250</v>
      </c>
      <c r="E42" s="410"/>
      <c r="F42" s="295"/>
      <c r="G42" s="295"/>
      <c r="H42" s="409"/>
      <c r="I42" s="409"/>
      <c r="J42" s="409"/>
      <c r="K42" s="409"/>
      <c r="L42" s="409"/>
      <c r="M42" s="409"/>
      <c r="N42" s="409"/>
      <c r="O42" s="409"/>
      <c r="P42" s="423">
        <f t="shared" si="0"/>
        <v>0</v>
      </c>
    </row>
    <row r="43" spans="1:16" x14ac:dyDescent="0.25">
      <c r="A43" s="50"/>
      <c r="B43" s="422"/>
      <c r="C43" s="655"/>
      <c r="D43" s="655"/>
      <c r="E43" s="265"/>
      <c r="F43" s="295"/>
      <c r="G43" s="295"/>
      <c r="H43" s="409"/>
      <c r="I43" s="409"/>
      <c r="J43" s="409"/>
      <c r="K43" s="409"/>
      <c r="L43" s="409"/>
      <c r="M43" s="409"/>
      <c r="N43" s="409"/>
      <c r="O43" s="409"/>
      <c r="P43" s="423">
        <f t="shared" si="0"/>
        <v>0</v>
      </c>
    </row>
    <row r="44" spans="1:16" x14ac:dyDescent="0.25">
      <c r="A44" s="50"/>
      <c r="B44" s="422"/>
      <c r="C44" s="655"/>
      <c r="D44" s="655"/>
      <c r="E44" s="265"/>
      <c r="F44" s="295"/>
      <c r="G44" s="295"/>
      <c r="H44" s="409"/>
      <c r="I44" s="409"/>
      <c r="J44" s="409"/>
      <c r="K44" s="409"/>
      <c r="L44" s="409"/>
      <c r="M44" s="409"/>
      <c r="N44" s="409"/>
      <c r="O44" s="409"/>
      <c r="P44" s="423">
        <f t="shared" si="0"/>
        <v>0</v>
      </c>
    </row>
    <row r="45" spans="1:16" x14ac:dyDescent="0.25">
      <c r="A45" s="50"/>
      <c r="B45" s="422"/>
      <c r="C45" s="655"/>
      <c r="D45" s="655"/>
      <c r="E45" s="265"/>
      <c r="F45" s="295"/>
      <c r="G45" s="295"/>
      <c r="H45" s="409"/>
      <c r="I45" s="409"/>
      <c r="J45" s="409"/>
      <c r="K45" s="409"/>
      <c r="L45" s="409"/>
      <c r="M45" s="409"/>
      <c r="N45" s="409"/>
      <c r="O45" s="409"/>
      <c r="P45" s="423">
        <f t="shared" si="0"/>
        <v>0</v>
      </c>
    </row>
    <row r="46" spans="1:16" ht="24" customHeight="1" x14ac:dyDescent="0.25">
      <c r="A46" s="50"/>
      <c r="B46" s="676" t="s">
        <v>155</v>
      </c>
      <c r="C46" s="677"/>
      <c r="D46" s="677"/>
      <c r="E46" s="677"/>
      <c r="F46" s="677"/>
      <c r="G46" s="677"/>
      <c r="H46" s="677"/>
      <c r="I46" s="677"/>
      <c r="J46" s="677"/>
      <c r="K46" s="677"/>
      <c r="L46" s="677"/>
      <c r="M46" s="677"/>
      <c r="N46" s="677"/>
      <c r="O46" s="677"/>
      <c r="P46" s="678"/>
    </row>
    <row r="47" spans="1:16" x14ac:dyDescent="0.25">
      <c r="A47" s="50"/>
      <c r="B47" s="422">
        <v>15</v>
      </c>
      <c r="C47" s="407" t="s">
        <v>156</v>
      </c>
      <c r="D47" s="250" t="s">
        <v>34</v>
      </c>
      <c r="E47" s="410"/>
      <c r="F47" s="295"/>
      <c r="G47" s="295"/>
      <c r="H47" s="419">
        <v>1</v>
      </c>
      <c r="I47" s="409"/>
      <c r="J47" s="409"/>
      <c r="K47" s="409"/>
      <c r="L47" s="409"/>
      <c r="M47" s="409"/>
      <c r="N47" s="409"/>
      <c r="O47" s="409"/>
      <c r="P47" s="423">
        <f t="shared" si="0"/>
        <v>1</v>
      </c>
    </row>
    <row r="48" spans="1:16" x14ac:dyDescent="0.25">
      <c r="A48" s="50"/>
      <c r="B48" s="424" t="s">
        <v>264</v>
      </c>
      <c r="C48" s="407"/>
      <c r="D48" s="250" t="s">
        <v>250</v>
      </c>
      <c r="E48" s="410"/>
      <c r="F48" s="295"/>
      <c r="G48" s="295"/>
      <c r="H48" s="419"/>
      <c r="I48" s="409"/>
      <c r="J48" s="409"/>
      <c r="K48" s="409"/>
      <c r="L48" s="409"/>
      <c r="M48" s="409"/>
      <c r="N48" s="409"/>
      <c r="O48" s="409"/>
      <c r="P48" s="423">
        <f t="shared" si="0"/>
        <v>0</v>
      </c>
    </row>
    <row r="49" spans="1:16" x14ac:dyDescent="0.25">
      <c r="A49" s="50"/>
      <c r="B49" s="422"/>
      <c r="C49" s="655"/>
      <c r="D49" s="655"/>
      <c r="E49" s="265"/>
      <c r="F49" s="295"/>
      <c r="G49" s="295"/>
      <c r="H49" s="419"/>
      <c r="I49" s="409"/>
      <c r="J49" s="409"/>
      <c r="K49" s="409"/>
      <c r="L49" s="409"/>
      <c r="M49" s="409"/>
      <c r="N49" s="409"/>
      <c r="O49" s="409"/>
      <c r="P49" s="423">
        <f t="shared" si="0"/>
        <v>0</v>
      </c>
    </row>
    <row r="50" spans="1:16" x14ac:dyDescent="0.25">
      <c r="A50" s="50"/>
      <c r="B50" s="422"/>
      <c r="C50" s="655"/>
      <c r="D50" s="655"/>
      <c r="E50" s="265"/>
      <c r="F50" s="295"/>
      <c r="G50" s="295"/>
      <c r="H50" s="419"/>
      <c r="I50" s="409"/>
      <c r="J50" s="409"/>
      <c r="K50" s="409"/>
      <c r="L50" s="409"/>
      <c r="M50" s="409"/>
      <c r="N50" s="409"/>
      <c r="O50" s="409"/>
      <c r="P50" s="423"/>
    </row>
    <row r="51" spans="1:16" x14ac:dyDescent="0.25">
      <c r="A51" s="50"/>
      <c r="B51" s="422"/>
      <c r="C51" s="655"/>
      <c r="D51" s="655"/>
      <c r="E51" s="265"/>
      <c r="F51" s="295"/>
      <c r="G51" s="295"/>
      <c r="H51" s="419"/>
      <c r="I51" s="409"/>
      <c r="J51" s="409"/>
      <c r="K51" s="409"/>
      <c r="L51" s="409"/>
      <c r="M51" s="409"/>
      <c r="N51" s="409"/>
      <c r="O51" s="409"/>
      <c r="P51" s="423">
        <f t="shared" si="0"/>
        <v>0</v>
      </c>
    </row>
    <row r="52" spans="1:16" ht="21" customHeight="1" x14ac:dyDescent="0.25">
      <c r="A52" s="48"/>
      <c r="B52" s="676" t="s">
        <v>157</v>
      </c>
      <c r="C52" s="677"/>
      <c r="D52" s="677"/>
      <c r="E52" s="677"/>
      <c r="F52" s="677"/>
      <c r="G52" s="677"/>
      <c r="H52" s="677"/>
      <c r="I52" s="677"/>
      <c r="J52" s="677"/>
      <c r="K52" s="677"/>
      <c r="L52" s="677"/>
      <c r="M52" s="677"/>
      <c r="N52" s="677"/>
      <c r="O52" s="677"/>
      <c r="P52" s="678"/>
    </row>
    <row r="53" spans="1:16" x14ac:dyDescent="0.25">
      <c r="A53" s="50"/>
      <c r="B53" s="422">
        <v>16</v>
      </c>
      <c r="C53" s="407" t="s">
        <v>158</v>
      </c>
      <c r="D53" s="250" t="s">
        <v>34</v>
      </c>
      <c r="E53" s="410"/>
      <c r="F53" s="295"/>
      <c r="G53" s="295"/>
      <c r="H53" s="409"/>
      <c r="I53" s="409"/>
      <c r="J53" s="409"/>
      <c r="K53" s="409"/>
      <c r="L53" s="409"/>
      <c r="M53" s="409"/>
      <c r="N53" s="409"/>
      <c r="O53" s="409"/>
      <c r="P53" s="423">
        <f t="shared" si="0"/>
        <v>0</v>
      </c>
    </row>
    <row r="54" spans="1:16" x14ac:dyDescent="0.25">
      <c r="A54" s="50"/>
      <c r="B54" s="422">
        <v>17</v>
      </c>
      <c r="C54" s="407" t="s">
        <v>159</v>
      </c>
      <c r="D54" s="250" t="s">
        <v>34</v>
      </c>
      <c r="E54" s="410"/>
      <c r="F54" s="295"/>
      <c r="G54" s="295"/>
      <c r="H54" s="409"/>
      <c r="I54" s="409"/>
      <c r="J54" s="409"/>
      <c r="K54" s="409"/>
      <c r="L54" s="409"/>
      <c r="M54" s="409"/>
      <c r="N54" s="409"/>
      <c r="O54" s="409"/>
      <c r="P54" s="423">
        <f t="shared" si="0"/>
        <v>0</v>
      </c>
    </row>
    <row r="55" spans="1:16" x14ac:dyDescent="0.25">
      <c r="A55" s="50"/>
      <c r="B55" s="422">
        <v>18</v>
      </c>
      <c r="C55" s="407" t="s">
        <v>160</v>
      </c>
      <c r="D55" s="250" t="s">
        <v>34</v>
      </c>
      <c r="E55" s="410"/>
      <c r="F55" s="295"/>
      <c r="G55" s="295"/>
      <c r="H55" s="409"/>
      <c r="I55" s="409"/>
      <c r="J55" s="409"/>
      <c r="K55" s="409"/>
      <c r="L55" s="409"/>
      <c r="M55" s="409"/>
      <c r="N55" s="409"/>
      <c r="O55" s="409"/>
      <c r="P55" s="423">
        <f t="shared" si="0"/>
        <v>0</v>
      </c>
    </row>
    <row r="56" spans="1:16" x14ac:dyDescent="0.25">
      <c r="A56" s="50"/>
      <c r="B56" s="422">
        <v>19</v>
      </c>
      <c r="C56" s="407" t="s">
        <v>161</v>
      </c>
      <c r="D56" s="250" t="s">
        <v>34</v>
      </c>
      <c r="E56" s="410"/>
      <c r="F56" s="295"/>
      <c r="G56" s="295"/>
      <c r="H56" s="409"/>
      <c r="I56" s="409"/>
      <c r="J56" s="409"/>
      <c r="K56" s="409"/>
      <c r="L56" s="409"/>
      <c r="M56" s="409"/>
      <c r="N56" s="409"/>
      <c r="O56" s="409"/>
      <c r="P56" s="423">
        <f t="shared" si="0"/>
        <v>0</v>
      </c>
    </row>
    <row r="57" spans="1:16" x14ac:dyDescent="0.25">
      <c r="A57" s="50"/>
      <c r="B57" s="424" t="s">
        <v>264</v>
      </c>
      <c r="C57" s="407"/>
      <c r="D57" s="250" t="s">
        <v>250</v>
      </c>
      <c r="E57" s="410"/>
      <c r="F57" s="295"/>
      <c r="G57" s="295"/>
      <c r="H57" s="409"/>
      <c r="I57" s="409"/>
      <c r="J57" s="409"/>
      <c r="K57" s="409"/>
      <c r="L57" s="409"/>
      <c r="M57" s="409"/>
      <c r="N57" s="409"/>
      <c r="O57" s="409"/>
      <c r="P57" s="423">
        <f t="shared" si="0"/>
        <v>0</v>
      </c>
    </row>
    <row r="58" spans="1:16" x14ac:dyDescent="0.25">
      <c r="A58" s="50"/>
      <c r="B58" s="424"/>
      <c r="C58" s="655"/>
      <c r="D58" s="655"/>
      <c r="E58" s="265"/>
      <c r="F58" s="295"/>
      <c r="G58" s="295"/>
      <c r="H58" s="409"/>
      <c r="I58" s="409"/>
      <c r="J58" s="409"/>
      <c r="K58" s="409"/>
      <c r="L58" s="409"/>
      <c r="M58" s="409"/>
      <c r="N58" s="409"/>
      <c r="O58" s="409"/>
      <c r="P58" s="423"/>
    </row>
    <row r="59" spans="1:16" x14ac:dyDescent="0.25">
      <c r="A59" s="50"/>
      <c r="B59" s="424"/>
      <c r="C59" s="655"/>
      <c r="D59" s="655"/>
      <c r="E59" s="265"/>
      <c r="F59" s="295"/>
      <c r="G59" s="295"/>
      <c r="H59" s="409"/>
      <c r="I59" s="409"/>
      <c r="J59" s="409"/>
      <c r="K59" s="409"/>
      <c r="L59" s="409"/>
      <c r="M59" s="409"/>
      <c r="N59" s="409"/>
      <c r="O59" s="409"/>
      <c r="P59" s="423"/>
    </row>
    <row r="60" spans="1:16" x14ac:dyDescent="0.25">
      <c r="A60" s="48"/>
      <c r="B60" s="425"/>
      <c r="C60" s="655"/>
      <c r="D60" s="655"/>
      <c r="E60" s="265"/>
      <c r="F60" s="295"/>
      <c r="G60" s="295"/>
      <c r="H60" s="413"/>
      <c r="I60" s="413"/>
      <c r="J60" s="413"/>
      <c r="K60" s="413"/>
      <c r="L60" s="413"/>
      <c r="M60" s="413"/>
      <c r="N60" s="413"/>
      <c r="O60" s="413"/>
      <c r="P60" s="423"/>
    </row>
    <row r="61" spans="1:16" ht="27" customHeight="1" x14ac:dyDescent="0.25">
      <c r="B61" s="682" t="s">
        <v>162</v>
      </c>
      <c r="C61" s="683"/>
      <c r="D61" s="683"/>
      <c r="E61" s="683"/>
      <c r="F61" s="683"/>
      <c r="G61" s="683"/>
      <c r="H61" s="683"/>
      <c r="I61" s="683"/>
      <c r="J61" s="683"/>
      <c r="K61" s="683"/>
      <c r="L61" s="683"/>
      <c r="M61" s="683"/>
      <c r="N61" s="683"/>
      <c r="O61" s="683"/>
      <c r="P61" s="684"/>
    </row>
    <row r="62" spans="1:16" ht="16.5" x14ac:dyDescent="0.25">
      <c r="B62" s="426"/>
      <c r="C62" s="407"/>
      <c r="D62" s="410"/>
      <c r="E62" s="410"/>
      <c r="F62" s="406"/>
      <c r="G62" s="406"/>
      <c r="H62" s="406"/>
      <c r="I62" s="406"/>
      <c r="J62" s="406"/>
      <c r="K62" s="406"/>
      <c r="L62" s="406"/>
      <c r="M62" s="406"/>
      <c r="N62" s="406"/>
      <c r="O62" s="406"/>
      <c r="P62" s="427"/>
    </row>
    <row r="63" spans="1:16" ht="25.5" customHeight="1" x14ac:dyDescent="0.25">
      <c r="A63" s="50"/>
      <c r="B63" s="694" t="s">
        <v>163</v>
      </c>
      <c r="C63" s="695"/>
      <c r="D63" s="695"/>
      <c r="E63" s="695"/>
      <c r="F63" s="695"/>
      <c r="G63" s="695"/>
      <c r="H63" s="695"/>
      <c r="I63" s="695"/>
      <c r="J63" s="695"/>
      <c r="K63" s="695"/>
      <c r="L63" s="695"/>
      <c r="M63" s="695"/>
      <c r="N63" s="695"/>
      <c r="O63" s="695"/>
      <c r="P63" s="696"/>
    </row>
    <row r="64" spans="1:16" x14ac:dyDescent="0.25">
      <c r="A64" s="50"/>
      <c r="B64" s="422">
        <v>21</v>
      </c>
      <c r="C64" s="407" t="s">
        <v>164</v>
      </c>
      <c r="D64" s="250" t="s">
        <v>34</v>
      </c>
      <c r="E64" s="410"/>
      <c r="F64" s="295"/>
      <c r="G64" s="295"/>
      <c r="H64" s="419">
        <v>1</v>
      </c>
      <c r="I64" s="409"/>
      <c r="J64" s="409"/>
      <c r="K64" s="409"/>
      <c r="L64" s="409"/>
      <c r="M64" s="409"/>
      <c r="N64" s="409"/>
      <c r="O64" s="409"/>
      <c r="P64" s="423">
        <f t="shared" si="0"/>
        <v>1</v>
      </c>
    </row>
    <row r="65" spans="1:16" ht="28.5" x14ac:dyDescent="0.25">
      <c r="A65" s="50"/>
      <c r="B65" s="422">
        <v>22</v>
      </c>
      <c r="C65" s="407" t="s">
        <v>165</v>
      </c>
      <c r="D65" s="250" t="s">
        <v>34</v>
      </c>
      <c r="E65" s="410"/>
      <c r="F65" s="295"/>
      <c r="G65" s="295"/>
      <c r="H65" s="419">
        <v>1</v>
      </c>
      <c r="I65" s="409"/>
      <c r="J65" s="409"/>
      <c r="K65" s="409"/>
      <c r="L65" s="409"/>
      <c r="M65" s="409"/>
      <c r="N65" s="409"/>
      <c r="O65" s="409"/>
      <c r="P65" s="423">
        <f t="shared" si="0"/>
        <v>1</v>
      </c>
    </row>
    <row r="66" spans="1:16" x14ac:dyDescent="0.25">
      <c r="A66" s="50"/>
      <c r="B66" s="422">
        <v>23</v>
      </c>
      <c r="C66" s="407" t="s">
        <v>166</v>
      </c>
      <c r="D66" s="250" t="s">
        <v>34</v>
      </c>
      <c r="E66" s="410"/>
      <c r="F66" s="295"/>
      <c r="G66" s="295"/>
      <c r="H66" s="419">
        <v>1</v>
      </c>
      <c r="I66" s="409"/>
      <c r="J66" s="409"/>
      <c r="K66" s="409"/>
      <c r="L66" s="409"/>
      <c r="M66" s="409"/>
      <c r="N66" s="409"/>
      <c r="O66" s="409"/>
      <c r="P66" s="423">
        <f t="shared" si="0"/>
        <v>1</v>
      </c>
    </row>
    <row r="67" spans="1:16" x14ac:dyDescent="0.25">
      <c r="A67" s="50"/>
      <c r="B67" s="422">
        <v>24</v>
      </c>
      <c r="C67" s="407" t="s">
        <v>167</v>
      </c>
      <c r="D67" s="250" t="s">
        <v>34</v>
      </c>
      <c r="E67" s="410"/>
      <c r="F67" s="295"/>
      <c r="G67" s="295"/>
      <c r="H67" s="419">
        <v>1</v>
      </c>
      <c r="I67" s="409"/>
      <c r="J67" s="409"/>
      <c r="K67" s="409"/>
      <c r="L67" s="409"/>
      <c r="M67" s="409"/>
      <c r="N67" s="409"/>
      <c r="O67" s="409"/>
      <c r="P67" s="423">
        <f t="shared" si="0"/>
        <v>1</v>
      </c>
    </row>
    <row r="68" spans="1:16" x14ac:dyDescent="0.25">
      <c r="A68" s="50"/>
      <c r="B68" s="424" t="s">
        <v>264</v>
      </c>
      <c r="C68" s="407"/>
      <c r="D68" s="250" t="s">
        <v>250</v>
      </c>
      <c r="E68" s="410"/>
      <c r="F68" s="295"/>
      <c r="G68" s="295"/>
      <c r="H68" s="419"/>
      <c r="I68" s="409"/>
      <c r="J68" s="409"/>
      <c r="K68" s="409"/>
      <c r="L68" s="409"/>
      <c r="M68" s="409"/>
      <c r="N68" s="409"/>
      <c r="O68" s="409"/>
      <c r="P68" s="423"/>
    </row>
    <row r="69" spans="1:16" x14ac:dyDescent="0.25">
      <c r="A69" s="50"/>
      <c r="B69" s="422"/>
      <c r="C69" s="655"/>
      <c r="D69" s="655"/>
      <c r="E69" s="265"/>
      <c r="F69" s="295"/>
      <c r="G69" s="295"/>
      <c r="H69" s="419"/>
      <c r="I69" s="409"/>
      <c r="J69" s="409"/>
      <c r="K69" s="409"/>
      <c r="L69" s="409"/>
      <c r="M69" s="409"/>
      <c r="N69" s="409"/>
      <c r="O69" s="409"/>
      <c r="P69" s="423"/>
    </row>
    <row r="70" spans="1:16" x14ac:dyDescent="0.25">
      <c r="A70" s="50"/>
      <c r="B70" s="422"/>
      <c r="C70" s="655"/>
      <c r="D70" s="655"/>
      <c r="E70" s="265"/>
      <c r="F70" s="295"/>
      <c r="G70" s="295"/>
      <c r="H70" s="419"/>
      <c r="I70" s="409"/>
      <c r="J70" s="409"/>
      <c r="K70" s="409"/>
      <c r="L70" s="409"/>
      <c r="M70" s="409"/>
      <c r="N70" s="409"/>
      <c r="O70" s="409"/>
      <c r="P70" s="423"/>
    </row>
    <row r="71" spans="1:16" x14ac:dyDescent="0.25">
      <c r="A71" s="50"/>
      <c r="B71" s="422"/>
      <c r="C71" s="655"/>
      <c r="D71" s="655"/>
      <c r="E71" s="265"/>
      <c r="F71" s="295"/>
      <c r="G71" s="295"/>
      <c r="H71" s="409"/>
      <c r="I71" s="409"/>
      <c r="J71" s="409"/>
      <c r="K71" s="409"/>
      <c r="L71" s="409"/>
      <c r="M71" s="409"/>
      <c r="N71" s="409"/>
      <c r="O71" s="409"/>
      <c r="P71" s="423">
        <f t="shared" si="0"/>
        <v>0</v>
      </c>
    </row>
    <row r="72" spans="1:16" ht="28.5" customHeight="1" x14ac:dyDescent="0.25">
      <c r="A72" s="50"/>
      <c r="B72" s="694" t="s">
        <v>168</v>
      </c>
      <c r="C72" s="695"/>
      <c r="D72" s="695"/>
      <c r="E72" s="695"/>
      <c r="F72" s="695"/>
      <c r="G72" s="695"/>
      <c r="H72" s="695"/>
      <c r="I72" s="695"/>
      <c r="J72" s="695"/>
      <c r="K72" s="695"/>
      <c r="L72" s="695"/>
      <c r="M72" s="695"/>
      <c r="N72" s="695"/>
      <c r="O72" s="695"/>
      <c r="P72" s="696"/>
    </row>
    <row r="73" spans="1:16" x14ac:dyDescent="0.25">
      <c r="A73" s="50"/>
      <c r="B73" s="422">
        <v>25</v>
      </c>
      <c r="C73" s="407" t="s">
        <v>169</v>
      </c>
      <c r="D73" s="250" t="s">
        <v>34</v>
      </c>
      <c r="E73" s="410"/>
      <c r="F73" s="295"/>
      <c r="G73" s="295"/>
      <c r="H73" s="409"/>
      <c r="I73" s="419">
        <v>1</v>
      </c>
      <c r="J73" s="409"/>
      <c r="K73" s="409"/>
      <c r="L73" s="409"/>
      <c r="M73" s="409"/>
      <c r="N73" s="409"/>
      <c r="O73" s="409"/>
      <c r="P73" s="423">
        <f t="shared" si="0"/>
        <v>1</v>
      </c>
    </row>
    <row r="74" spans="1:16" x14ac:dyDescent="0.25">
      <c r="A74" s="50"/>
      <c r="B74" s="422">
        <v>26</v>
      </c>
      <c r="C74" s="407" t="s">
        <v>170</v>
      </c>
      <c r="D74" s="250" t="s">
        <v>34</v>
      </c>
      <c r="E74" s="410"/>
      <c r="F74" s="295"/>
      <c r="G74" s="295"/>
      <c r="H74" s="409"/>
      <c r="I74" s="419">
        <v>1</v>
      </c>
      <c r="J74" s="409"/>
      <c r="K74" s="409"/>
      <c r="L74" s="409"/>
      <c r="M74" s="409"/>
      <c r="N74" s="409"/>
      <c r="O74" s="409"/>
      <c r="P74" s="423">
        <f t="shared" si="0"/>
        <v>1</v>
      </c>
    </row>
    <row r="75" spans="1:16" ht="28.5" x14ac:dyDescent="0.25">
      <c r="A75" s="50"/>
      <c r="B75" s="422">
        <v>27</v>
      </c>
      <c r="C75" s="407" t="s">
        <v>171</v>
      </c>
      <c r="D75" s="250" t="s">
        <v>34</v>
      </c>
      <c r="E75" s="410"/>
      <c r="F75" s="295"/>
      <c r="G75" s="295"/>
      <c r="H75" s="409"/>
      <c r="I75" s="419">
        <v>0.8</v>
      </c>
      <c r="J75" s="419">
        <v>0.2</v>
      </c>
      <c r="K75" s="409"/>
      <c r="L75" s="409"/>
      <c r="M75" s="409"/>
      <c r="N75" s="409"/>
      <c r="O75" s="409"/>
      <c r="P75" s="423">
        <f t="shared" si="0"/>
        <v>1</v>
      </c>
    </row>
    <row r="76" spans="1:16" ht="28.5" x14ac:dyDescent="0.25">
      <c r="A76" s="50"/>
      <c r="B76" s="422">
        <v>28</v>
      </c>
      <c r="C76" s="407" t="s">
        <v>172</v>
      </c>
      <c r="D76" s="250" t="s">
        <v>34</v>
      </c>
      <c r="E76" s="410"/>
      <c r="F76" s="295"/>
      <c r="G76" s="295"/>
      <c r="H76" s="409"/>
      <c r="I76" s="409"/>
      <c r="J76" s="409"/>
      <c r="K76" s="409"/>
      <c r="L76" s="409"/>
      <c r="M76" s="409"/>
      <c r="N76" s="409"/>
      <c r="O76" s="409"/>
      <c r="P76" s="423">
        <f t="shared" si="0"/>
        <v>0</v>
      </c>
    </row>
    <row r="77" spans="1:16" ht="28.5" x14ac:dyDescent="0.25">
      <c r="A77" s="50"/>
      <c r="B77" s="422">
        <v>29</v>
      </c>
      <c r="C77" s="407" t="s">
        <v>173</v>
      </c>
      <c r="D77" s="250" t="s">
        <v>34</v>
      </c>
      <c r="E77" s="410"/>
      <c r="F77" s="295"/>
      <c r="G77" s="295"/>
      <c r="H77" s="409"/>
      <c r="I77" s="409"/>
      <c r="J77" s="409"/>
      <c r="K77" s="409"/>
      <c r="L77" s="409"/>
      <c r="M77" s="409"/>
      <c r="N77" s="409"/>
      <c r="O77" s="409"/>
      <c r="P77" s="423">
        <f t="shared" si="0"/>
        <v>0</v>
      </c>
    </row>
    <row r="78" spans="1:16" ht="28.5" x14ac:dyDescent="0.25">
      <c r="A78" s="50"/>
      <c r="B78" s="422">
        <v>30</v>
      </c>
      <c r="C78" s="407" t="s">
        <v>174</v>
      </c>
      <c r="D78" s="250" t="s">
        <v>34</v>
      </c>
      <c r="E78" s="410"/>
      <c r="F78" s="295"/>
      <c r="G78" s="295"/>
      <c r="H78" s="409"/>
      <c r="I78" s="409"/>
      <c r="J78" s="409"/>
      <c r="K78" s="409"/>
      <c r="L78" s="409"/>
      <c r="M78" s="409"/>
      <c r="N78" s="409"/>
      <c r="O78" s="409"/>
      <c r="P78" s="423">
        <f t="shared" si="0"/>
        <v>0</v>
      </c>
    </row>
    <row r="79" spans="1:16" ht="28.5" x14ac:dyDescent="0.25">
      <c r="A79" s="50"/>
      <c r="B79" s="422">
        <v>31</v>
      </c>
      <c r="C79" s="407" t="s">
        <v>175</v>
      </c>
      <c r="D79" s="250" t="s">
        <v>34</v>
      </c>
      <c r="E79" s="410"/>
      <c r="F79" s="295"/>
      <c r="G79" s="295"/>
      <c r="H79" s="409"/>
      <c r="I79" s="409"/>
      <c r="J79" s="409"/>
      <c r="K79" s="409"/>
      <c r="L79" s="409"/>
      <c r="M79" s="409"/>
      <c r="N79" s="409"/>
      <c r="O79" s="409"/>
      <c r="P79" s="423">
        <f t="shared" si="0"/>
        <v>0</v>
      </c>
    </row>
    <row r="80" spans="1:16" x14ac:dyDescent="0.25">
      <c r="A80" s="50"/>
      <c r="B80" s="422">
        <v>32</v>
      </c>
      <c r="C80" s="407" t="s">
        <v>176</v>
      </c>
      <c r="D80" s="250" t="s">
        <v>34</v>
      </c>
      <c r="E80" s="410"/>
      <c r="F80" s="295"/>
      <c r="G80" s="295"/>
      <c r="H80" s="409"/>
      <c r="I80" s="409"/>
      <c r="J80" s="409"/>
      <c r="K80" s="409"/>
      <c r="L80" s="409"/>
      <c r="M80" s="409"/>
      <c r="N80" s="409"/>
      <c r="O80" s="409"/>
      <c r="P80" s="423">
        <f t="shared" si="0"/>
        <v>0</v>
      </c>
    </row>
    <row r="81" spans="1:16" x14ac:dyDescent="0.25">
      <c r="A81" s="50"/>
      <c r="B81" s="424" t="s">
        <v>264</v>
      </c>
      <c r="C81" s="407"/>
      <c r="D81" s="250" t="s">
        <v>250</v>
      </c>
      <c r="E81" s="410"/>
      <c r="F81" s="295"/>
      <c r="G81" s="295"/>
      <c r="H81" s="409"/>
      <c r="I81" s="409"/>
      <c r="J81" s="409"/>
      <c r="K81" s="409"/>
      <c r="L81" s="409"/>
      <c r="M81" s="409"/>
      <c r="N81" s="409"/>
      <c r="O81" s="409"/>
      <c r="P81" s="423"/>
    </row>
    <row r="82" spans="1:16" x14ac:dyDescent="0.25">
      <c r="A82" s="50"/>
      <c r="B82" s="422"/>
      <c r="C82" s="655"/>
      <c r="D82" s="655"/>
      <c r="E82" s="265"/>
      <c r="F82" s="295"/>
      <c r="G82" s="295"/>
      <c r="H82" s="409"/>
      <c r="I82" s="409"/>
      <c r="J82" s="409"/>
      <c r="K82" s="409"/>
      <c r="L82" s="409"/>
      <c r="M82" s="409"/>
      <c r="N82" s="409"/>
      <c r="O82" s="409"/>
      <c r="P82" s="423"/>
    </row>
    <row r="83" spans="1:16" x14ac:dyDescent="0.25">
      <c r="A83" s="50"/>
      <c r="B83" s="422"/>
      <c r="C83" s="655"/>
      <c r="D83" s="655"/>
      <c r="E83" s="265"/>
      <c r="F83" s="295"/>
      <c r="G83" s="295"/>
      <c r="H83" s="409"/>
      <c r="I83" s="409"/>
      <c r="J83" s="409"/>
      <c r="K83" s="409"/>
      <c r="L83" s="409"/>
      <c r="M83" s="409"/>
      <c r="N83" s="409"/>
      <c r="O83" s="409"/>
      <c r="P83" s="423"/>
    </row>
    <row r="84" spans="1:16" x14ac:dyDescent="0.25">
      <c r="A84" s="50"/>
      <c r="B84" s="422"/>
      <c r="C84" s="655"/>
      <c r="D84" s="655"/>
      <c r="E84" s="265"/>
      <c r="F84" s="295"/>
      <c r="G84" s="295"/>
      <c r="H84" s="409"/>
      <c r="I84" s="409"/>
      <c r="J84" s="409"/>
      <c r="K84" s="409"/>
      <c r="L84" s="409"/>
      <c r="M84" s="409"/>
      <c r="N84" s="409"/>
      <c r="O84" s="409"/>
      <c r="P84" s="423">
        <f t="shared" ref="P84:P107" si="1">SUM(H84:O84)</f>
        <v>0</v>
      </c>
    </row>
    <row r="85" spans="1:16" ht="25.5" customHeight="1" x14ac:dyDescent="0.25">
      <c r="A85" s="50"/>
      <c r="B85" s="694" t="s">
        <v>177</v>
      </c>
      <c r="C85" s="695"/>
      <c r="D85" s="695"/>
      <c r="E85" s="695"/>
      <c r="F85" s="695"/>
      <c r="G85" s="695"/>
      <c r="H85" s="695"/>
      <c r="I85" s="695"/>
      <c r="J85" s="695"/>
      <c r="K85" s="695"/>
      <c r="L85" s="695"/>
      <c r="M85" s="695"/>
      <c r="N85" s="695"/>
      <c r="O85" s="695"/>
      <c r="P85" s="696"/>
    </row>
    <row r="86" spans="1:16" x14ac:dyDescent="0.25">
      <c r="A86" s="50"/>
      <c r="B86" s="422">
        <v>33</v>
      </c>
      <c r="C86" s="407" t="s">
        <v>178</v>
      </c>
      <c r="D86" s="250" t="s">
        <v>34</v>
      </c>
      <c r="E86" s="410"/>
      <c r="F86" s="295"/>
      <c r="G86" s="295"/>
      <c r="H86" s="415"/>
      <c r="I86" s="415"/>
      <c r="J86" s="415"/>
      <c r="K86" s="415"/>
      <c r="L86" s="415"/>
      <c r="M86" s="415"/>
      <c r="N86" s="415"/>
      <c r="O86" s="415"/>
      <c r="P86" s="423">
        <f t="shared" si="1"/>
        <v>0</v>
      </c>
    </row>
    <row r="87" spans="1:16" x14ac:dyDescent="0.25">
      <c r="A87" s="50"/>
      <c r="B87" s="422">
        <v>34</v>
      </c>
      <c r="C87" s="407" t="s">
        <v>179</v>
      </c>
      <c r="D87" s="250" t="s">
        <v>34</v>
      </c>
      <c r="E87" s="410"/>
      <c r="F87" s="295"/>
      <c r="G87" s="295"/>
      <c r="H87" s="415"/>
      <c r="I87" s="415"/>
      <c r="J87" s="415"/>
      <c r="K87" s="415"/>
      <c r="L87" s="415"/>
      <c r="M87" s="415"/>
      <c r="N87" s="415"/>
      <c r="O87" s="415"/>
      <c r="P87" s="423">
        <f t="shared" si="1"/>
        <v>0</v>
      </c>
    </row>
    <row r="88" spans="1:16" x14ac:dyDescent="0.25">
      <c r="A88" s="50"/>
      <c r="B88" s="422">
        <v>35</v>
      </c>
      <c r="C88" s="407" t="s">
        <v>180</v>
      </c>
      <c r="D88" s="250" t="s">
        <v>34</v>
      </c>
      <c r="E88" s="410"/>
      <c r="F88" s="295"/>
      <c r="G88" s="295"/>
      <c r="H88" s="415"/>
      <c r="I88" s="415"/>
      <c r="J88" s="415"/>
      <c r="K88" s="415"/>
      <c r="L88" s="415"/>
      <c r="M88" s="415"/>
      <c r="N88" s="415"/>
      <c r="O88" s="415"/>
      <c r="P88" s="423">
        <f t="shared" si="1"/>
        <v>0</v>
      </c>
    </row>
    <row r="89" spans="1:16" x14ac:dyDescent="0.25">
      <c r="A89" s="50"/>
      <c r="B89" s="424" t="s">
        <v>264</v>
      </c>
      <c r="C89" s="407"/>
      <c r="D89" s="250" t="s">
        <v>250</v>
      </c>
      <c r="E89" s="410"/>
      <c r="F89" s="295"/>
      <c r="G89" s="295"/>
      <c r="H89" s="415"/>
      <c r="I89" s="415"/>
      <c r="J89" s="415"/>
      <c r="K89" s="415"/>
      <c r="L89" s="415"/>
      <c r="M89" s="415"/>
      <c r="N89" s="415"/>
      <c r="O89" s="415"/>
      <c r="P89" s="423"/>
    </row>
    <row r="90" spans="1:16" x14ac:dyDescent="0.25">
      <c r="A90" s="50"/>
      <c r="B90" s="422"/>
      <c r="C90" s="655"/>
      <c r="D90" s="655"/>
      <c r="E90" s="265"/>
      <c r="F90" s="295"/>
      <c r="G90" s="295"/>
      <c r="H90" s="415"/>
      <c r="I90" s="415"/>
      <c r="J90" s="415"/>
      <c r="K90" s="415"/>
      <c r="L90" s="415"/>
      <c r="M90" s="415"/>
      <c r="N90" s="415"/>
      <c r="O90" s="415"/>
      <c r="P90" s="423"/>
    </row>
    <row r="91" spans="1:16" x14ac:dyDescent="0.25">
      <c r="A91" s="50"/>
      <c r="B91" s="422"/>
      <c r="C91" s="655"/>
      <c r="D91" s="655"/>
      <c r="E91" s="265"/>
      <c r="F91" s="295"/>
      <c r="G91" s="295"/>
      <c r="H91" s="415"/>
      <c r="I91" s="415"/>
      <c r="J91" s="415"/>
      <c r="K91" s="415"/>
      <c r="L91" s="415"/>
      <c r="M91" s="415"/>
      <c r="N91" s="415"/>
      <c r="O91" s="415"/>
      <c r="P91" s="423"/>
    </row>
    <row r="92" spans="1:16" x14ac:dyDescent="0.25">
      <c r="A92" s="50"/>
      <c r="B92" s="422"/>
      <c r="C92" s="655"/>
      <c r="D92" s="655"/>
      <c r="E92" s="265"/>
      <c r="F92" s="295"/>
      <c r="G92" s="295"/>
      <c r="H92" s="415"/>
      <c r="I92" s="415"/>
      <c r="J92" s="415"/>
      <c r="K92" s="415"/>
      <c r="L92" s="415"/>
      <c r="M92" s="415"/>
      <c r="N92" s="415"/>
      <c r="O92" s="415"/>
      <c r="P92" s="423">
        <f t="shared" si="1"/>
        <v>0</v>
      </c>
    </row>
    <row r="93" spans="1:16" ht="24" customHeight="1" x14ac:dyDescent="0.25">
      <c r="A93" s="50"/>
      <c r="B93" s="694" t="s">
        <v>181</v>
      </c>
      <c r="C93" s="695"/>
      <c r="D93" s="695"/>
      <c r="E93" s="695"/>
      <c r="F93" s="695"/>
      <c r="G93" s="695"/>
      <c r="H93" s="695"/>
      <c r="I93" s="695"/>
      <c r="J93" s="695"/>
      <c r="K93" s="695"/>
      <c r="L93" s="695"/>
      <c r="M93" s="695"/>
      <c r="N93" s="695"/>
      <c r="O93" s="695"/>
      <c r="P93" s="696"/>
    </row>
    <row r="94" spans="1:16" ht="42.75" x14ac:dyDescent="0.25">
      <c r="A94" s="50"/>
      <c r="B94" s="422">
        <v>36</v>
      </c>
      <c r="C94" s="407" t="s">
        <v>182</v>
      </c>
      <c r="D94" s="250" t="s">
        <v>34</v>
      </c>
      <c r="E94" s="410"/>
      <c r="F94" s="295"/>
      <c r="G94" s="295"/>
      <c r="H94" s="415"/>
      <c r="I94" s="415"/>
      <c r="J94" s="415"/>
      <c r="K94" s="415"/>
      <c r="L94" s="415"/>
      <c r="M94" s="415"/>
      <c r="N94" s="415"/>
      <c r="O94" s="415"/>
      <c r="P94" s="423">
        <f t="shared" si="1"/>
        <v>0</v>
      </c>
    </row>
    <row r="95" spans="1:16" ht="28.5" x14ac:dyDescent="0.25">
      <c r="A95" s="50"/>
      <c r="B95" s="422">
        <v>37</v>
      </c>
      <c r="C95" s="407" t="s">
        <v>183</v>
      </c>
      <c r="D95" s="250" t="s">
        <v>34</v>
      </c>
      <c r="E95" s="410"/>
      <c r="F95" s="295"/>
      <c r="G95" s="295"/>
      <c r="H95" s="415"/>
      <c r="I95" s="415"/>
      <c r="J95" s="415"/>
      <c r="K95" s="415"/>
      <c r="L95" s="415"/>
      <c r="M95" s="415"/>
      <c r="N95" s="415"/>
      <c r="O95" s="415"/>
      <c r="P95" s="423">
        <f t="shared" si="1"/>
        <v>0</v>
      </c>
    </row>
    <row r="96" spans="1:16" x14ac:dyDescent="0.25">
      <c r="A96" s="50"/>
      <c r="B96" s="422">
        <v>38</v>
      </c>
      <c r="C96" s="407" t="s">
        <v>184</v>
      </c>
      <c r="D96" s="250" t="s">
        <v>34</v>
      </c>
      <c r="E96" s="410"/>
      <c r="F96" s="295"/>
      <c r="G96" s="295"/>
      <c r="H96" s="415"/>
      <c r="I96" s="415"/>
      <c r="J96" s="415"/>
      <c r="K96" s="415"/>
      <c r="L96" s="415"/>
      <c r="M96" s="415"/>
      <c r="N96" s="415"/>
      <c r="O96" s="415"/>
      <c r="P96" s="423">
        <f t="shared" si="1"/>
        <v>0</v>
      </c>
    </row>
    <row r="97" spans="1:16" ht="28.5" x14ac:dyDescent="0.25">
      <c r="A97" s="50"/>
      <c r="B97" s="422">
        <v>39</v>
      </c>
      <c r="C97" s="407" t="s">
        <v>185</v>
      </c>
      <c r="D97" s="250" t="s">
        <v>34</v>
      </c>
      <c r="E97" s="410"/>
      <c r="F97" s="295"/>
      <c r="G97" s="295"/>
      <c r="H97" s="415"/>
      <c r="I97" s="415"/>
      <c r="J97" s="415"/>
      <c r="K97" s="415"/>
      <c r="L97" s="415"/>
      <c r="M97" s="415"/>
      <c r="N97" s="415"/>
      <c r="O97" s="415"/>
      <c r="P97" s="423">
        <f t="shared" si="1"/>
        <v>0</v>
      </c>
    </row>
    <row r="98" spans="1:16" ht="28.5" x14ac:dyDescent="0.25">
      <c r="A98" s="50"/>
      <c r="B98" s="422">
        <v>40</v>
      </c>
      <c r="C98" s="407" t="s">
        <v>186</v>
      </c>
      <c r="D98" s="250" t="s">
        <v>34</v>
      </c>
      <c r="E98" s="410"/>
      <c r="F98" s="295"/>
      <c r="G98" s="295"/>
      <c r="H98" s="415"/>
      <c r="I98" s="415"/>
      <c r="J98" s="415"/>
      <c r="K98" s="415"/>
      <c r="L98" s="415"/>
      <c r="M98" s="415"/>
      <c r="N98" s="415"/>
      <c r="O98" s="415"/>
      <c r="P98" s="423">
        <f t="shared" si="1"/>
        <v>0</v>
      </c>
    </row>
    <row r="99" spans="1:16" ht="28.5" x14ac:dyDescent="0.25">
      <c r="A99" s="50"/>
      <c r="B99" s="422">
        <v>41</v>
      </c>
      <c r="C99" s="407" t="s">
        <v>187</v>
      </c>
      <c r="D99" s="250" t="s">
        <v>34</v>
      </c>
      <c r="E99" s="410"/>
      <c r="F99" s="295"/>
      <c r="G99" s="295"/>
      <c r="H99" s="415"/>
      <c r="I99" s="415"/>
      <c r="J99" s="415"/>
      <c r="K99" s="415"/>
      <c r="L99" s="415"/>
      <c r="M99" s="415"/>
      <c r="N99" s="415"/>
      <c r="O99" s="415"/>
      <c r="P99" s="423">
        <f t="shared" si="1"/>
        <v>0</v>
      </c>
    </row>
    <row r="100" spans="1:16" ht="28.5" x14ac:dyDescent="0.25">
      <c r="A100" s="50"/>
      <c r="B100" s="422">
        <v>42</v>
      </c>
      <c r="C100" s="407" t="s">
        <v>188</v>
      </c>
      <c r="D100" s="250" t="s">
        <v>34</v>
      </c>
      <c r="E100" s="410"/>
      <c r="F100" s="295"/>
      <c r="G100" s="295"/>
      <c r="H100" s="415"/>
      <c r="I100" s="415"/>
      <c r="J100" s="415"/>
      <c r="K100" s="415"/>
      <c r="L100" s="415"/>
      <c r="M100" s="415"/>
      <c r="N100" s="415"/>
      <c r="O100" s="415"/>
      <c r="P100" s="423">
        <f t="shared" si="1"/>
        <v>0</v>
      </c>
    </row>
    <row r="101" spans="1:16" x14ac:dyDescent="0.25">
      <c r="A101" s="50"/>
      <c r="B101" s="422">
        <v>43</v>
      </c>
      <c r="C101" s="407" t="s">
        <v>189</v>
      </c>
      <c r="D101" s="250" t="s">
        <v>34</v>
      </c>
      <c r="E101" s="410"/>
      <c r="F101" s="295"/>
      <c r="G101" s="295"/>
      <c r="H101" s="415"/>
      <c r="I101" s="415"/>
      <c r="J101" s="415"/>
      <c r="K101" s="415"/>
      <c r="L101" s="415"/>
      <c r="M101" s="415"/>
      <c r="N101" s="415"/>
      <c r="O101" s="415"/>
      <c r="P101" s="423">
        <f t="shared" si="1"/>
        <v>0</v>
      </c>
    </row>
    <row r="102" spans="1:16" ht="42.75" x14ac:dyDescent="0.25">
      <c r="A102" s="50"/>
      <c r="B102" s="422">
        <v>44</v>
      </c>
      <c r="C102" s="407" t="s">
        <v>190</v>
      </c>
      <c r="D102" s="250" t="s">
        <v>34</v>
      </c>
      <c r="E102" s="410"/>
      <c r="F102" s="295"/>
      <c r="G102" s="295"/>
      <c r="H102" s="415"/>
      <c r="I102" s="415"/>
      <c r="J102" s="415"/>
      <c r="K102" s="415"/>
      <c r="L102" s="415"/>
      <c r="M102" s="415"/>
      <c r="N102" s="415"/>
      <c r="O102" s="415"/>
      <c r="P102" s="423">
        <f t="shared" si="1"/>
        <v>0</v>
      </c>
    </row>
    <row r="103" spans="1:16" ht="28.5" x14ac:dyDescent="0.25">
      <c r="A103" s="50"/>
      <c r="B103" s="422">
        <v>45</v>
      </c>
      <c r="C103" s="407" t="s">
        <v>191</v>
      </c>
      <c r="D103" s="250" t="s">
        <v>34</v>
      </c>
      <c r="E103" s="410"/>
      <c r="F103" s="295"/>
      <c r="G103" s="295"/>
      <c r="H103" s="415"/>
      <c r="I103" s="415"/>
      <c r="J103" s="415"/>
      <c r="K103" s="415"/>
      <c r="L103" s="415"/>
      <c r="M103" s="415"/>
      <c r="N103" s="415"/>
      <c r="O103" s="415"/>
      <c r="P103" s="423">
        <f t="shared" si="1"/>
        <v>0</v>
      </c>
    </row>
    <row r="104" spans="1:16" ht="28.5" x14ac:dyDescent="0.25">
      <c r="A104" s="50"/>
      <c r="B104" s="422">
        <v>46</v>
      </c>
      <c r="C104" s="407" t="s">
        <v>192</v>
      </c>
      <c r="D104" s="250" t="s">
        <v>34</v>
      </c>
      <c r="E104" s="410"/>
      <c r="F104" s="295"/>
      <c r="G104" s="295"/>
      <c r="H104" s="415"/>
      <c r="I104" s="415"/>
      <c r="J104" s="415"/>
      <c r="K104" s="415"/>
      <c r="L104" s="415"/>
      <c r="M104" s="415"/>
      <c r="N104" s="415"/>
      <c r="O104" s="415"/>
      <c r="P104" s="423">
        <f t="shared" si="1"/>
        <v>0</v>
      </c>
    </row>
    <row r="105" spans="1:16" ht="28.5" x14ac:dyDescent="0.25">
      <c r="A105" s="50"/>
      <c r="B105" s="422">
        <v>47</v>
      </c>
      <c r="C105" s="407" t="s">
        <v>193</v>
      </c>
      <c r="D105" s="250" t="s">
        <v>34</v>
      </c>
      <c r="E105" s="410"/>
      <c r="F105" s="295"/>
      <c r="G105" s="295"/>
      <c r="H105" s="415"/>
      <c r="I105" s="415"/>
      <c r="J105" s="415"/>
      <c r="K105" s="415"/>
      <c r="L105" s="415"/>
      <c r="M105" s="415"/>
      <c r="N105" s="415"/>
      <c r="O105" s="415"/>
      <c r="P105" s="423">
        <f t="shared" si="1"/>
        <v>0</v>
      </c>
    </row>
    <row r="106" spans="1:16" ht="28.5" x14ac:dyDescent="0.25">
      <c r="A106" s="50"/>
      <c r="B106" s="422">
        <v>48</v>
      </c>
      <c r="C106" s="407" t="s">
        <v>194</v>
      </c>
      <c r="D106" s="250" t="s">
        <v>34</v>
      </c>
      <c r="E106" s="410"/>
      <c r="F106" s="295"/>
      <c r="G106" s="295"/>
      <c r="H106" s="415"/>
      <c r="I106" s="415"/>
      <c r="J106" s="415"/>
      <c r="K106" s="415"/>
      <c r="L106" s="415"/>
      <c r="M106" s="415"/>
      <c r="N106" s="415"/>
      <c r="O106" s="415"/>
      <c r="P106" s="423">
        <f t="shared" si="1"/>
        <v>0</v>
      </c>
    </row>
    <row r="107" spans="1:16" ht="28.5" x14ac:dyDescent="0.25">
      <c r="A107" s="50"/>
      <c r="B107" s="422">
        <v>49</v>
      </c>
      <c r="C107" s="407" t="s">
        <v>195</v>
      </c>
      <c r="D107" s="250" t="s">
        <v>34</v>
      </c>
      <c r="E107" s="410"/>
      <c r="F107" s="295"/>
      <c r="G107" s="295"/>
      <c r="H107" s="415"/>
      <c r="I107" s="415"/>
      <c r="J107" s="415"/>
      <c r="K107" s="415"/>
      <c r="L107" s="415"/>
      <c r="M107" s="415"/>
      <c r="N107" s="415"/>
      <c r="O107" s="415"/>
      <c r="P107" s="423">
        <f t="shared" si="1"/>
        <v>0</v>
      </c>
    </row>
    <row r="108" spans="1:16" x14ac:dyDescent="0.25">
      <c r="A108" s="50"/>
      <c r="B108" s="424" t="s">
        <v>264</v>
      </c>
      <c r="C108" s="407"/>
      <c r="D108" s="250" t="s">
        <v>250</v>
      </c>
      <c r="E108" s="410"/>
      <c r="F108" s="295"/>
      <c r="G108" s="295"/>
      <c r="H108" s="415"/>
      <c r="I108" s="415"/>
      <c r="J108" s="415"/>
      <c r="K108" s="415"/>
      <c r="L108" s="415"/>
      <c r="M108" s="415"/>
      <c r="N108" s="415"/>
      <c r="O108" s="415"/>
      <c r="P108" s="423"/>
    </row>
    <row r="109" spans="1:16" x14ac:dyDescent="0.25">
      <c r="A109" s="50"/>
      <c r="B109" s="422"/>
      <c r="C109" s="655"/>
      <c r="D109" s="655"/>
      <c r="E109" s="265"/>
      <c r="F109" s="295"/>
      <c r="G109" s="295"/>
      <c r="H109" s="415"/>
      <c r="I109" s="415"/>
      <c r="J109" s="415"/>
      <c r="K109" s="415"/>
      <c r="L109" s="415"/>
      <c r="M109" s="415"/>
      <c r="N109" s="415"/>
      <c r="O109" s="415"/>
      <c r="P109" s="423"/>
    </row>
    <row r="110" spans="1:16" x14ac:dyDescent="0.25">
      <c r="A110" s="50"/>
      <c r="B110" s="422"/>
      <c r="C110" s="655"/>
      <c r="D110" s="655"/>
      <c r="E110" s="265"/>
      <c r="F110" s="295"/>
      <c r="G110" s="295"/>
      <c r="H110" s="415"/>
      <c r="I110" s="415"/>
      <c r="J110" s="415"/>
      <c r="K110" s="415"/>
      <c r="L110" s="415"/>
      <c r="M110" s="415"/>
      <c r="N110" s="415"/>
      <c r="O110" s="415"/>
      <c r="P110" s="423"/>
    </row>
    <row r="111" spans="1:16" x14ac:dyDescent="0.25">
      <c r="A111" s="50"/>
      <c r="B111" s="422"/>
      <c r="C111" s="655"/>
      <c r="D111" s="655"/>
      <c r="E111" s="265"/>
      <c r="F111" s="295"/>
      <c r="G111" s="295"/>
      <c r="H111" s="415"/>
      <c r="I111" s="415"/>
      <c r="J111" s="415"/>
      <c r="K111" s="415"/>
      <c r="L111" s="415"/>
      <c r="M111" s="415"/>
      <c r="N111" s="415"/>
      <c r="O111" s="415"/>
      <c r="P111" s="423"/>
    </row>
    <row r="112" spans="1:16" x14ac:dyDescent="0.25">
      <c r="B112" s="351"/>
      <c r="C112" s="664" t="s">
        <v>218</v>
      </c>
      <c r="D112" s="664"/>
      <c r="E112" s="352"/>
      <c r="F112" s="353"/>
      <c r="G112" s="353"/>
      <c r="H112" s="354">
        <f>SUM(F17*H17,F18*H18,F19*H19,F20*H20,F21*H21,F22*H22,F47*H47,F64*H64,F65*H65,F66*H66,F67*H67)</f>
        <v>0</v>
      </c>
      <c r="I112" s="354">
        <f>SUM(F28*I28,F29*I29,F30*I30,F31*I31,F32*I32,F73*I73,F74*I74,F75*I75,F76*I76,F77*I77,F78*I78,F79*I79,F80*I80,F86*I86,F87*I87,F88*I88)</f>
        <v>0</v>
      </c>
      <c r="J112" s="355"/>
      <c r="K112" s="352"/>
      <c r="L112" s="352"/>
      <c r="M112" s="352"/>
      <c r="N112" s="354"/>
      <c r="O112" s="352"/>
      <c r="P112" s="356">
        <f>SUM(H112:O112)</f>
        <v>0</v>
      </c>
    </row>
    <row r="113" spans="2:16" x14ac:dyDescent="0.25">
      <c r="B113" s="272"/>
      <c r="C113" s="655" t="s">
        <v>257</v>
      </c>
      <c r="D113" s="655"/>
      <c r="E113" s="266"/>
      <c r="F113" s="264"/>
      <c r="G113" s="264"/>
      <c r="H113" s="266"/>
      <c r="I113" s="266"/>
      <c r="J113" s="267">
        <f>SUM(E28*G28*J28,E29*G29*J29,E30*G30*J30,E31*G31,J31*E32*G32*J32,E39*G39*J39,E40*G40*J40,E41*G41*J41)</f>
        <v>300</v>
      </c>
      <c r="K113" s="267">
        <f>SUM(E28*G28*K28,E29*G29*K29,E30*G30*K30,E31*G31*K31,E32*G32*K32,E39*G39*K39,E40*G40*K40,E41*G41*K41)</f>
        <v>180</v>
      </c>
      <c r="L113" s="267"/>
      <c r="M113" s="267"/>
      <c r="N113" s="266"/>
      <c r="O113" s="266"/>
      <c r="P113" s="273">
        <f>SUM(H113:O113)</f>
        <v>480</v>
      </c>
    </row>
    <row r="114" spans="2:16" x14ac:dyDescent="0.25">
      <c r="B114" s="272"/>
      <c r="C114" s="655" t="s">
        <v>258</v>
      </c>
      <c r="D114" s="655"/>
      <c r="E114" s="266"/>
      <c r="F114" s="264"/>
      <c r="G114" s="264"/>
      <c r="H114" s="266"/>
      <c r="I114" s="266"/>
      <c r="J114" s="267">
        <f>J113-(E32*G32*J32)</f>
        <v>300</v>
      </c>
      <c r="K114" s="266">
        <f>K113-(E32*G32*K32)</f>
        <v>180</v>
      </c>
      <c r="L114" s="266"/>
      <c r="M114" s="266"/>
      <c r="N114" s="266"/>
      <c r="O114" s="266"/>
      <c r="P114" s="273"/>
    </row>
    <row r="115" spans="2:16" x14ac:dyDescent="0.25">
      <c r="B115" s="274"/>
      <c r="C115" s="669"/>
      <c r="D115" s="669"/>
      <c r="E115" s="259"/>
      <c r="F115" s="257"/>
      <c r="G115" s="257"/>
      <c r="H115" s="259"/>
      <c r="I115" s="259"/>
      <c r="J115" s="259"/>
      <c r="K115" s="259"/>
      <c r="L115" s="259"/>
      <c r="M115" s="259"/>
      <c r="N115" s="259"/>
      <c r="O115" s="259"/>
      <c r="P115" s="275"/>
    </row>
    <row r="116" spans="2:16" x14ac:dyDescent="0.25">
      <c r="B116" s="274"/>
      <c r="C116" s="258"/>
      <c r="D116" s="259"/>
      <c r="E116" s="259"/>
      <c r="F116" s="257"/>
      <c r="G116" s="257"/>
      <c r="H116" s="259"/>
      <c r="I116" s="259"/>
      <c r="J116" s="259"/>
      <c r="K116" s="259"/>
      <c r="L116" s="259"/>
      <c r="M116" s="259"/>
      <c r="N116" s="259"/>
      <c r="O116" s="259"/>
      <c r="P116" s="275"/>
    </row>
    <row r="117" spans="2:16" x14ac:dyDescent="0.25">
      <c r="B117" s="378"/>
      <c r="C117" s="653" t="s">
        <v>323</v>
      </c>
      <c r="D117" s="653"/>
      <c r="E117" s="250"/>
      <c r="F117" s="261"/>
      <c r="G117" s="250"/>
      <c r="H117" s="262">
        <f>'3.  Distribution Rates'!$K33</f>
        <v>0</v>
      </c>
      <c r="I117" s="262">
        <f>'3.  Distribution Rates'!K34</f>
        <v>0</v>
      </c>
      <c r="J117" s="262">
        <f>'3.  Distribution Rates'!K35</f>
        <v>0</v>
      </c>
      <c r="K117" s="262">
        <f>'3.  Distribution Rates'!K36</f>
        <v>0</v>
      </c>
      <c r="L117" s="262">
        <f>'3.  Distribution Rates'!K37</f>
        <v>0</v>
      </c>
      <c r="M117" s="262">
        <f>'3.  Distribution Rates'!K38</f>
        <v>0</v>
      </c>
      <c r="N117" s="262">
        <f>'3.  Distribution Rates'!K39</f>
        <v>0</v>
      </c>
      <c r="O117" s="262"/>
      <c r="P117" s="379"/>
    </row>
    <row r="118" spans="2:16" x14ac:dyDescent="0.25">
      <c r="B118" s="378"/>
      <c r="C118" s="653" t="s">
        <v>265</v>
      </c>
      <c r="D118" s="653"/>
      <c r="E118" s="259"/>
      <c r="F118" s="261"/>
      <c r="G118" s="261"/>
      <c r="H118" s="295"/>
      <c r="I118" s="295"/>
      <c r="J118" s="295"/>
      <c r="K118" s="295"/>
      <c r="L118" s="295"/>
      <c r="M118" s="295"/>
      <c r="N118" s="295"/>
      <c r="O118" s="250"/>
      <c r="P118" s="276">
        <f>SUM(H118:O118)</f>
        <v>0</v>
      </c>
    </row>
    <row r="119" spans="2:16" x14ac:dyDescent="0.25">
      <c r="B119" s="378"/>
      <c r="C119" s="653" t="s">
        <v>266</v>
      </c>
      <c r="D119" s="653"/>
      <c r="E119" s="259"/>
      <c r="F119" s="261"/>
      <c r="G119" s="261"/>
      <c r="H119" s="295"/>
      <c r="I119" s="295"/>
      <c r="J119" s="295"/>
      <c r="K119" s="295"/>
      <c r="L119" s="295"/>
      <c r="M119" s="295"/>
      <c r="N119" s="295"/>
      <c r="O119" s="250"/>
      <c r="P119" s="276">
        <f>SUM(H119:O119)</f>
        <v>0</v>
      </c>
    </row>
    <row r="120" spans="2:16" x14ac:dyDescent="0.25">
      <c r="B120" s="378"/>
      <c r="C120" s="653" t="s">
        <v>267</v>
      </c>
      <c r="D120" s="653"/>
      <c r="E120" s="259"/>
      <c r="F120" s="261"/>
      <c r="G120" s="261"/>
      <c r="H120" s="295"/>
      <c r="I120" s="295"/>
      <c r="J120" s="295"/>
      <c r="K120" s="295"/>
      <c r="L120" s="295"/>
      <c r="M120" s="295"/>
      <c r="N120" s="295"/>
      <c r="O120" s="250"/>
      <c r="P120" s="276">
        <f t="shared" ref="P120" si="2">SUM(H120:O120)</f>
        <v>0</v>
      </c>
    </row>
    <row r="121" spans="2:16" x14ac:dyDescent="0.25">
      <c r="B121" s="378"/>
      <c r="C121" s="653" t="s">
        <v>268</v>
      </c>
      <c r="D121" s="653"/>
      <c r="E121" s="259"/>
      <c r="F121" s="261"/>
      <c r="G121" s="261"/>
      <c r="H121" s="295"/>
      <c r="I121" s="295"/>
      <c r="J121" s="295"/>
      <c r="K121" s="295"/>
      <c r="L121" s="295"/>
      <c r="M121" s="295"/>
      <c r="N121" s="295"/>
      <c r="O121" s="250"/>
      <c r="P121" s="276">
        <f>SUM(H121:O121)</f>
        <v>0</v>
      </c>
    </row>
    <row r="122" spans="2:16" x14ac:dyDescent="0.25">
      <c r="B122" s="378"/>
      <c r="C122" s="653" t="s">
        <v>269</v>
      </c>
      <c r="D122" s="653"/>
      <c r="E122" s="259"/>
      <c r="F122" s="261"/>
      <c r="G122" s="261"/>
      <c r="H122" s="375" t="e">
        <f>'5.  2015 LRAM'!H127*H117</f>
        <v>#DIV/0!</v>
      </c>
      <c r="I122" s="375" t="e">
        <f>'5.  2015 LRAM'!I127*I117</f>
        <v>#DIV/0!</v>
      </c>
      <c r="J122" s="375" t="e">
        <f>'5.  2015 LRAM'!J126*J117</f>
        <v>#DIV/0!</v>
      </c>
      <c r="K122" s="375" t="e">
        <f>'5.  2015 LRAM'!K126*K117</f>
        <v>#DIV/0!</v>
      </c>
      <c r="L122" s="375" t="e">
        <f>'5.  2015 LRAM'!L126*L117</f>
        <v>#DIV/0!</v>
      </c>
      <c r="M122" s="375" t="e">
        <f>'5.  2015 LRAM'!M126*M117</f>
        <v>#DIV/0!</v>
      </c>
      <c r="N122" s="375" t="e">
        <f>'5.  2015 LRAM'!N126*N117</f>
        <v>#DIV/0!</v>
      </c>
      <c r="O122" s="250"/>
      <c r="P122" s="276" t="e">
        <f t="shared" ref="P122:P123" si="3">SUM(H122:O122)</f>
        <v>#DIV/0!</v>
      </c>
    </row>
    <row r="123" spans="2:16" x14ac:dyDescent="0.25">
      <c r="B123" s="378"/>
      <c r="C123" s="653" t="s">
        <v>270</v>
      </c>
      <c r="D123" s="653"/>
      <c r="E123" s="259"/>
      <c r="F123" s="261"/>
      <c r="G123" s="261"/>
      <c r="H123" s="375" t="e">
        <f>'5-b. 2016 LRAM'!H125*H117</f>
        <v>#DIV/0!</v>
      </c>
      <c r="I123" s="375" t="e">
        <f>'5-b. 2016 LRAM'!I125*I117</f>
        <v>#DIV/0!</v>
      </c>
      <c r="J123" s="375" t="e">
        <f>'5-b. 2016 LRAM'!J125*J117</f>
        <v>#DIV/0!</v>
      </c>
      <c r="K123" s="375" t="e">
        <f>'5-b. 2016 LRAM'!K125*K117</f>
        <v>#DIV/0!</v>
      </c>
      <c r="L123" s="375" t="e">
        <f>'5-b. 2016 LRAM'!L125*L117</f>
        <v>#DIV/0!</v>
      </c>
      <c r="M123" s="375" t="e">
        <f>'5-b. 2016 LRAM'!M125*M117</f>
        <v>#DIV/0!</v>
      </c>
      <c r="N123" s="375" t="e">
        <f>'5-b. 2016 LRAM'!N125*N117</f>
        <v>#DIV/0!</v>
      </c>
      <c r="O123" s="250"/>
      <c r="P123" s="276" t="e">
        <f t="shared" si="3"/>
        <v>#DIV/0!</v>
      </c>
    </row>
    <row r="124" spans="2:16" x14ac:dyDescent="0.25">
      <c r="B124" s="378"/>
      <c r="C124" s="653" t="s">
        <v>275</v>
      </c>
      <c r="D124" s="653"/>
      <c r="E124" s="259"/>
      <c r="F124" s="261"/>
      <c r="G124" s="261"/>
      <c r="H124" s="375">
        <f>H112*H117</f>
        <v>0</v>
      </c>
      <c r="I124" s="375">
        <f>I112*I117</f>
        <v>0</v>
      </c>
      <c r="J124" s="375">
        <f>J113*J117</f>
        <v>0</v>
      </c>
      <c r="K124" s="375">
        <f>K113*K117</f>
        <v>0</v>
      </c>
      <c r="L124" s="375">
        <f>L113*L117</f>
        <v>0</v>
      </c>
      <c r="M124" s="375">
        <f>M113*M117</f>
        <v>0</v>
      </c>
      <c r="N124" s="375">
        <f>N112*N117</f>
        <v>0</v>
      </c>
      <c r="O124" s="250"/>
      <c r="P124" s="276">
        <f>SUM(H124:O124)</f>
        <v>0</v>
      </c>
    </row>
    <row r="125" spans="2:16" x14ac:dyDescent="0.25">
      <c r="B125" s="274"/>
      <c r="C125" s="376" t="s">
        <v>271</v>
      </c>
      <c r="D125" s="259"/>
      <c r="E125" s="259"/>
      <c r="F125" s="257"/>
      <c r="G125" s="257"/>
      <c r="H125" s="263" t="e">
        <f>SUM(H118:H124)</f>
        <v>#DIV/0!</v>
      </c>
      <c r="I125" s="263" t="e">
        <f>SUM(I118:I124)</f>
        <v>#DIV/0!</v>
      </c>
      <c r="J125" s="263" t="e">
        <f t="shared" ref="J125:N125" si="4">SUM(J118:J124)</f>
        <v>#DIV/0!</v>
      </c>
      <c r="K125" s="263" t="e">
        <f t="shared" si="4"/>
        <v>#DIV/0!</v>
      </c>
      <c r="L125" s="263" t="e">
        <f t="shared" si="4"/>
        <v>#DIV/0!</v>
      </c>
      <c r="M125" s="263" t="e">
        <f t="shared" si="4"/>
        <v>#DIV/0!</v>
      </c>
      <c r="N125" s="263" t="e">
        <f t="shared" si="4"/>
        <v>#DIV/0!</v>
      </c>
      <c r="O125" s="259"/>
      <c r="P125" s="277" t="e">
        <f>SUM(P118:P124)</f>
        <v>#DIV/0!</v>
      </c>
    </row>
    <row r="126" spans="2:16" x14ac:dyDescent="0.25">
      <c r="B126" s="274"/>
      <c r="C126" s="376"/>
      <c r="D126" s="259"/>
      <c r="E126" s="259"/>
      <c r="F126" s="257"/>
      <c r="G126" s="257"/>
      <c r="H126" s="263"/>
      <c r="I126" s="263"/>
      <c r="J126" s="263"/>
      <c r="K126" s="263"/>
      <c r="L126" s="263"/>
      <c r="M126" s="263"/>
      <c r="N126" s="263"/>
      <c r="O126" s="259"/>
      <c r="P126" s="277"/>
    </row>
    <row r="127" spans="2:16" x14ac:dyDescent="0.25">
      <c r="B127" s="416"/>
      <c r="C127" s="653" t="s">
        <v>272</v>
      </c>
      <c r="D127" s="653"/>
      <c r="E127" s="408"/>
      <c r="F127" s="156"/>
      <c r="G127" s="156"/>
      <c r="H127" s="295" t="e">
        <f>H112*'6.  Persistence Rates'!$G$46</f>
        <v>#DIV/0!</v>
      </c>
      <c r="I127" s="295" t="e">
        <f>I112*'6.  Persistence Rates'!$G$46</f>
        <v>#DIV/0!</v>
      </c>
      <c r="J127" s="295" t="e">
        <f>J113*'6.  Persistence Rates'!$T$46</f>
        <v>#DIV/0!</v>
      </c>
      <c r="K127" s="295" t="e">
        <f>K113*'6.  Persistence Rates'!$T$46</f>
        <v>#DIV/0!</v>
      </c>
      <c r="L127" s="295"/>
      <c r="M127" s="295"/>
      <c r="N127" s="295" t="e">
        <f>N112*'6.  Persistence Rates'!$G$46</f>
        <v>#DIV/0!</v>
      </c>
      <c r="O127" s="156"/>
      <c r="P127" s="348"/>
    </row>
    <row r="128" spans="2:16" x14ac:dyDescent="0.25">
      <c r="B128" s="416"/>
      <c r="C128" s="653" t="s">
        <v>273</v>
      </c>
      <c r="D128" s="653"/>
      <c r="E128" s="408"/>
      <c r="F128" s="156"/>
      <c r="G128" s="156"/>
      <c r="H128" s="295" t="e">
        <f>H112*'6.  Persistence Rates'!$H$46</f>
        <v>#DIV/0!</v>
      </c>
      <c r="I128" s="295" t="e">
        <f>I112*'6.  Persistence Rates'!$H$46</f>
        <v>#DIV/0!</v>
      </c>
      <c r="J128" s="295" t="e">
        <f>$J$114*'6.  Persistence Rates'!$U$46</f>
        <v>#DIV/0!</v>
      </c>
      <c r="K128" s="295" t="e">
        <f>$K$114*'6.  Persistence Rates'!$U$46</f>
        <v>#DIV/0!</v>
      </c>
      <c r="L128" s="295"/>
      <c r="M128" s="295"/>
      <c r="N128" s="295" t="e">
        <f>N112*'6.  Persistence Rates'!$H$46</f>
        <v>#DIV/0!</v>
      </c>
      <c r="O128" s="156"/>
      <c r="P128" s="348"/>
    </row>
    <row r="129" spans="2:16" x14ac:dyDescent="0.25">
      <c r="B129" s="417"/>
      <c r="C129" s="654" t="s">
        <v>274</v>
      </c>
      <c r="D129" s="654"/>
      <c r="E129" s="418"/>
      <c r="F129" s="329"/>
      <c r="G129" s="329"/>
      <c r="H129" s="397" t="e">
        <f>H112*'6.  Persistence Rates'!$I$46</f>
        <v>#DIV/0!</v>
      </c>
      <c r="I129" s="397" t="e">
        <f>I112*'6.  Persistence Rates'!$I$46</f>
        <v>#DIV/0!</v>
      </c>
      <c r="J129" s="397" t="e">
        <f>$J$114*'6.  Persistence Rates'!$V$46</f>
        <v>#DIV/0!</v>
      </c>
      <c r="K129" s="397" t="e">
        <f>$K$114*'6.  Persistence Rates'!$V$46</f>
        <v>#DIV/0!</v>
      </c>
      <c r="L129" s="397"/>
      <c r="M129" s="397"/>
      <c r="N129" s="397" t="e">
        <f>N112*'6.  Persistence Rates'!$I$46</f>
        <v>#DIV/0!</v>
      </c>
      <c r="O129" s="329"/>
      <c r="P129" s="393"/>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zoomScalePageLayoutView="85" workbookViewId="0">
      <pane ySplit="14" topLeftCell="A96" activePane="bottomLeft" state="frozen"/>
      <selection pane="bottomLeft" activeCell="B13" sqref="B13:B14"/>
    </sheetView>
  </sheetViews>
  <sheetFormatPr defaultColWidth="8.85546875" defaultRowHeight="15" outlineLevelRow="1" x14ac:dyDescent="0.25"/>
  <cols>
    <col min="1" max="1" width="6.42578125" style="23" customWidth="1"/>
    <col min="2" max="2" width="5.140625" style="68" customWidth="1"/>
    <col min="3" max="3" width="44.28515625" style="433" customWidth="1"/>
    <col min="4" max="4" width="12.28515625" style="434" customWidth="1"/>
    <col min="5" max="5" width="13.28515625" style="434" customWidth="1"/>
    <col min="6" max="7" width="19.42578125" style="68" customWidth="1"/>
    <col min="8" max="14" width="12.7109375" style="68" customWidth="1"/>
    <col min="15" max="15" width="8.140625" style="68" customWidth="1"/>
    <col min="16" max="16" width="11.28515625" style="68" customWidth="1"/>
    <col min="17" max="17" width="13.140625" style="23" customWidth="1"/>
    <col min="18" max="16384" width="8.85546875" style="23"/>
  </cols>
  <sheetData>
    <row r="2" spans="1:18" ht="18.75" customHeight="1" x14ac:dyDescent="0.3">
      <c r="B2" s="705" t="s">
        <v>276</v>
      </c>
      <c r="C2" s="705"/>
      <c r="D2" s="705"/>
      <c r="E2" s="705"/>
      <c r="F2" s="705"/>
      <c r="G2" s="705"/>
      <c r="H2" s="705"/>
      <c r="I2" s="705"/>
      <c r="J2" s="705"/>
      <c r="K2" s="705"/>
      <c r="L2" s="705"/>
      <c r="M2" s="705"/>
      <c r="N2" s="705"/>
      <c r="O2" s="705"/>
      <c r="P2" s="705"/>
    </row>
    <row r="3" spans="1:18" ht="18.75" outlineLevel="1" x14ac:dyDescent="0.3">
      <c r="B3" s="436"/>
      <c r="C3" s="437"/>
      <c r="D3" s="437"/>
      <c r="E3" s="437"/>
      <c r="F3" s="437"/>
      <c r="G3" s="437"/>
      <c r="H3" s="437"/>
      <c r="I3" s="437"/>
      <c r="J3" s="437"/>
      <c r="K3" s="437"/>
      <c r="L3" s="437"/>
      <c r="M3" s="437"/>
      <c r="N3" s="437"/>
      <c r="O3" s="437"/>
      <c r="P3" s="437"/>
    </row>
    <row r="4" spans="1:18" ht="35.25" customHeight="1" outlineLevel="1" x14ac:dyDescent="0.3">
      <c r="A4" s="65"/>
      <c r="B4" s="436"/>
      <c r="C4" s="366" t="s">
        <v>396</v>
      </c>
      <c r="D4" s="437"/>
      <c r="E4" s="706" t="s">
        <v>359</v>
      </c>
      <c r="F4" s="706"/>
      <c r="G4" s="706"/>
      <c r="H4" s="706"/>
      <c r="I4" s="706"/>
      <c r="J4" s="706"/>
      <c r="K4" s="706"/>
      <c r="L4" s="706"/>
      <c r="M4" s="706"/>
      <c r="N4" s="706"/>
      <c r="O4" s="706"/>
      <c r="P4" s="706"/>
    </row>
    <row r="5" spans="1:18" ht="18.75" customHeight="1" outlineLevel="1" x14ac:dyDescent="0.3">
      <c r="B5" s="436"/>
      <c r="C5" s="438"/>
      <c r="D5" s="437"/>
      <c r="E5" s="369" t="s">
        <v>353</v>
      </c>
      <c r="F5" s="437"/>
      <c r="G5" s="437"/>
      <c r="H5" s="437"/>
      <c r="I5" s="437"/>
      <c r="J5" s="437"/>
      <c r="K5" s="437"/>
      <c r="L5" s="437"/>
      <c r="M5" s="437"/>
      <c r="N5" s="437"/>
      <c r="O5" s="437"/>
      <c r="P5" s="437"/>
    </row>
    <row r="6" spans="1:18" ht="18.75" customHeight="1" outlineLevel="1" x14ac:dyDescent="0.3">
      <c r="B6" s="436"/>
      <c r="C6" s="438"/>
      <c r="D6" s="437"/>
      <c r="E6" s="369" t="s">
        <v>354</v>
      </c>
      <c r="F6" s="437"/>
      <c r="G6" s="437"/>
      <c r="H6" s="437"/>
      <c r="I6" s="437"/>
      <c r="J6" s="437"/>
      <c r="K6" s="437"/>
      <c r="L6" s="437"/>
      <c r="M6" s="437"/>
      <c r="N6" s="437"/>
      <c r="O6" s="437"/>
      <c r="P6" s="437"/>
    </row>
    <row r="7" spans="1:18" ht="18.75" customHeight="1" outlineLevel="1" x14ac:dyDescent="0.3">
      <c r="B7" s="436"/>
      <c r="C7" s="438"/>
      <c r="D7" s="437"/>
      <c r="E7" s="369" t="s">
        <v>412</v>
      </c>
      <c r="F7" s="437"/>
      <c r="G7" s="437"/>
      <c r="H7" s="437"/>
      <c r="I7" s="437"/>
      <c r="J7" s="437"/>
      <c r="K7" s="437"/>
      <c r="L7" s="437"/>
      <c r="M7" s="437"/>
      <c r="N7" s="437"/>
      <c r="O7" s="437"/>
      <c r="P7" s="437"/>
    </row>
    <row r="8" spans="1:18" ht="18.75" customHeight="1" outlineLevel="1" x14ac:dyDescent="0.3">
      <c r="B8" s="436"/>
      <c r="C8" s="438"/>
      <c r="D8" s="437"/>
      <c r="E8" s="369"/>
      <c r="F8" s="437"/>
      <c r="G8" s="437"/>
      <c r="H8" s="437"/>
      <c r="I8" s="437"/>
      <c r="J8" s="437"/>
      <c r="K8" s="437"/>
      <c r="L8" s="437"/>
      <c r="M8" s="437"/>
      <c r="N8" s="437"/>
      <c r="O8" s="437"/>
      <c r="P8" s="437"/>
    </row>
    <row r="9" spans="1:18" ht="18.75" customHeight="1" outlineLevel="1" x14ac:dyDescent="0.3">
      <c r="B9" s="436"/>
      <c r="C9" s="232" t="s">
        <v>334</v>
      </c>
      <c r="D9" s="436"/>
      <c r="E9" s="693" t="s">
        <v>360</v>
      </c>
      <c r="F9" s="693"/>
      <c r="G9" s="436"/>
      <c r="H9" s="436"/>
      <c r="I9" s="436"/>
      <c r="J9" s="436"/>
      <c r="K9" s="436"/>
      <c r="L9" s="436"/>
      <c r="M9" s="436"/>
      <c r="N9" s="436"/>
      <c r="O9" s="436"/>
      <c r="P9" s="436"/>
      <c r="R9" s="82"/>
    </row>
    <row r="10" spans="1:18" ht="18.75" customHeight="1" outlineLevel="1" x14ac:dyDescent="0.3">
      <c r="B10" s="436"/>
      <c r="C10" s="436"/>
      <c r="D10" s="436"/>
      <c r="E10" s="620" t="s">
        <v>335</v>
      </c>
      <c r="F10" s="620"/>
      <c r="G10" s="436"/>
      <c r="H10" s="436"/>
      <c r="I10" s="436"/>
      <c r="J10" s="436"/>
      <c r="K10" s="436"/>
      <c r="L10" s="436"/>
      <c r="M10" s="436"/>
      <c r="N10" s="436"/>
      <c r="O10" s="436"/>
      <c r="P10" s="436"/>
    </row>
    <row r="11" spans="1:18" ht="18.75" customHeight="1" x14ac:dyDescent="0.3">
      <c r="B11" s="436"/>
      <c r="C11" s="436"/>
      <c r="D11" s="436"/>
      <c r="E11" s="135"/>
      <c r="G11" s="436"/>
      <c r="H11" s="436"/>
      <c r="I11" s="436"/>
      <c r="J11" s="436"/>
      <c r="K11" s="436"/>
      <c r="L11" s="436"/>
      <c r="M11" s="436"/>
      <c r="N11" s="436"/>
      <c r="O11" s="436"/>
      <c r="P11" s="436"/>
    </row>
    <row r="12" spans="1:18" x14ac:dyDescent="0.25">
      <c r="A12" s="48"/>
      <c r="B12" s="439" t="s">
        <v>471</v>
      </c>
      <c r="C12" s="440"/>
      <c r="D12" s="441"/>
      <c r="E12" s="441"/>
    </row>
    <row r="13" spans="1:18" ht="45" x14ac:dyDescent="0.25">
      <c r="B13" s="697" t="s">
        <v>59</v>
      </c>
      <c r="C13" s="699" t="s">
        <v>0</v>
      </c>
      <c r="D13" s="699" t="s">
        <v>45</v>
      </c>
      <c r="E13" s="699" t="s">
        <v>202</v>
      </c>
      <c r="F13" s="235" t="s">
        <v>199</v>
      </c>
      <c r="G13" s="235" t="s">
        <v>46</v>
      </c>
      <c r="H13" s="701" t="s">
        <v>60</v>
      </c>
      <c r="I13" s="701"/>
      <c r="J13" s="701"/>
      <c r="K13" s="701"/>
      <c r="L13" s="701"/>
      <c r="M13" s="701"/>
      <c r="N13" s="701"/>
      <c r="O13" s="701"/>
      <c r="P13" s="702"/>
    </row>
    <row r="14" spans="1:18" ht="60" x14ac:dyDescent="0.25">
      <c r="B14" s="698"/>
      <c r="C14" s="700"/>
      <c r="D14" s="700"/>
      <c r="E14" s="700"/>
      <c r="F14" s="431" t="s">
        <v>210</v>
      </c>
      <c r="G14" s="431" t="s">
        <v>211</v>
      </c>
      <c r="H14" s="432" t="s">
        <v>38</v>
      </c>
      <c r="I14" s="432" t="s">
        <v>40</v>
      </c>
      <c r="J14" s="432" t="s">
        <v>109</v>
      </c>
      <c r="K14" s="432" t="s">
        <v>110</v>
      </c>
      <c r="L14" s="432" t="s">
        <v>41</v>
      </c>
      <c r="M14" s="432" t="s">
        <v>42</v>
      </c>
      <c r="N14" s="432" t="s">
        <v>43</v>
      </c>
      <c r="O14" s="432" t="s">
        <v>106</v>
      </c>
      <c r="P14" s="435" t="s">
        <v>35</v>
      </c>
    </row>
    <row r="15" spans="1:18" ht="29.25" customHeight="1" x14ac:dyDescent="0.25">
      <c r="B15" s="682" t="s">
        <v>138</v>
      </c>
      <c r="C15" s="683"/>
      <c r="D15" s="683"/>
      <c r="E15" s="683"/>
      <c r="F15" s="683"/>
      <c r="G15" s="683"/>
      <c r="H15" s="683"/>
      <c r="I15" s="683"/>
      <c r="J15" s="683"/>
      <c r="K15" s="683"/>
      <c r="L15" s="683"/>
      <c r="M15" s="683"/>
      <c r="N15" s="683"/>
      <c r="O15" s="683"/>
      <c r="P15" s="684"/>
    </row>
    <row r="16" spans="1:18" ht="26.25" customHeight="1" x14ac:dyDescent="0.25">
      <c r="A16" s="50"/>
      <c r="B16" s="676" t="s">
        <v>139</v>
      </c>
      <c r="C16" s="677"/>
      <c r="D16" s="677"/>
      <c r="E16" s="677"/>
      <c r="F16" s="677"/>
      <c r="G16" s="677"/>
      <c r="H16" s="677"/>
      <c r="I16" s="677"/>
      <c r="J16" s="677"/>
      <c r="K16" s="677"/>
      <c r="L16" s="677"/>
      <c r="M16" s="677"/>
      <c r="N16" s="677"/>
      <c r="O16" s="677"/>
      <c r="P16" s="678"/>
    </row>
    <row r="17" spans="1:16" x14ac:dyDescent="0.25">
      <c r="A17" s="50"/>
      <c r="B17" s="422">
        <v>1</v>
      </c>
      <c r="C17" s="407" t="s">
        <v>140</v>
      </c>
      <c r="D17" s="250" t="s">
        <v>34</v>
      </c>
      <c r="E17" s="408"/>
      <c r="F17" s="295"/>
      <c r="G17" s="295"/>
      <c r="H17" s="419">
        <v>1</v>
      </c>
      <c r="I17" s="409"/>
      <c r="J17" s="409"/>
      <c r="K17" s="409"/>
      <c r="L17" s="409"/>
      <c r="M17" s="409"/>
      <c r="N17" s="409"/>
      <c r="O17" s="409"/>
      <c r="P17" s="423">
        <f>SUM(H17:O17)</f>
        <v>1</v>
      </c>
    </row>
    <row r="18" spans="1:16" x14ac:dyDescent="0.25">
      <c r="A18" s="47"/>
      <c r="B18" s="422">
        <v>2</v>
      </c>
      <c r="C18" s="407" t="s">
        <v>141</v>
      </c>
      <c r="D18" s="250" t="s">
        <v>34</v>
      </c>
      <c r="E18" s="410"/>
      <c r="F18" s="295"/>
      <c r="G18" s="295"/>
      <c r="H18" s="419">
        <v>1</v>
      </c>
      <c r="I18" s="409"/>
      <c r="J18" s="409"/>
      <c r="K18" s="409"/>
      <c r="L18" s="409"/>
      <c r="M18" s="409"/>
      <c r="N18" s="409"/>
      <c r="O18" s="409"/>
      <c r="P18" s="423">
        <f t="shared" ref="P18:P79" si="0">SUM(H18:O18)</f>
        <v>1</v>
      </c>
    </row>
    <row r="19" spans="1:16" x14ac:dyDescent="0.25">
      <c r="A19" s="50"/>
      <c r="B19" s="422">
        <v>3</v>
      </c>
      <c r="C19" s="407" t="s">
        <v>142</v>
      </c>
      <c r="D19" s="250" t="s">
        <v>34</v>
      </c>
      <c r="E19" s="410"/>
      <c r="F19" s="295"/>
      <c r="G19" s="295"/>
      <c r="H19" s="419">
        <v>1</v>
      </c>
      <c r="I19" s="409"/>
      <c r="J19" s="409"/>
      <c r="K19" s="409"/>
      <c r="L19" s="409"/>
      <c r="M19" s="409"/>
      <c r="N19" s="409"/>
      <c r="O19" s="409"/>
      <c r="P19" s="423">
        <f t="shared" si="0"/>
        <v>1</v>
      </c>
    </row>
    <row r="20" spans="1:16" x14ac:dyDescent="0.25">
      <c r="A20" s="50"/>
      <c r="B20" s="422">
        <v>4</v>
      </c>
      <c r="C20" s="407" t="s">
        <v>143</v>
      </c>
      <c r="D20" s="250" t="s">
        <v>34</v>
      </c>
      <c r="E20" s="410"/>
      <c r="F20" s="295"/>
      <c r="G20" s="295"/>
      <c r="H20" s="419">
        <v>1</v>
      </c>
      <c r="I20" s="409"/>
      <c r="J20" s="409"/>
      <c r="K20" s="409"/>
      <c r="L20" s="409"/>
      <c r="M20" s="409"/>
      <c r="N20" s="409"/>
      <c r="O20" s="409"/>
      <c r="P20" s="423">
        <f t="shared" si="0"/>
        <v>1</v>
      </c>
    </row>
    <row r="21" spans="1:16" x14ac:dyDescent="0.25">
      <c r="A21" s="50"/>
      <c r="B21" s="422">
        <v>5</v>
      </c>
      <c r="C21" s="407" t="s">
        <v>144</v>
      </c>
      <c r="D21" s="250" t="s">
        <v>34</v>
      </c>
      <c r="E21" s="410"/>
      <c r="F21" s="295"/>
      <c r="G21" s="295"/>
      <c r="H21" s="419">
        <v>1</v>
      </c>
      <c r="I21" s="409"/>
      <c r="J21" s="409"/>
      <c r="K21" s="409"/>
      <c r="L21" s="409"/>
      <c r="M21" s="409"/>
      <c r="N21" s="409"/>
      <c r="O21" s="409"/>
      <c r="P21" s="423">
        <f t="shared" si="0"/>
        <v>1</v>
      </c>
    </row>
    <row r="22" spans="1:16" ht="28.5" x14ac:dyDescent="0.25">
      <c r="A22" s="50"/>
      <c r="B22" s="422">
        <v>6</v>
      </c>
      <c r="C22" s="407" t="s">
        <v>145</v>
      </c>
      <c r="D22" s="250" t="s">
        <v>34</v>
      </c>
      <c r="E22" s="410"/>
      <c r="F22" s="295"/>
      <c r="G22" s="295"/>
      <c r="H22" s="419">
        <v>1</v>
      </c>
      <c r="I22" s="409"/>
      <c r="J22" s="409"/>
      <c r="K22" s="409"/>
      <c r="L22" s="409"/>
      <c r="M22" s="409"/>
      <c r="N22" s="409"/>
      <c r="O22" s="409"/>
      <c r="P22" s="423">
        <f t="shared" si="0"/>
        <v>1</v>
      </c>
    </row>
    <row r="23" spans="1:16" x14ac:dyDescent="0.25">
      <c r="A23" s="50"/>
      <c r="B23" s="424" t="s">
        <v>277</v>
      </c>
      <c r="C23" s="407"/>
      <c r="D23" s="250" t="s">
        <v>250</v>
      </c>
      <c r="E23" s="410"/>
      <c r="F23" s="295"/>
      <c r="G23" s="295"/>
      <c r="H23" s="419"/>
      <c r="I23" s="409"/>
      <c r="J23" s="409"/>
      <c r="K23" s="409"/>
      <c r="L23" s="409"/>
      <c r="M23" s="409"/>
      <c r="N23" s="409"/>
      <c r="O23" s="409"/>
      <c r="P23" s="423">
        <f t="shared" si="0"/>
        <v>0</v>
      </c>
    </row>
    <row r="24" spans="1:16" x14ac:dyDescent="0.25">
      <c r="A24" s="50"/>
      <c r="B24" s="422"/>
      <c r="C24" s="407"/>
      <c r="D24" s="250"/>
      <c r="E24" s="410"/>
      <c r="F24" s="295"/>
      <c r="G24" s="295"/>
      <c r="H24" s="419"/>
      <c r="I24" s="409"/>
      <c r="J24" s="409"/>
      <c r="K24" s="409"/>
      <c r="L24" s="409"/>
      <c r="M24" s="409"/>
      <c r="N24" s="409"/>
      <c r="O24" s="409"/>
      <c r="P24" s="423">
        <f t="shared" si="0"/>
        <v>0</v>
      </c>
    </row>
    <row r="25" spans="1:16" x14ac:dyDescent="0.25">
      <c r="A25" s="50"/>
      <c r="B25" s="422"/>
      <c r="C25" s="407"/>
      <c r="D25" s="250"/>
      <c r="E25" s="410"/>
      <c r="F25" s="295"/>
      <c r="G25" s="295"/>
      <c r="H25" s="419"/>
      <c r="I25" s="409"/>
      <c r="J25" s="409"/>
      <c r="K25" s="409"/>
      <c r="L25" s="409"/>
      <c r="M25" s="409"/>
      <c r="N25" s="409"/>
      <c r="O25" s="409"/>
      <c r="P25" s="423">
        <f t="shared" si="0"/>
        <v>0</v>
      </c>
    </row>
    <row r="26" spans="1:16" x14ac:dyDescent="0.25">
      <c r="A26" s="50"/>
      <c r="B26" s="422"/>
      <c r="C26" s="407"/>
      <c r="D26" s="250"/>
      <c r="E26" s="410"/>
      <c r="F26" s="295"/>
      <c r="G26" s="295"/>
      <c r="H26" s="419"/>
      <c r="I26" s="409"/>
      <c r="J26" s="409"/>
      <c r="K26" s="409"/>
      <c r="L26" s="409"/>
      <c r="M26" s="409"/>
      <c r="N26" s="409"/>
      <c r="O26" s="409"/>
      <c r="P26" s="423">
        <f t="shared" si="0"/>
        <v>0</v>
      </c>
    </row>
    <row r="27" spans="1:16" ht="25.5" customHeight="1" x14ac:dyDescent="0.25">
      <c r="A27" s="50"/>
      <c r="B27" s="676" t="s">
        <v>146</v>
      </c>
      <c r="C27" s="677"/>
      <c r="D27" s="677"/>
      <c r="E27" s="677"/>
      <c r="F27" s="677"/>
      <c r="G27" s="677"/>
      <c r="H27" s="677"/>
      <c r="I27" s="677"/>
      <c r="J27" s="677"/>
      <c r="K27" s="677"/>
      <c r="L27" s="677"/>
      <c r="M27" s="677"/>
      <c r="N27" s="677"/>
      <c r="O27" s="677"/>
      <c r="P27" s="678"/>
    </row>
    <row r="28" spans="1:16" x14ac:dyDescent="0.25">
      <c r="A28" s="50"/>
      <c r="B28" s="422">
        <v>7</v>
      </c>
      <c r="C28" s="407" t="s">
        <v>147</v>
      </c>
      <c r="D28" s="250" t="s">
        <v>34</v>
      </c>
      <c r="E28" s="410">
        <v>12</v>
      </c>
      <c r="F28" s="295"/>
      <c r="G28" s="295"/>
      <c r="H28" s="409"/>
      <c r="I28" s="419">
        <v>0.2</v>
      </c>
      <c r="J28" s="419">
        <v>0.5</v>
      </c>
      <c r="K28" s="419">
        <v>0.3</v>
      </c>
      <c r="L28" s="409"/>
      <c r="M28" s="409"/>
      <c r="N28" s="409"/>
      <c r="O28" s="409"/>
      <c r="P28" s="423">
        <f t="shared" si="0"/>
        <v>1</v>
      </c>
    </row>
    <row r="29" spans="1:16" ht="28.5" x14ac:dyDescent="0.25">
      <c r="A29" s="50"/>
      <c r="B29" s="422">
        <v>8</v>
      </c>
      <c r="C29" s="407" t="s">
        <v>148</v>
      </c>
      <c r="D29" s="250" t="s">
        <v>34</v>
      </c>
      <c r="E29" s="410">
        <v>12</v>
      </c>
      <c r="F29" s="295"/>
      <c r="G29" s="295"/>
      <c r="H29" s="409"/>
      <c r="I29" s="419">
        <v>0.8</v>
      </c>
      <c r="J29" s="419">
        <v>0.2</v>
      </c>
      <c r="K29" s="409"/>
      <c r="L29" s="409"/>
      <c r="M29" s="409"/>
      <c r="N29" s="409"/>
      <c r="O29" s="409"/>
      <c r="P29" s="423">
        <f t="shared" si="0"/>
        <v>1</v>
      </c>
    </row>
    <row r="30" spans="1:16" ht="28.5" x14ac:dyDescent="0.25">
      <c r="A30" s="50"/>
      <c r="B30" s="422">
        <v>9</v>
      </c>
      <c r="C30" s="407" t="s">
        <v>149</v>
      </c>
      <c r="D30" s="250" t="s">
        <v>34</v>
      </c>
      <c r="E30" s="410">
        <v>12</v>
      </c>
      <c r="F30" s="295"/>
      <c r="G30" s="295"/>
      <c r="H30" s="409"/>
      <c r="I30" s="419">
        <v>0.5</v>
      </c>
      <c r="J30" s="419">
        <v>0.5</v>
      </c>
      <c r="K30" s="409"/>
      <c r="L30" s="409"/>
      <c r="M30" s="409"/>
      <c r="N30" s="409"/>
      <c r="O30" s="409"/>
      <c r="P30" s="423">
        <f t="shared" si="0"/>
        <v>1</v>
      </c>
    </row>
    <row r="31" spans="1:16" ht="28.5" x14ac:dyDescent="0.25">
      <c r="A31" s="50"/>
      <c r="B31" s="422">
        <v>10</v>
      </c>
      <c r="C31" s="407" t="s">
        <v>150</v>
      </c>
      <c r="D31" s="250" t="s">
        <v>34</v>
      </c>
      <c r="E31" s="410">
        <v>12</v>
      </c>
      <c r="F31" s="295"/>
      <c r="G31" s="295"/>
      <c r="H31" s="409"/>
      <c r="I31" s="419">
        <v>1</v>
      </c>
      <c r="J31" s="409"/>
      <c r="K31" s="409"/>
      <c r="L31" s="409"/>
      <c r="M31" s="409"/>
      <c r="N31" s="409"/>
      <c r="O31" s="409"/>
      <c r="P31" s="423">
        <f t="shared" si="0"/>
        <v>1</v>
      </c>
    </row>
    <row r="32" spans="1:16" ht="28.5" x14ac:dyDescent="0.25">
      <c r="A32" s="50"/>
      <c r="B32" s="422">
        <v>11</v>
      </c>
      <c r="C32" s="407" t="s">
        <v>151</v>
      </c>
      <c r="D32" s="250" t="s">
        <v>34</v>
      </c>
      <c r="E32" s="410">
        <v>3</v>
      </c>
      <c r="F32" s="295"/>
      <c r="G32" s="295"/>
      <c r="H32" s="409"/>
      <c r="I32" s="409"/>
      <c r="J32" s="419">
        <v>1</v>
      </c>
      <c r="K32" s="409"/>
      <c r="L32" s="409"/>
      <c r="M32" s="409"/>
      <c r="N32" s="409"/>
      <c r="O32" s="409"/>
      <c r="P32" s="423">
        <f t="shared" si="0"/>
        <v>1</v>
      </c>
    </row>
    <row r="33" spans="1:16" x14ac:dyDescent="0.25">
      <c r="A33" s="50"/>
      <c r="B33" s="424" t="s">
        <v>277</v>
      </c>
      <c r="C33" s="407"/>
      <c r="D33" s="250" t="s">
        <v>250</v>
      </c>
      <c r="E33" s="410"/>
      <c r="F33" s="295"/>
      <c r="G33" s="295"/>
      <c r="H33" s="409"/>
      <c r="I33" s="409"/>
      <c r="J33" s="409"/>
      <c r="K33" s="409"/>
      <c r="L33" s="409"/>
      <c r="M33" s="409"/>
      <c r="N33" s="409"/>
      <c r="O33" s="409"/>
      <c r="P33" s="423">
        <f t="shared" si="0"/>
        <v>0</v>
      </c>
    </row>
    <row r="34" spans="1:16" x14ac:dyDescent="0.25">
      <c r="A34" s="50"/>
      <c r="B34" s="422"/>
      <c r="C34" s="407"/>
      <c r="D34" s="250"/>
      <c r="E34" s="410"/>
      <c r="F34" s="295"/>
      <c r="G34" s="295"/>
      <c r="H34" s="409"/>
      <c r="I34" s="409"/>
      <c r="J34" s="409"/>
      <c r="K34" s="409"/>
      <c r="L34" s="409"/>
      <c r="M34" s="409"/>
      <c r="N34" s="409"/>
      <c r="O34" s="409"/>
      <c r="P34" s="423">
        <f t="shared" si="0"/>
        <v>0</v>
      </c>
    </row>
    <row r="35" spans="1:16" x14ac:dyDescent="0.25">
      <c r="A35" s="50"/>
      <c r="B35" s="422"/>
      <c r="C35" s="407"/>
      <c r="D35" s="250"/>
      <c r="E35" s="410"/>
      <c r="F35" s="295"/>
      <c r="G35" s="295"/>
      <c r="H35" s="409"/>
      <c r="I35" s="409"/>
      <c r="J35" s="409"/>
      <c r="K35" s="409"/>
      <c r="L35" s="409"/>
      <c r="M35" s="409"/>
      <c r="N35" s="409"/>
      <c r="O35" s="409"/>
      <c r="P35" s="423">
        <f t="shared" si="0"/>
        <v>0</v>
      </c>
    </row>
    <row r="36" spans="1:16" x14ac:dyDescent="0.25">
      <c r="A36" s="50"/>
      <c r="B36" s="422"/>
      <c r="C36" s="407"/>
      <c r="D36" s="250"/>
      <c r="E36" s="410"/>
      <c r="F36" s="295"/>
      <c r="G36" s="295"/>
      <c r="H36" s="409"/>
      <c r="I36" s="409"/>
      <c r="J36" s="409"/>
      <c r="K36" s="409"/>
      <c r="L36" s="409"/>
      <c r="M36" s="409"/>
      <c r="N36" s="409"/>
      <c r="O36" s="409"/>
      <c r="P36" s="423">
        <f t="shared" si="0"/>
        <v>0</v>
      </c>
    </row>
    <row r="37" spans="1:16" ht="26.25" customHeight="1" x14ac:dyDescent="0.25">
      <c r="A37" s="50"/>
      <c r="B37" s="676" t="s">
        <v>11</v>
      </c>
      <c r="C37" s="677"/>
      <c r="D37" s="677"/>
      <c r="E37" s="677"/>
      <c r="F37" s="677"/>
      <c r="G37" s="677"/>
      <c r="H37" s="677"/>
      <c r="I37" s="677"/>
      <c r="J37" s="677"/>
      <c r="K37" s="677"/>
      <c r="L37" s="677"/>
      <c r="M37" s="677"/>
      <c r="N37" s="677"/>
      <c r="O37" s="677"/>
      <c r="P37" s="678"/>
    </row>
    <row r="38" spans="1:16" ht="28.5" x14ac:dyDescent="0.25">
      <c r="A38" s="50"/>
      <c r="B38" s="422">
        <v>12</v>
      </c>
      <c r="C38" s="407" t="s">
        <v>152</v>
      </c>
      <c r="D38" s="250" t="s">
        <v>34</v>
      </c>
      <c r="E38" s="410">
        <v>12</v>
      </c>
      <c r="F38" s="295"/>
      <c r="G38" s="295"/>
      <c r="H38" s="409"/>
      <c r="I38" s="409"/>
      <c r="J38" s="419">
        <v>1</v>
      </c>
      <c r="K38" s="409"/>
      <c r="L38" s="409"/>
      <c r="M38" s="409"/>
      <c r="N38" s="409"/>
      <c r="O38" s="409"/>
      <c r="P38" s="423">
        <f t="shared" si="0"/>
        <v>1</v>
      </c>
    </row>
    <row r="39" spans="1:16" ht="28.5" x14ac:dyDescent="0.25">
      <c r="A39" s="50"/>
      <c r="B39" s="422">
        <v>13</v>
      </c>
      <c r="C39" s="407" t="s">
        <v>153</v>
      </c>
      <c r="D39" s="250" t="s">
        <v>34</v>
      </c>
      <c r="E39" s="410">
        <v>12</v>
      </c>
      <c r="F39" s="295"/>
      <c r="G39" s="295"/>
      <c r="H39" s="409"/>
      <c r="I39" s="409"/>
      <c r="J39" s="419">
        <v>1</v>
      </c>
      <c r="K39" s="409"/>
      <c r="L39" s="409"/>
      <c r="M39" s="409"/>
      <c r="N39" s="409"/>
      <c r="O39" s="409"/>
      <c r="P39" s="423">
        <f t="shared" si="0"/>
        <v>1</v>
      </c>
    </row>
    <row r="40" spans="1:16" ht="28.5" x14ac:dyDescent="0.25">
      <c r="A40" s="50"/>
      <c r="B40" s="422">
        <v>14</v>
      </c>
      <c r="C40" s="407" t="s">
        <v>154</v>
      </c>
      <c r="D40" s="250" t="s">
        <v>34</v>
      </c>
      <c r="E40" s="410">
        <v>12</v>
      </c>
      <c r="F40" s="295"/>
      <c r="G40" s="295"/>
      <c r="H40" s="409"/>
      <c r="I40" s="409"/>
      <c r="J40" s="419">
        <v>1</v>
      </c>
      <c r="K40" s="409"/>
      <c r="L40" s="409"/>
      <c r="M40" s="409"/>
      <c r="N40" s="409"/>
      <c r="O40" s="409"/>
      <c r="P40" s="423">
        <f t="shared" si="0"/>
        <v>1</v>
      </c>
    </row>
    <row r="41" spans="1:16" x14ac:dyDescent="0.25">
      <c r="A41" s="50"/>
      <c r="B41" s="424" t="s">
        <v>277</v>
      </c>
      <c r="C41" s="407"/>
      <c r="D41" s="250" t="s">
        <v>250</v>
      </c>
      <c r="E41" s="410"/>
      <c r="F41" s="295"/>
      <c r="G41" s="295"/>
      <c r="H41" s="409"/>
      <c r="I41" s="409"/>
      <c r="J41" s="409"/>
      <c r="K41" s="409"/>
      <c r="L41" s="409"/>
      <c r="M41" s="409"/>
      <c r="N41" s="409"/>
      <c r="O41" s="409"/>
      <c r="P41" s="423">
        <f t="shared" si="0"/>
        <v>0</v>
      </c>
    </row>
    <row r="42" spans="1:16" x14ac:dyDescent="0.25">
      <c r="A42" s="50"/>
      <c r="B42" s="422"/>
      <c r="C42" s="407"/>
      <c r="D42" s="250"/>
      <c r="E42" s="410"/>
      <c r="F42" s="295"/>
      <c r="G42" s="295"/>
      <c r="H42" s="409"/>
      <c r="I42" s="409"/>
      <c r="J42" s="409"/>
      <c r="K42" s="409"/>
      <c r="L42" s="409"/>
      <c r="M42" s="409"/>
      <c r="N42" s="409"/>
      <c r="O42" s="409"/>
      <c r="P42" s="423">
        <f t="shared" si="0"/>
        <v>0</v>
      </c>
    </row>
    <row r="43" spans="1:16" x14ac:dyDescent="0.25">
      <c r="A43" s="50"/>
      <c r="B43" s="422"/>
      <c r="C43" s="407"/>
      <c r="D43" s="250"/>
      <c r="E43" s="410"/>
      <c r="F43" s="295"/>
      <c r="G43" s="295"/>
      <c r="H43" s="409"/>
      <c r="I43" s="409"/>
      <c r="J43" s="409"/>
      <c r="K43" s="409"/>
      <c r="L43" s="409"/>
      <c r="M43" s="409"/>
      <c r="N43" s="409"/>
      <c r="O43" s="409"/>
      <c r="P43" s="423">
        <f t="shared" si="0"/>
        <v>0</v>
      </c>
    </row>
    <row r="44" spans="1:16" x14ac:dyDescent="0.25">
      <c r="A44" s="50"/>
      <c r="B44" s="422"/>
      <c r="C44" s="407"/>
      <c r="D44" s="250"/>
      <c r="E44" s="410"/>
      <c r="F44" s="295"/>
      <c r="G44" s="295"/>
      <c r="H44" s="409"/>
      <c r="I44" s="409"/>
      <c r="J44" s="409"/>
      <c r="K44" s="409"/>
      <c r="L44" s="409"/>
      <c r="M44" s="409"/>
      <c r="N44" s="409"/>
      <c r="O44" s="409"/>
      <c r="P44" s="423">
        <f t="shared" si="0"/>
        <v>0</v>
      </c>
    </row>
    <row r="45" spans="1:16" ht="24" customHeight="1" x14ac:dyDescent="0.25">
      <c r="A45" s="50"/>
      <c r="B45" s="676" t="s">
        <v>155</v>
      </c>
      <c r="C45" s="677"/>
      <c r="D45" s="677"/>
      <c r="E45" s="677"/>
      <c r="F45" s="677"/>
      <c r="G45" s="677"/>
      <c r="H45" s="677"/>
      <c r="I45" s="677"/>
      <c r="J45" s="677"/>
      <c r="K45" s="677"/>
      <c r="L45" s="677"/>
      <c r="M45" s="677"/>
      <c r="N45" s="677"/>
      <c r="O45" s="677"/>
      <c r="P45" s="678"/>
    </row>
    <row r="46" spans="1:16" x14ac:dyDescent="0.25">
      <c r="A46" s="50"/>
      <c r="B46" s="422">
        <v>15</v>
      </c>
      <c r="C46" s="407" t="s">
        <v>156</v>
      </c>
      <c r="D46" s="250" t="s">
        <v>34</v>
      </c>
      <c r="E46" s="410"/>
      <c r="F46" s="295"/>
      <c r="G46" s="295"/>
      <c r="H46" s="419">
        <v>1</v>
      </c>
      <c r="I46" s="409"/>
      <c r="J46" s="409"/>
      <c r="K46" s="409"/>
      <c r="L46" s="409"/>
      <c r="M46" s="409"/>
      <c r="N46" s="409"/>
      <c r="O46" s="409"/>
      <c r="P46" s="423">
        <f t="shared" si="0"/>
        <v>1</v>
      </c>
    </row>
    <row r="47" spans="1:16" x14ac:dyDescent="0.25">
      <c r="A47" s="50"/>
      <c r="B47" s="424" t="s">
        <v>277</v>
      </c>
      <c r="C47" s="407"/>
      <c r="D47" s="250" t="s">
        <v>250</v>
      </c>
      <c r="E47" s="410"/>
      <c r="F47" s="295"/>
      <c r="G47" s="295"/>
      <c r="H47" s="419"/>
      <c r="I47" s="409"/>
      <c r="J47" s="409"/>
      <c r="K47" s="409"/>
      <c r="L47" s="409"/>
      <c r="M47" s="409"/>
      <c r="N47" s="409"/>
      <c r="O47" s="409"/>
      <c r="P47" s="423">
        <f t="shared" si="0"/>
        <v>0</v>
      </c>
    </row>
    <row r="48" spans="1:16" x14ac:dyDescent="0.25">
      <c r="A48" s="50"/>
      <c r="B48" s="422"/>
      <c r="C48" s="407"/>
      <c r="D48" s="250"/>
      <c r="E48" s="410"/>
      <c r="F48" s="295"/>
      <c r="G48" s="295"/>
      <c r="H48" s="419"/>
      <c r="I48" s="409"/>
      <c r="J48" s="409"/>
      <c r="K48" s="409"/>
      <c r="L48" s="409"/>
      <c r="M48" s="409"/>
      <c r="N48" s="409"/>
      <c r="O48" s="409"/>
      <c r="P48" s="423">
        <f t="shared" si="0"/>
        <v>0</v>
      </c>
    </row>
    <row r="49" spans="1:16" x14ac:dyDescent="0.25">
      <c r="A49" s="50"/>
      <c r="B49" s="422"/>
      <c r="C49" s="407"/>
      <c r="D49" s="250"/>
      <c r="E49" s="410"/>
      <c r="F49" s="295"/>
      <c r="G49" s="295"/>
      <c r="H49" s="419"/>
      <c r="I49" s="409"/>
      <c r="J49" s="409"/>
      <c r="K49" s="409"/>
      <c r="L49" s="409"/>
      <c r="M49" s="409"/>
      <c r="N49" s="409"/>
      <c r="O49" s="409"/>
      <c r="P49" s="423"/>
    </row>
    <row r="50" spans="1:16" x14ac:dyDescent="0.25">
      <c r="A50" s="50"/>
      <c r="B50" s="422"/>
      <c r="C50" s="407"/>
      <c r="D50" s="250"/>
      <c r="E50" s="410"/>
      <c r="F50" s="295"/>
      <c r="G50" s="295"/>
      <c r="H50" s="419"/>
      <c r="I50" s="409"/>
      <c r="J50" s="409"/>
      <c r="K50" s="409"/>
      <c r="L50" s="409"/>
      <c r="M50" s="409"/>
      <c r="N50" s="409"/>
      <c r="O50" s="409"/>
      <c r="P50" s="423">
        <f t="shared" si="0"/>
        <v>0</v>
      </c>
    </row>
    <row r="51" spans="1:16" ht="21" customHeight="1" x14ac:dyDescent="0.25">
      <c r="A51" s="48"/>
      <c r="B51" s="676" t="s">
        <v>157</v>
      </c>
      <c r="C51" s="677"/>
      <c r="D51" s="677"/>
      <c r="E51" s="677"/>
      <c r="F51" s="677"/>
      <c r="G51" s="677"/>
      <c r="H51" s="677"/>
      <c r="I51" s="677"/>
      <c r="J51" s="677"/>
      <c r="K51" s="677"/>
      <c r="L51" s="677"/>
      <c r="M51" s="677"/>
      <c r="N51" s="677"/>
      <c r="O51" s="677"/>
      <c r="P51" s="678"/>
    </row>
    <row r="52" spans="1:16" x14ac:dyDescent="0.25">
      <c r="A52" s="50"/>
      <c r="B52" s="422">
        <v>16</v>
      </c>
      <c r="C52" s="407" t="s">
        <v>158</v>
      </c>
      <c r="D52" s="250" t="s">
        <v>34</v>
      </c>
      <c r="E52" s="410"/>
      <c r="F52" s="295"/>
      <c r="G52" s="295"/>
      <c r="H52" s="409"/>
      <c r="I52" s="409"/>
      <c r="J52" s="409"/>
      <c r="K52" s="409"/>
      <c r="L52" s="409"/>
      <c r="M52" s="409"/>
      <c r="N52" s="409"/>
      <c r="O52" s="409"/>
      <c r="P52" s="423">
        <f t="shared" si="0"/>
        <v>0</v>
      </c>
    </row>
    <row r="53" spans="1:16" x14ac:dyDescent="0.25">
      <c r="A53" s="50"/>
      <c r="B53" s="422">
        <v>17</v>
      </c>
      <c r="C53" s="407" t="s">
        <v>159</v>
      </c>
      <c r="D53" s="250" t="s">
        <v>34</v>
      </c>
      <c r="E53" s="410"/>
      <c r="F53" s="295"/>
      <c r="G53" s="295"/>
      <c r="H53" s="409"/>
      <c r="I53" s="409"/>
      <c r="J53" s="409"/>
      <c r="K53" s="409"/>
      <c r="L53" s="409"/>
      <c r="M53" s="409"/>
      <c r="N53" s="409"/>
      <c r="O53" s="409"/>
      <c r="P53" s="423">
        <f t="shared" si="0"/>
        <v>0</v>
      </c>
    </row>
    <row r="54" spans="1:16" x14ac:dyDescent="0.25">
      <c r="A54" s="50"/>
      <c r="B54" s="422">
        <v>18</v>
      </c>
      <c r="C54" s="407" t="s">
        <v>160</v>
      </c>
      <c r="D54" s="250" t="s">
        <v>34</v>
      </c>
      <c r="E54" s="410"/>
      <c r="F54" s="295"/>
      <c r="G54" s="295"/>
      <c r="H54" s="409"/>
      <c r="I54" s="409"/>
      <c r="J54" s="409"/>
      <c r="K54" s="409"/>
      <c r="L54" s="409"/>
      <c r="M54" s="409"/>
      <c r="N54" s="409"/>
      <c r="O54" s="409"/>
      <c r="P54" s="423">
        <f t="shared" si="0"/>
        <v>0</v>
      </c>
    </row>
    <row r="55" spans="1:16" x14ac:dyDescent="0.25">
      <c r="A55" s="50"/>
      <c r="B55" s="422">
        <v>19</v>
      </c>
      <c r="C55" s="407" t="s">
        <v>161</v>
      </c>
      <c r="D55" s="250" t="s">
        <v>34</v>
      </c>
      <c r="E55" s="410"/>
      <c r="F55" s="295"/>
      <c r="G55" s="295"/>
      <c r="H55" s="409"/>
      <c r="I55" s="409"/>
      <c r="J55" s="409"/>
      <c r="K55" s="409"/>
      <c r="L55" s="409"/>
      <c r="M55" s="409"/>
      <c r="N55" s="409"/>
      <c r="O55" s="409"/>
      <c r="P55" s="423">
        <f t="shared" si="0"/>
        <v>0</v>
      </c>
    </row>
    <row r="56" spans="1:16" x14ac:dyDescent="0.25">
      <c r="A56" s="50"/>
      <c r="B56" s="424" t="s">
        <v>277</v>
      </c>
      <c r="C56" s="407"/>
      <c r="D56" s="250" t="s">
        <v>250</v>
      </c>
      <c r="E56" s="410"/>
      <c r="F56" s="295"/>
      <c r="G56" s="295"/>
      <c r="H56" s="409"/>
      <c r="I56" s="409"/>
      <c r="J56" s="409"/>
      <c r="K56" s="409"/>
      <c r="L56" s="409"/>
      <c r="M56" s="409"/>
      <c r="N56" s="409"/>
      <c r="O56" s="409"/>
      <c r="P56" s="423">
        <f t="shared" si="0"/>
        <v>0</v>
      </c>
    </row>
    <row r="57" spans="1:16" x14ac:dyDescent="0.25">
      <c r="A57" s="50"/>
      <c r="B57" s="424"/>
      <c r="C57" s="407"/>
      <c r="D57" s="250"/>
      <c r="E57" s="410"/>
      <c r="F57" s="295"/>
      <c r="G57" s="295"/>
      <c r="H57" s="409"/>
      <c r="I57" s="409"/>
      <c r="J57" s="409"/>
      <c r="K57" s="409"/>
      <c r="L57" s="409"/>
      <c r="M57" s="409"/>
      <c r="N57" s="409"/>
      <c r="O57" s="409"/>
      <c r="P57" s="423"/>
    </row>
    <row r="58" spans="1:16" x14ac:dyDescent="0.25">
      <c r="A58" s="50"/>
      <c r="B58" s="424"/>
      <c r="C58" s="407"/>
      <c r="D58" s="250"/>
      <c r="E58" s="410"/>
      <c r="F58" s="295"/>
      <c r="G58" s="295"/>
      <c r="H58" s="409"/>
      <c r="I58" s="409"/>
      <c r="J58" s="409"/>
      <c r="K58" s="409"/>
      <c r="L58" s="409"/>
      <c r="M58" s="409"/>
      <c r="N58" s="409"/>
      <c r="O58" s="409"/>
      <c r="P58" s="423"/>
    </row>
    <row r="59" spans="1:16" x14ac:dyDescent="0.25">
      <c r="A59" s="48"/>
      <c r="B59" s="425"/>
      <c r="C59" s="411"/>
      <c r="D59" s="412"/>
      <c r="E59" s="412"/>
      <c r="F59" s="295"/>
      <c r="G59" s="295"/>
      <c r="H59" s="413"/>
      <c r="I59" s="413"/>
      <c r="J59" s="413"/>
      <c r="K59" s="413"/>
      <c r="L59" s="413"/>
      <c r="M59" s="413"/>
      <c r="N59" s="413"/>
      <c r="O59" s="413"/>
      <c r="P59" s="423"/>
    </row>
    <row r="60" spans="1:16" ht="27" customHeight="1" x14ac:dyDescent="0.25">
      <c r="B60" s="682" t="s">
        <v>162</v>
      </c>
      <c r="C60" s="683"/>
      <c r="D60" s="683"/>
      <c r="E60" s="683"/>
      <c r="F60" s="683"/>
      <c r="G60" s="683"/>
      <c r="H60" s="683"/>
      <c r="I60" s="683"/>
      <c r="J60" s="683"/>
      <c r="K60" s="683"/>
      <c r="L60" s="683"/>
      <c r="M60" s="683"/>
      <c r="N60" s="683"/>
      <c r="O60" s="683"/>
      <c r="P60" s="684"/>
    </row>
    <row r="61" spans="1:16" ht="16.5" x14ac:dyDescent="0.25">
      <c r="B61" s="426"/>
      <c r="C61" s="407"/>
      <c r="D61" s="410"/>
      <c r="E61" s="410"/>
      <c r="F61" s="406"/>
      <c r="G61" s="406"/>
      <c r="H61" s="406"/>
      <c r="I61" s="406"/>
      <c r="J61" s="406"/>
      <c r="K61" s="406"/>
      <c r="L61" s="406"/>
      <c r="M61" s="406"/>
      <c r="N61" s="406"/>
      <c r="O61" s="406"/>
      <c r="P61" s="427"/>
    </row>
    <row r="62" spans="1:16" ht="25.5" customHeight="1" x14ac:dyDescent="0.25">
      <c r="A62" s="50"/>
      <c r="B62" s="694" t="s">
        <v>163</v>
      </c>
      <c r="C62" s="695"/>
      <c r="D62" s="695"/>
      <c r="E62" s="695"/>
      <c r="F62" s="695"/>
      <c r="G62" s="695"/>
      <c r="H62" s="695"/>
      <c r="I62" s="695"/>
      <c r="J62" s="695"/>
      <c r="K62" s="695"/>
      <c r="L62" s="695"/>
      <c r="M62" s="695"/>
      <c r="N62" s="695"/>
      <c r="O62" s="695"/>
      <c r="P62" s="696"/>
    </row>
    <row r="63" spans="1:16" x14ac:dyDescent="0.25">
      <c r="A63" s="50"/>
      <c r="B63" s="422">
        <v>21</v>
      </c>
      <c r="C63" s="407" t="s">
        <v>164</v>
      </c>
      <c r="D63" s="250" t="s">
        <v>34</v>
      </c>
      <c r="E63" s="410"/>
      <c r="F63" s="295"/>
      <c r="G63" s="295"/>
      <c r="H63" s="419">
        <v>1</v>
      </c>
      <c r="I63" s="409"/>
      <c r="J63" s="409"/>
      <c r="K63" s="409"/>
      <c r="L63" s="409"/>
      <c r="M63" s="409"/>
      <c r="N63" s="409"/>
      <c r="O63" s="409"/>
      <c r="P63" s="423">
        <f t="shared" si="0"/>
        <v>1</v>
      </c>
    </row>
    <row r="64" spans="1:16" ht="28.5" x14ac:dyDescent="0.25">
      <c r="A64" s="50"/>
      <c r="B64" s="422">
        <v>22</v>
      </c>
      <c r="C64" s="407" t="s">
        <v>165</v>
      </c>
      <c r="D64" s="250" t="s">
        <v>34</v>
      </c>
      <c r="E64" s="410"/>
      <c r="F64" s="295"/>
      <c r="G64" s="295"/>
      <c r="H64" s="419">
        <v>1</v>
      </c>
      <c r="I64" s="409"/>
      <c r="J64" s="409"/>
      <c r="K64" s="409"/>
      <c r="L64" s="409"/>
      <c r="M64" s="409"/>
      <c r="N64" s="409"/>
      <c r="O64" s="409"/>
      <c r="P64" s="423">
        <f t="shared" si="0"/>
        <v>1</v>
      </c>
    </row>
    <row r="65" spans="1:16" x14ac:dyDescent="0.25">
      <c r="A65" s="50"/>
      <c r="B65" s="422">
        <v>23</v>
      </c>
      <c r="C65" s="407" t="s">
        <v>166</v>
      </c>
      <c r="D65" s="250" t="s">
        <v>34</v>
      </c>
      <c r="E65" s="410"/>
      <c r="F65" s="295"/>
      <c r="G65" s="295"/>
      <c r="H65" s="419">
        <v>1</v>
      </c>
      <c r="I65" s="409"/>
      <c r="J65" s="409"/>
      <c r="K65" s="409"/>
      <c r="L65" s="409"/>
      <c r="M65" s="409"/>
      <c r="N65" s="409"/>
      <c r="O65" s="409"/>
      <c r="P65" s="423">
        <f t="shared" si="0"/>
        <v>1</v>
      </c>
    </row>
    <row r="66" spans="1:16" x14ac:dyDescent="0.25">
      <c r="A66" s="50"/>
      <c r="B66" s="422">
        <v>24</v>
      </c>
      <c r="C66" s="407" t="s">
        <v>167</v>
      </c>
      <c r="D66" s="250" t="s">
        <v>34</v>
      </c>
      <c r="E66" s="410"/>
      <c r="F66" s="295"/>
      <c r="G66" s="295"/>
      <c r="H66" s="419">
        <v>1</v>
      </c>
      <c r="I66" s="409"/>
      <c r="J66" s="409"/>
      <c r="K66" s="409"/>
      <c r="L66" s="409"/>
      <c r="M66" s="409"/>
      <c r="N66" s="409"/>
      <c r="O66" s="409"/>
      <c r="P66" s="423">
        <f t="shared" si="0"/>
        <v>1</v>
      </c>
    </row>
    <row r="67" spans="1:16" x14ac:dyDescent="0.25">
      <c r="A67" s="50"/>
      <c r="B67" s="424" t="s">
        <v>277</v>
      </c>
      <c r="C67" s="407"/>
      <c r="D67" s="250" t="s">
        <v>250</v>
      </c>
      <c r="E67" s="410"/>
      <c r="F67" s="295"/>
      <c r="G67" s="295"/>
      <c r="H67" s="419"/>
      <c r="I67" s="409"/>
      <c r="J67" s="409"/>
      <c r="K67" s="409"/>
      <c r="L67" s="409"/>
      <c r="M67" s="409"/>
      <c r="N67" s="409"/>
      <c r="O67" s="409"/>
      <c r="P67" s="423"/>
    </row>
    <row r="68" spans="1:16" x14ac:dyDescent="0.25">
      <c r="A68" s="50"/>
      <c r="B68" s="422"/>
      <c r="C68" s="407"/>
      <c r="D68" s="250"/>
      <c r="E68" s="410"/>
      <c r="F68" s="295"/>
      <c r="G68" s="295"/>
      <c r="H68" s="419"/>
      <c r="I68" s="409"/>
      <c r="J68" s="409"/>
      <c r="K68" s="409"/>
      <c r="L68" s="409"/>
      <c r="M68" s="409"/>
      <c r="N68" s="409"/>
      <c r="O68" s="409"/>
      <c r="P68" s="423"/>
    </row>
    <row r="69" spans="1:16" x14ac:dyDescent="0.25">
      <c r="A69" s="50"/>
      <c r="B69" s="422"/>
      <c r="C69" s="407"/>
      <c r="D69" s="250"/>
      <c r="E69" s="410"/>
      <c r="F69" s="295"/>
      <c r="G69" s="295"/>
      <c r="H69" s="419"/>
      <c r="I69" s="409"/>
      <c r="J69" s="409"/>
      <c r="K69" s="409"/>
      <c r="L69" s="409"/>
      <c r="M69" s="409"/>
      <c r="N69" s="409"/>
      <c r="O69" s="409"/>
      <c r="P69" s="423"/>
    </row>
    <row r="70" spans="1:16" x14ac:dyDescent="0.25">
      <c r="A70" s="50"/>
      <c r="B70" s="422"/>
      <c r="C70" s="407"/>
      <c r="D70" s="250"/>
      <c r="E70" s="410"/>
      <c r="F70" s="295"/>
      <c r="G70" s="295"/>
      <c r="H70" s="409"/>
      <c r="I70" s="409"/>
      <c r="J70" s="409"/>
      <c r="K70" s="409"/>
      <c r="L70" s="409"/>
      <c r="M70" s="409"/>
      <c r="N70" s="409"/>
      <c r="O70" s="409"/>
      <c r="P70" s="423">
        <f t="shared" si="0"/>
        <v>0</v>
      </c>
    </row>
    <row r="71" spans="1:16" ht="28.5" customHeight="1" x14ac:dyDescent="0.25">
      <c r="A71" s="50"/>
      <c r="B71" s="694" t="s">
        <v>168</v>
      </c>
      <c r="C71" s="695"/>
      <c r="D71" s="695"/>
      <c r="E71" s="695"/>
      <c r="F71" s="695"/>
      <c r="G71" s="695"/>
      <c r="H71" s="695"/>
      <c r="I71" s="695"/>
      <c r="J71" s="695"/>
      <c r="K71" s="695"/>
      <c r="L71" s="695"/>
      <c r="M71" s="695"/>
      <c r="N71" s="695"/>
      <c r="O71" s="695"/>
      <c r="P71" s="696"/>
    </row>
    <row r="72" spans="1:16" x14ac:dyDescent="0.25">
      <c r="A72" s="50"/>
      <c r="B72" s="422">
        <v>25</v>
      </c>
      <c r="C72" s="407" t="s">
        <v>169</v>
      </c>
      <c r="D72" s="250" t="s">
        <v>34</v>
      </c>
      <c r="E72" s="410"/>
      <c r="F72" s="295"/>
      <c r="G72" s="295"/>
      <c r="H72" s="409"/>
      <c r="I72" s="419">
        <v>1</v>
      </c>
      <c r="J72" s="409"/>
      <c r="K72" s="409"/>
      <c r="L72" s="409"/>
      <c r="M72" s="409"/>
      <c r="N72" s="409"/>
      <c r="O72" s="409"/>
      <c r="P72" s="423">
        <f t="shared" si="0"/>
        <v>1</v>
      </c>
    </row>
    <row r="73" spans="1:16" x14ac:dyDescent="0.25">
      <c r="A73" s="50"/>
      <c r="B73" s="422">
        <v>26</v>
      </c>
      <c r="C73" s="407" t="s">
        <v>170</v>
      </c>
      <c r="D73" s="250" t="s">
        <v>34</v>
      </c>
      <c r="E73" s="410"/>
      <c r="F73" s="295"/>
      <c r="G73" s="295"/>
      <c r="H73" s="409"/>
      <c r="I73" s="419">
        <v>1</v>
      </c>
      <c r="J73" s="409"/>
      <c r="K73" s="409"/>
      <c r="L73" s="409"/>
      <c r="M73" s="409"/>
      <c r="N73" s="409"/>
      <c r="O73" s="409"/>
      <c r="P73" s="423">
        <f t="shared" si="0"/>
        <v>1</v>
      </c>
    </row>
    <row r="74" spans="1:16" ht="28.5" x14ac:dyDescent="0.25">
      <c r="A74" s="50"/>
      <c r="B74" s="422">
        <v>27</v>
      </c>
      <c r="C74" s="407" t="s">
        <v>171</v>
      </c>
      <c r="D74" s="250" t="s">
        <v>34</v>
      </c>
      <c r="E74" s="410"/>
      <c r="F74" s="295"/>
      <c r="G74" s="295"/>
      <c r="H74" s="409"/>
      <c r="I74" s="419">
        <v>0.8</v>
      </c>
      <c r="J74" s="419">
        <v>0.2</v>
      </c>
      <c r="K74" s="409"/>
      <c r="L74" s="409"/>
      <c r="M74" s="409"/>
      <c r="N74" s="409"/>
      <c r="O74" s="409"/>
      <c r="P74" s="423">
        <f t="shared" si="0"/>
        <v>1</v>
      </c>
    </row>
    <row r="75" spans="1:16" ht="28.5" x14ac:dyDescent="0.25">
      <c r="A75" s="50"/>
      <c r="B75" s="422">
        <v>28</v>
      </c>
      <c r="C75" s="407" t="s">
        <v>172</v>
      </c>
      <c r="D75" s="250" t="s">
        <v>34</v>
      </c>
      <c r="E75" s="410"/>
      <c r="F75" s="295"/>
      <c r="G75" s="295"/>
      <c r="H75" s="409"/>
      <c r="I75" s="409"/>
      <c r="J75" s="409"/>
      <c r="K75" s="409"/>
      <c r="L75" s="409"/>
      <c r="M75" s="409"/>
      <c r="N75" s="409"/>
      <c r="O75" s="409"/>
      <c r="P75" s="423">
        <f t="shared" si="0"/>
        <v>0</v>
      </c>
    </row>
    <row r="76" spans="1:16" ht="28.5" x14ac:dyDescent="0.25">
      <c r="A76" s="50"/>
      <c r="B76" s="422">
        <v>29</v>
      </c>
      <c r="C76" s="407" t="s">
        <v>173</v>
      </c>
      <c r="D76" s="250" t="s">
        <v>34</v>
      </c>
      <c r="E76" s="410"/>
      <c r="F76" s="295"/>
      <c r="G76" s="295"/>
      <c r="H76" s="409"/>
      <c r="I76" s="409"/>
      <c r="J76" s="409"/>
      <c r="K76" s="409"/>
      <c r="L76" s="409"/>
      <c r="M76" s="409"/>
      <c r="N76" s="409"/>
      <c r="O76" s="409"/>
      <c r="P76" s="423">
        <f t="shared" si="0"/>
        <v>0</v>
      </c>
    </row>
    <row r="77" spans="1:16" ht="28.5" x14ac:dyDescent="0.25">
      <c r="A77" s="50"/>
      <c r="B77" s="422">
        <v>30</v>
      </c>
      <c r="C77" s="407" t="s">
        <v>174</v>
      </c>
      <c r="D77" s="250" t="s">
        <v>34</v>
      </c>
      <c r="E77" s="410"/>
      <c r="F77" s="295"/>
      <c r="G77" s="295"/>
      <c r="H77" s="409"/>
      <c r="I77" s="409"/>
      <c r="J77" s="409"/>
      <c r="K77" s="409"/>
      <c r="L77" s="409"/>
      <c r="M77" s="409"/>
      <c r="N77" s="409"/>
      <c r="O77" s="409"/>
      <c r="P77" s="423">
        <f t="shared" si="0"/>
        <v>0</v>
      </c>
    </row>
    <row r="78" spans="1:16" ht="28.5" x14ac:dyDescent="0.25">
      <c r="A78" s="50"/>
      <c r="B78" s="422">
        <v>31</v>
      </c>
      <c r="C78" s="407" t="s">
        <v>175</v>
      </c>
      <c r="D78" s="250" t="s">
        <v>34</v>
      </c>
      <c r="E78" s="410"/>
      <c r="F78" s="295"/>
      <c r="G78" s="295"/>
      <c r="H78" s="409"/>
      <c r="I78" s="409"/>
      <c r="J78" s="409"/>
      <c r="K78" s="409"/>
      <c r="L78" s="409"/>
      <c r="M78" s="409"/>
      <c r="N78" s="409"/>
      <c r="O78" s="409"/>
      <c r="P78" s="423">
        <f t="shared" si="0"/>
        <v>0</v>
      </c>
    </row>
    <row r="79" spans="1:16" x14ac:dyDescent="0.25">
      <c r="A79" s="50"/>
      <c r="B79" s="422">
        <v>32</v>
      </c>
      <c r="C79" s="407" t="s">
        <v>176</v>
      </c>
      <c r="D79" s="250" t="s">
        <v>34</v>
      </c>
      <c r="E79" s="410"/>
      <c r="F79" s="295"/>
      <c r="G79" s="295"/>
      <c r="H79" s="409"/>
      <c r="I79" s="409"/>
      <c r="J79" s="409"/>
      <c r="K79" s="409"/>
      <c r="L79" s="409"/>
      <c r="M79" s="409"/>
      <c r="N79" s="409"/>
      <c r="O79" s="409"/>
      <c r="P79" s="423">
        <f t="shared" si="0"/>
        <v>0</v>
      </c>
    </row>
    <row r="80" spans="1:16" x14ac:dyDescent="0.25">
      <c r="A80" s="50"/>
      <c r="B80" s="424" t="s">
        <v>277</v>
      </c>
      <c r="C80" s="407"/>
      <c r="D80" s="250" t="s">
        <v>250</v>
      </c>
      <c r="E80" s="410"/>
      <c r="F80" s="295"/>
      <c r="G80" s="295"/>
      <c r="H80" s="409"/>
      <c r="I80" s="409"/>
      <c r="J80" s="409"/>
      <c r="K80" s="409"/>
      <c r="L80" s="409"/>
      <c r="M80" s="409"/>
      <c r="N80" s="409"/>
      <c r="O80" s="409"/>
      <c r="P80" s="423"/>
    </row>
    <row r="81" spans="1:16" x14ac:dyDescent="0.25">
      <c r="A81" s="50"/>
      <c r="B81" s="422"/>
      <c r="C81" s="407"/>
      <c r="D81" s="250"/>
      <c r="E81" s="410"/>
      <c r="F81" s="295"/>
      <c r="G81" s="295"/>
      <c r="H81" s="409"/>
      <c r="I81" s="409"/>
      <c r="J81" s="409"/>
      <c r="K81" s="409"/>
      <c r="L81" s="409"/>
      <c r="M81" s="409"/>
      <c r="N81" s="409"/>
      <c r="O81" s="409"/>
      <c r="P81" s="423"/>
    </row>
    <row r="82" spans="1:16" x14ac:dyDescent="0.25">
      <c r="A82" s="50"/>
      <c r="B82" s="422"/>
      <c r="C82" s="407"/>
      <c r="D82" s="250"/>
      <c r="E82" s="410"/>
      <c r="F82" s="295"/>
      <c r="G82" s="295"/>
      <c r="H82" s="409"/>
      <c r="I82" s="409"/>
      <c r="J82" s="409"/>
      <c r="K82" s="409"/>
      <c r="L82" s="409"/>
      <c r="M82" s="409"/>
      <c r="N82" s="409"/>
      <c r="O82" s="409"/>
      <c r="P82" s="423"/>
    </row>
    <row r="83" spans="1:16" x14ac:dyDescent="0.25">
      <c r="A83" s="50"/>
      <c r="B83" s="422"/>
      <c r="C83" s="407"/>
      <c r="D83" s="250"/>
      <c r="E83" s="410"/>
      <c r="F83" s="295"/>
      <c r="G83" s="295"/>
      <c r="H83" s="409"/>
      <c r="I83" s="409"/>
      <c r="J83" s="409"/>
      <c r="K83" s="409"/>
      <c r="L83" s="409"/>
      <c r="M83" s="409"/>
      <c r="N83" s="409"/>
      <c r="O83" s="409"/>
      <c r="P83" s="423">
        <f t="shared" ref="P83:P106" si="1">SUM(H83:O83)</f>
        <v>0</v>
      </c>
    </row>
    <row r="84" spans="1:16" ht="25.5" customHeight="1" x14ac:dyDescent="0.25">
      <c r="A84" s="50"/>
      <c r="B84" s="694" t="s">
        <v>177</v>
      </c>
      <c r="C84" s="695"/>
      <c r="D84" s="695"/>
      <c r="E84" s="695"/>
      <c r="F84" s="695"/>
      <c r="G84" s="695"/>
      <c r="H84" s="695"/>
      <c r="I84" s="695"/>
      <c r="J84" s="695"/>
      <c r="K84" s="695"/>
      <c r="L84" s="695"/>
      <c r="M84" s="695"/>
      <c r="N84" s="695"/>
      <c r="O84" s="695"/>
      <c r="P84" s="696"/>
    </row>
    <row r="85" spans="1:16" x14ac:dyDescent="0.25">
      <c r="A85" s="50"/>
      <c r="B85" s="422">
        <v>33</v>
      </c>
      <c r="C85" s="407" t="s">
        <v>178</v>
      </c>
      <c r="D85" s="250" t="s">
        <v>34</v>
      </c>
      <c r="E85" s="410"/>
      <c r="F85" s="295"/>
      <c r="G85" s="295"/>
      <c r="H85" s="415"/>
      <c r="I85" s="415"/>
      <c r="J85" s="415"/>
      <c r="K85" s="415"/>
      <c r="L85" s="415"/>
      <c r="M85" s="415"/>
      <c r="N85" s="415"/>
      <c r="O85" s="415"/>
      <c r="P85" s="423">
        <f t="shared" si="1"/>
        <v>0</v>
      </c>
    </row>
    <row r="86" spans="1:16" x14ac:dyDescent="0.25">
      <c r="A86" s="50"/>
      <c r="B86" s="422">
        <v>34</v>
      </c>
      <c r="C86" s="407" t="s">
        <v>179</v>
      </c>
      <c r="D86" s="250" t="s">
        <v>34</v>
      </c>
      <c r="E86" s="410"/>
      <c r="F86" s="295"/>
      <c r="G86" s="295"/>
      <c r="H86" s="415"/>
      <c r="I86" s="415"/>
      <c r="J86" s="415"/>
      <c r="K86" s="415"/>
      <c r="L86" s="415"/>
      <c r="M86" s="415"/>
      <c r="N86" s="415"/>
      <c r="O86" s="415"/>
      <c r="P86" s="423">
        <f t="shared" si="1"/>
        <v>0</v>
      </c>
    </row>
    <row r="87" spans="1:16" x14ac:dyDescent="0.25">
      <c r="A87" s="50"/>
      <c r="B87" s="422">
        <v>35</v>
      </c>
      <c r="C87" s="407" t="s">
        <v>180</v>
      </c>
      <c r="D87" s="250" t="s">
        <v>34</v>
      </c>
      <c r="E87" s="410"/>
      <c r="F87" s="295"/>
      <c r="G87" s="295"/>
      <c r="H87" s="415"/>
      <c r="I87" s="415"/>
      <c r="J87" s="415"/>
      <c r="K87" s="415"/>
      <c r="L87" s="415"/>
      <c r="M87" s="415"/>
      <c r="N87" s="415"/>
      <c r="O87" s="415"/>
      <c r="P87" s="423">
        <f t="shared" si="1"/>
        <v>0</v>
      </c>
    </row>
    <row r="88" spans="1:16" x14ac:dyDescent="0.25">
      <c r="A88" s="50"/>
      <c r="B88" s="424" t="s">
        <v>277</v>
      </c>
      <c r="C88" s="407"/>
      <c r="D88" s="250" t="s">
        <v>250</v>
      </c>
      <c r="E88" s="410"/>
      <c r="F88" s="295"/>
      <c r="G88" s="295"/>
      <c r="H88" s="415"/>
      <c r="I88" s="415"/>
      <c r="J88" s="415"/>
      <c r="K88" s="415"/>
      <c r="L88" s="415"/>
      <c r="M88" s="415"/>
      <c r="N88" s="415"/>
      <c r="O88" s="415"/>
      <c r="P88" s="423"/>
    </row>
    <row r="89" spans="1:16" x14ac:dyDescent="0.25">
      <c r="A89" s="50"/>
      <c r="B89" s="422"/>
      <c r="C89" s="407"/>
      <c r="D89" s="250"/>
      <c r="E89" s="410"/>
      <c r="F89" s="295"/>
      <c r="G89" s="295"/>
      <c r="H89" s="415"/>
      <c r="I89" s="415"/>
      <c r="J89" s="415"/>
      <c r="K89" s="415"/>
      <c r="L89" s="415"/>
      <c r="M89" s="415"/>
      <c r="N89" s="415"/>
      <c r="O89" s="415"/>
      <c r="P89" s="423"/>
    </row>
    <row r="90" spans="1:16" x14ac:dyDescent="0.25">
      <c r="A90" s="50"/>
      <c r="B90" s="422"/>
      <c r="C90" s="407"/>
      <c r="D90" s="250"/>
      <c r="E90" s="410"/>
      <c r="F90" s="295"/>
      <c r="G90" s="295"/>
      <c r="H90" s="415"/>
      <c r="I90" s="415"/>
      <c r="J90" s="415"/>
      <c r="K90" s="415"/>
      <c r="L90" s="415"/>
      <c r="M90" s="415"/>
      <c r="N90" s="415"/>
      <c r="O90" s="415"/>
      <c r="P90" s="423"/>
    </row>
    <row r="91" spans="1:16" x14ac:dyDescent="0.25">
      <c r="A91" s="50"/>
      <c r="B91" s="422"/>
      <c r="C91" s="407"/>
      <c r="D91" s="250"/>
      <c r="E91" s="410"/>
      <c r="F91" s="415"/>
      <c r="G91" s="415"/>
      <c r="H91" s="415"/>
      <c r="I91" s="415"/>
      <c r="J91" s="415"/>
      <c r="K91" s="415"/>
      <c r="L91" s="415"/>
      <c r="M91" s="415"/>
      <c r="N91" s="415"/>
      <c r="O91" s="415"/>
      <c r="P91" s="423">
        <f t="shared" si="1"/>
        <v>0</v>
      </c>
    </row>
    <row r="92" spans="1:16" ht="24" customHeight="1" x14ac:dyDescent="0.25">
      <c r="A92" s="50"/>
      <c r="B92" s="694" t="s">
        <v>181</v>
      </c>
      <c r="C92" s="695"/>
      <c r="D92" s="695"/>
      <c r="E92" s="695"/>
      <c r="F92" s="695"/>
      <c r="G92" s="695"/>
      <c r="H92" s="695"/>
      <c r="I92" s="695"/>
      <c r="J92" s="695"/>
      <c r="K92" s="695"/>
      <c r="L92" s="695"/>
      <c r="M92" s="695"/>
      <c r="N92" s="695"/>
      <c r="O92" s="695"/>
      <c r="P92" s="696"/>
    </row>
    <row r="93" spans="1:16" ht="42.75" x14ac:dyDescent="0.25">
      <c r="A93" s="50"/>
      <c r="B93" s="422">
        <v>36</v>
      </c>
      <c r="C93" s="407" t="s">
        <v>182</v>
      </c>
      <c r="D93" s="250" t="s">
        <v>34</v>
      </c>
      <c r="E93" s="410"/>
      <c r="F93" s="295"/>
      <c r="G93" s="295"/>
      <c r="H93" s="415"/>
      <c r="I93" s="415"/>
      <c r="J93" s="415"/>
      <c r="K93" s="415"/>
      <c r="L93" s="415"/>
      <c r="M93" s="415"/>
      <c r="N93" s="415"/>
      <c r="O93" s="415"/>
      <c r="P93" s="423">
        <f t="shared" si="1"/>
        <v>0</v>
      </c>
    </row>
    <row r="94" spans="1:16" ht="28.5" x14ac:dyDescent="0.25">
      <c r="A94" s="50"/>
      <c r="B94" s="422">
        <v>37</v>
      </c>
      <c r="C94" s="407" t="s">
        <v>183</v>
      </c>
      <c r="D94" s="250" t="s">
        <v>34</v>
      </c>
      <c r="E94" s="410"/>
      <c r="F94" s="295"/>
      <c r="G94" s="295"/>
      <c r="H94" s="415"/>
      <c r="I94" s="415"/>
      <c r="J94" s="415"/>
      <c r="K94" s="415"/>
      <c r="L94" s="415"/>
      <c r="M94" s="415"/>
      <c r="N94" s="415"/>
      <c r="O94" s="415"/>
      <c r="P94" s="423">
        <f t="shared" si="1"/>
        <v>0</v>
      </c>
    </row>
    <row r="95" spans="1:16" x14ac:dyDescent="0.25">
      <c r="A95" s="50"/>
      <c r="B95" s="422">
        <v>38</v>
      </c>
      <c r="C95" s="407" t="s">
        <v>184</v>
      </c>
      <c r="D95" s="250" t="s">
        <v>34</v>
      </c>
      <c r="E95" s="410"/>
      <c r="F95" s="295"/>
      <c r="G95" s="295"/>
      <c r="H95" s="415"/>
      <c r="I95" s="415"/>
      <c r="J95" s="415"/>
      <c r="K95" s="415"/>
      <c r="L95" s="415"/>
      <c r="M95" s="415"/>
      <c r="N95" s="415"/>
      <c r="O95" s="415"/>
      <c r="P95" s="423">
        <f t="shared" si="1"/>
        <v>0</v>
      </c>
    </row>
    <row r="96" spans="1:16" ht="28.5" x14ac:dyDescent="0.25">
      <c r="A96" s="50"/>
      <c r="B96" s="422">
        <v>39</v>
      </c>
      <c r="C96" s="407" t="s">
        <v>185</v>
      </c>
      <c r="D96" s="250" t="s">
        <v>34</v>
      </c>
      <c r="E96" s="410"/>
      <c r="F96" s="295"/>
      <c r="G96" s="295"/>
      <c r="H96" s="415"/>
      <c r="I96" s="415"/>
      <c r="J96" s="415"/>
      <c r="K96" s="415"/>
      <c r="L96" s="415"/>
      <c r="M96" s="415"/>
      <c r="N96" s="415"/>
      <c r="O96" s="415"/>
      <c r="P96" s="423">
        <f t="shared" si="1"/>
        <v>0</v>
      </c>
    </row>
    <row r="97" spans="1:16" ht="28.5" x14ac:dyDescent="0.25">
      <c r="A97" s="50"/>
      <c r="B97" s="422">
        <v>40</v>
      </c>
      <c r="C97" s="407" t="s">
        <v>186</v>
      </c>
      <c r="D97" s="250" t="s">
        <v>34</v>
      </c>
      <c r="E97" s="410"/>
      <c r="F97" s="295"/>
      <c r="G97" s="295"/>
      <c r="H97" s="415"/>
      <c r="I97" s="415"/>
      <c r="J97" s="415"/>
      <c r="K97" s="415"/>
      <c r="L97" s="415"/>
      <c r="M97" s="415"/>
      <c r="N97" s="415"/>
      <c r="O97" s="415"/>
      <c r="P97" s="423">
        <f t="shared" si="1"/>
        <v>0</v>
      </c>
    </row>
    <row r="98" spans="1:16" ht="28.5" x14ac:dyDescent="0.25">
      <c r="A98" s="50"/>
      <c r="B98" s="422">
        <v>41</v>
      </c>
      <c r="C98" s="407" t="s">
        <v>187</v>
      </c>
      <c r="D98" s="250" t="s">
        <v>34</v>
      </c>
      <c r="E98" s="410"/>
      <c r="F98" s="295"/>
      <c r="G98" s="295"/>
      <c r="H98" s="415"/>
      <c r="I98" s="415"/>
      <c r="J98" s="415"/>
      <c r="K98" s="415"/>
      <c r="L98" s="415"/>
      <c r="M98" s="415"/>
      <c r="N98" s="415"/>
      <c r="O98" s="415"/>
      <c r="P98" s="423">
        <f t="shared" si="1"/>
        <v>0</v>
      </c>
    </row>
    <row r="99" spans="1:16" ht="28.5" x14ac:dyDescent="0.25">
      <c r="A99" s="50"/>
      <c r="B99" s="422">
        <v>42</v>
      </c>
      <c r="C99" s="407" t="s">
        <v>188</v>
      </c>
      <c r="D99" s="250" t="s">
        <v>34</v>
      </c>
      <c r="E99" s="410"/>
      <c r="F99" s="295"/>
      <c r="G99" s="295"/>
      <c r="H99" s="415"/>
      <c r="I99" s="415"/>
      <c r="J99" s="415"/>
      <c r="K99" s="415"/>
      <c r="L99" s="415"/>
      <c r="M99" s="415"/>
      <c r="N99" s="415"/>
      <c r="O99" s="415"/>
      <c r="P99" s="423">
        <f t="shared" si="1"/>
        <v>0</v>
      </c>
    </row>
    <row r="100" spans="1:16" x14ac:dyDescent="0.25">
      <c r="A100" s="50"/>
      <c r="B100" s="422">
        <v>43</v>
      </c>
      <c r="C100" s="407" t="s">
        <v>189</v>
      </c>
      <c r="D100" s="250" t="s">
        <v>34</v>
      </c>
      <c r="E100" s="410"/>
      <c r="F100" s="295"/>
      <c r="G100" s="295"/>
      <c r="H100" s="415"/>
      <c r="I100" s="415"/>
      <c r="J100" s="415"/>
      <c r="K100" s="415"/>
      <c r="L100" s="415"/>
      <c r="M100" s="415"/>
      <c r="N100" s="415"/>
      <c r="O100" s="415"/>
      <c r="P100" s="423">
        <f t="shared" si="1"/>
        <v>0</v>
      </c>
    </row>
    <row r="101" spans="1:16" ht="42.75" x14ac:dyDescent="0.25">
      <c r="A101" s="50"/>
      <c r="B101" s="422">
        <v>44</v>
      </c>
      <c r="C101" s="407" t="s">
        <v>190</v>
      </c>
      <c r="D101" s="250" t="s">
        <v>34</v>
      </c>
      <c r="E101" s="410"/>
      <c r="F101" s="295"/>
      <c r="G101" s="295"/>
      <c r="H101" s="415"/>
      <c r="I101" s="415"/>
      <c r="J101" s="415"/>
      <c r="K101" s="415"/>
      <c r="L101" s="415"/>
      <c r="M101" s="415"/>
      <c r="N101" s="415"/>
      <c r="O101" s="415"/>
      <c r="P101" s="423">
        <f t="shared" si="1"/>
        <v>0</v>
      </c>
    </row>
    <row r="102" spans="1:16" ht="28.5" x14ac:dyDescent="0.25">
      <c r="A102" s="50"/>
      <c r="B102" s="422">
        <v>45</v>
      </c>
      <c r="C102" s="407" t="s">
        <v>191</v>
      </c>
      <c r="D102" s="250" t="s">
        <v>34</v>
      </c>
      <c r="E102" s="410"/>
      <c r="F102" s="295"/>
      <c r="G102" s="295"/>
      <c r="H102" s="415"/>
      <c r="I102" s="415"/>
      <c r="J102" s="415"/>
      <c r="K102" s="415"/>
      <c r="L102" s="415"/>
      <c r="M102" s="415"/>
      <c r="N102" s="415"/>
      <c r="O102" s="415"/>
      <c r="P102" s="423">
        <f t="shared" si="1"/>
        <v>0</v>
      </c>
    </row>
    <row r="103" spans="1:16" ht="28.5" x14ac:dyDescent="0.25">
      <c r="A103" s="50"/>
      <c r="B103" s="422">
        <v>46</v>
      </c>
      <c r="C103" s="407" t="s">
        <v>192</v>
      </c>
      <c r="D103" s="250" t="s">
        <v>34</v>
      </c>
      <c r="E103" s="410"/>
      <c r="F103" s="295"/>
      <c r="G103" s="295"/>
      <c r="H103" s="415"/>
      <c r="I103" s="415"/>
      <c r="J103" s="415"/>
      <c r="K103" s="415"/>
      <c r="L103" s="415"/>
      <c r="M103" s="415"/>
      <c r="N103" s="415"/>
      <c r="O103" s="415"/>
      <c r="P103" s="423">
        <f t="shared" si="1"/>
        <v>0</v>
      </c>
    </row>
    <row r="104" spans="1:16" ht="28.5" x14ac:dyDescent="0.25">
      <c r="A104" s="50"/>
      <c r="B104" s="422">
        <v>47</v>
      </c>
      <c r="C104" s="407" t="s">
        <v>193</v>
      </c>
      <c r="D104" s="250" t="s">
        <v>34</v>
      </c>
      <c r="E104" s="410"/>
      <c r="F104" s="295"/>
      <c r="G104" s="295"/>
      <c r="H104" s="415"/>
      <c r="I104" s="415"/>
      <c r="J104" s="415"/>
      <c r="K104" s="415"/>
      <c r="L104" s="415"/>
      <c r="M104" s="415"/>
      <c r="N104" s="415"/>
      <c r="O104" s="415"/>
      <c r="P104" s="423">
        <f t="shared" si="1"/>
        <v>0</v>
      </c>
    </row>
    <row r="105" spans="1:16" ht="28.5" x14ac:dyDescent="0.25">
      <c r="A105" s="50"/>
      <c r="B105" s="422">
        <v>48</v>
      </c>
      <c r="C105" s="407" t="s">
        <v>194</v>
      </c>
      <c r="D105" s="250" t="s">
        <v>34</v>
      </c>
      <c r="E105" s="410"/>
      <c r="F105" s="295"/>
      <c r="G105" s="295"/>
      <c r="H105" s="415"/>
      <c r="I105" s="415"/>
      <c r="J105" s="415"/>
      <c r="K105" s="415"/>
      <c r="L105" s="415"/>
      <c r="M105" s="415"/>
      <c r="N105" s="415"/>
      <c r="O105" s="415"/>
      <c r="P105" s="423">
        <f t="shared" si="1"/>
        <v>0</v>
      </c>
    </row>
    <row r="106" spans="1:16" ht="28.5" x14ac:dyDescent="0.25">
      <c r="A106" s="50"/>
      <c r="B106" s="422">
        <v>49</v>
      </c>
      <c r="C106" s="407" t="s">
        <v>195</v>
      </c>
      <c r="D106" s="250" t="s">
        <v>34</v>
      </c>
      <c r="E106" s="410"/>
      <c r="F106" s="295"/>
      <c r="G106" s="295"/>
      <c r="H106" s="415"/>
      <c r="I106" s="415"/>
      <c r="J106" s="415"/>
      <c r="K106" s="415"/>
      <c r="L106" s="415"/>
      <c r="M106" s="415"/>
      <c r="N106" s="415"/>
      <c r="O106" s="415"/>
      <c r="P106" s="423">
        <f t="shared" si="1"/>
        <v>0</v>
      </c>
    </row>
    <row r="107" spans="1:16" x14ac:dyDescent="0.25">
      <c r="A107" s="50"/>
      <c r="B107" s="424" t="s">
        <v>277</v>
      </c>
      <c r="C107" s="407"/>
      <c r="D107" s="250" t="s">
        <v>250</v>
      </c>
      <c r="E107" s="410"/>
      <c r="F107" s="295"/>
      <c r="G107" s="295"/>
      <c r="H107" s="415"/>
      <c r="I107" s="415"/>
      <c r="J107" s="415"/>
      <c r="K107" s="415"/>
      <c r="L107" s="415"/>
      <c r="M107" s="415"/>
      <c r="N107" s="415"/>
      <c r="O107" s="415"/>
      <c r="P107" s="423"/>
    </row>
    <row r="108" spans="1:16" x14ac:dyDescent="0.25">
      <c r="A108" s="50"/>
      <c r="B108" s="422"/>
      <c r="C108" s="407"/>
      <c r="D108" s="250"/>
      <c r="E108" s="410"/>
      <c r="F108" s="295"/>
      <c r="G108" s="295"/>
      <c r="H108" s="415"/>
      <c r="I108" s="415"/>
      <c r="J108" s="415"/>
      <c r="K108" s="415"/>
      <c r="L108" s="415"/>
      <c r="M108" s="415"/>
      <c r="N108" s="415"/>
      <c r="O108" s="415"/>
      <c r="P108" s="423"/>
    </row>
    <row r="109" spans="1:16" x14ac:dyDescent="0.25">
      <c r="A109" s="50"/>
      <c r="B109" s="422"/>
      <c r="C109" s="407"/>
      <c r="D109" s="250"/>
      <c r="E109" s="410"/>
      <c r="F109" s="295"/>
      <c r="G109" s="295"/>
      <c r="H109" s="415"/>
      <c r="I109" s="415"/>
      <c r="J109" s="415"/>
      <c r="K109" s="415"/>
      <c r="L109" s="415"/>
      <c r="M109" s="415"/>
      <c r="N109" s="415"/>
      <c r="O109" s="415"/>
      <c r="P109" s="423"/>
    </row>
    <row r="110" spans="1:16" x14ac:dyDescent="0.25">
      <c r="A110" s="50"/>
      <c r="B110" s="422"/>
      <c r="C110" s="407"/>
      <c r="D110" s="250"/>
      <c r="E110" s="410"/>
      <c r="F110" s="295"/>
      <c r="G110" s="295"/>
      <c r="H110" s="415"/>
      <c r="I110" s="415"/>
      <c r="J110" s="415"/>
      <c r="K110" s="415"/>
      <c r="L110" s="415"/>
      <c r="M110" s="415"/>
      <c r="N110" s="415"/>
      <c r="O110" s="415"/>
      <c r="P110" s="423"/>
    </row>
    <row r="111" spans="1:16" x14ac:dyDescent="0.25">
      <c r="B111" s="351"/>
      <c r="C111" s="664" t="s">
        <v>218</v>
      </c>
      <c r="D111" s="664"/>
      <c r="E111" s="352"/>
      <c r="F111" s="353"/>
      <c r="G111" s="353"/>
      <c r="H111" s="354">
        <f>SUM(F17*H17,F18*H18,F19*H19,F20*H20,F21*H21,F22*H22,F46*H46,F63*H63,F64*H64,F65*H65,F66*H66)</f>
        <v>0</v>
      </c>
      <c r="I111" s="354">
        <f>SUM(F28*I28,F29*I29,F30*I30,F31*I31,F32*I32,F72*I72,F73*I73,F74*I74,F75*I75,F76*I76,F77*I77,F78*I78,F79*I79,F85*I85,F86*I86,F87*I87)</f>
        <v>0</v>
      </c>
      <c r="J111" s="355"/>
      <c r="K111" s="352"/>
      <c r="L111" s="352"/>
      <c r="M111" s="352"/>
      <c r="N111" s="354"/>
      <c r="O111" s="352"/>
      <c r="P111" s="356">
        <f>SUM(H111:O111)</f>
        <v>0</v>
      </c>
    </row>
    <row r="112" spans="1:16" x14ac:dyDescent="0.25">
      <c r="B112" s="272"/>
      <c r="C112" s="655" t="s">
        <v>257</v>
      </c>
      <c r="D112" s="655"/>
      <c r="E112" s="266"/>
      <c r="F112" s="264"/>
      <c r="G112" s="264"/>
      <c r="H112" s="266"/>
      <c r="I112" s="266"/>
      <c r="J112" s="267">
        <f>SUM(E28*G28*J28,E29*G29*J29,E30*G30*J30,E31*G31,J31*E32*G32*J32,E38*G38*J38,E39*G39*J39,E40*G40*J40)</f>
        <v>0</v>
      </c>
      <c r="K112" s="267">
        <f>SUM(E28*G28*K28,E29*G29*K29,E30*G30*K30,E31*G31*K31,E32*G32*K32,E38*G38*K38,E39*G39*K39,E40*G40*K40)</f>
        <v>0</v>
      </c>
      <c r="L112" s="267"/>
      <c r="M112" s="267"/>
      <c r="N112" s="266"/>
      <c r="O112" s="266"/>
      <c r="P112" s="273">
        <f>SUM(H112:O112)</f>
        <v>0</v>
      </c>
    </row>
    <row r="113" spans="2:16" x14ac:dyDescent="0.25">
      <c r="B113" s="272"/>
      <c r="C113" s="655" t="s">
        <v>258</v>
      </c>
      <c r="D113" s="655"/>
      <c r="E113" s="266"/>
      <c r="F113" s="264"/>
      <c r="G113" s="264"/>
      <c r="H113" s="266"/>
      <c r="I113" s="266"/>
      <c r="J113" s="267">
        <f>J112-(E32*G32*J32)</f>
        <v>0</v>
      </c>
      <c r="K113" s="266">
        <f>K112-(E32*G32*K32)</f>
        <v>0</v>
      </c>
      <c r="L113" s="266"/>
      <c r="M113" s="266"/>
      <c r="N113" s="266"/>
      <c r="O113" s="266"/>
      <c r="P113" s="273"/>
    </row>
    <row r="114" spans="2:16" x14ac:dyDescent="0.25">
      <c r="B114" s="351"/>
      <c r="C114" s="664"/>
      <c r="D114" s="664"/>
      <c r="E114" s="352"/>
      <c r="F114" s="353"/>
      <c r="G114" s="353"/>
      <c r="H114" s="352"/>
      <c r="I114" s="352"/>
      <c r="J114" s="352"/>
      <c r="K114" s="352"/>
      <c r="L114" s="352"/>
      <c r="M114" s="352"/>
      <c r="N114" s="352"/>
      <c r="O114" s="352"/>
      <c r="P114" s="356"/>
    </row>
    <row r="115" spans="2:16" x14ac:dyDescent="0.25">
      <c r="B115" s="274"/>
      <c r="C115" s="258"/>
      <c r="D115" s="259"/>
      <c r="E115" s="259"/>
      <c r="F115" s="257"/>
      <c r="G115" s="257"/>
      <c r="H115" s="259"/>
      <c r="I115" s="259"/>
      <c r="J115" s="259"/>
      <c r="K115" s="259"/>
      <c r="L115" s="259"/>
      <c r="M115" s="259"/>
      <c r="N115" s="259"/>
      <c r="O115" s="259"/>
      <c r="P115" s="275"/>
    </row>
    <row r="116" spans="2:16" x14ac:dyDescent="0.25">
      <c r="B116" s="378"/>
      <c r="C116" s="653" t="s">
        <v>324</v>
      </c>
      <c r="D116" s="653"/>
      <c r="E116" s="250"/>
      <c r="F116" s="261"/>
      <c r="G116" s="250"/>
      <c r="H116" s="262" t="e">
        <f>'3.  Distribution Rates'!#REF!</f>
        <v>#REF!</v>
      </c>
      <c r="I116" s="262" t="e">
        <f>'3.  Distribution Rates'!#REF!</f>
        <v>#REF!</v>
      </c>
      <c r="J116" s="262" t="e">
        <f>'3.  Distribution Rates'!#REF!</f>
        <v>#REF!</v>
      </c>
      <c r="K116" s="262" t="e">
        <f>'3.  Distribution Rates'!#REF!</f>
        <v>#REF!</v>
      </c>
      <c r="L116" s="262" t="e">
        <f>'3.  Distribution Rates'!#REF!</f>
        <v>#REF!</v>
      </c>
      <c r="M116" s="262" t="e">
        <f>'3.  Distribution Rates'!#REF!</f>
        <v>#REF!</v>
      </c>
      <c r="N116" s="262" t="e">
        <f>'3.  Distribution Rates'!#REF!</f>
        <v>#REF!</v>
      </c>
      <c r="O116" s="262"/>
      <c r="P116" s="379"/>
    </row>
    <row r="117" spans="2:16" x14ac:dyDescent="0.25">
      <c r="B117" s="378"/>
      <c r="C117" s="653" t="s">
        <v>278</v>
      </c>
      <c r="D117" s="653"/>
      <c r="E117" s="259"/>
      <c r="F117" s="261"/>
      <c r="G117" s="261"/>
      <c r="H117" s="354"/>
      <c r="I117" s="354"/>
      <c r="J117" s="354"/>
      <c r="K117" s="354"/>
      <c r="L117" s="354"/>
      <c r="M117" s="354"/>
      <c r="N117" s="354"/>
      <c r="O117" s="250"/>
      <c r="P117" s="276">
        <f>SUM(H117:O117)</f>
        <v>0</v>
      </c>
    </row>
    <row r="118" spans="2:16" x14ac:dyDescent="0.25">
      <c r="B118" s="378"/>
      <c r="C118" s="653" t="s">
        <v>279</v>
      </c>
      <c r="D118" s="653"/>
      <c r="E118" s="259"/>
      <c r="F118" s="261"/>
      <c r="G118" s="261"/>
      <c r="H118" s="354"/>
      <c r="I118" s="354"/>
      <c r="J118" s="354"/>
      <c r="K118" s="354"/>
      <c r="L118" s="354"/>
      <c r="M118" s="354"/>
      <c r="N118" s="354"/>
      <c r="O118" s="250"/>
      <c r="P118" s="276">
        <f>SUM(H118:O118)</f>
        <v>0</v>
      </c>
    </row>
    <row r="119" spans="2:16" x14ac:dyDescent="0.25">
      <c r="B119" s="378"/>
      <c r="C119" s="653" t="s">
        <v>280</v>
      </c>
      <c r="D119" s="653"/>
      <c r="E119" s="259"/>
      <c r="F119" s="261"/>
      <c r="G119" s="261"/>
      <c r="H119" s="354"/>
      <c r="I119" s="354"/>
      <c r="J119" s="354"/>
      <c r="K119" s="354"/>
      <c r="L119" s="354"/>
      <c r="M119" s="354"/>
      <c r="N119" s="354"/>
      <c r="O119" s="250"/>
      <c r="P119" s="276">
        <f t="shared" ref="P119" si="2">SUM(H119:O119)</f>
        <v>0</v>
      </c>
    </row>
    <row r="120" spans="2:16" x14ac:dyDescent="0.25">
      <c r="B120" s="378"/>
      <c r="C120" s="653" t="s">
        <v>281</v>
      </c>
      <c r="D120" s="653"/>
      <c r="E120" s="259"/>
      <c r="F120" s="261"/>
      <c r="G120" s="261"/>
      <c r="H120" s="354"/>
      <c r="I120" s="354"/>
      <c r="J120" s="354"/>
      <c r="K120" s="354"/>
      <c r="L120" s="354"/>
      <c r="M120" s="354"/>
      <c r="N120" s="354"/>
      <c r="O120" s="250"/>
      <c r="P120" s="276">
        <f>SUM(H120:O120)</f>
        <v>0</v>
      </c>
    </row>
    <row r="121" spans="2:16" x14ac:dyDescent="0.25">
      <c r="B121" s="378"/>
      <c r="C121" s="653" t="s">
        <v>282</v>
      </c>
      <c r="D121" s="653"/>
      <c r="E121" s="259"/>
      <c r="F121" s="261"/>
      <c r="G121" s="261"/>
      <c r="H121" s="375" t="e">
        <f>'5.  2015 LRAM'!H128*H116</f>
        <v>#DIV/0!</v>
      </c>
      <c r="I121" s="375" t="e">
        <f>'5.  2015 LRAM'!I128*I116</f>
        <v>#DIV/0!</v>
      </c>
      <c r="J121" s="375" t="e">
        <f>'5.  2015 LRAM'!J128*J116</f>
        <v>#DIV/0!</v>
      </c>
      <c r="K121" s="375" t="e">
        <f>'5.  2015 LRAM'!K128*K116</f>
        <v>#DIV/0!</v>
      </c>
      <c r="L121" s="375" t="e">
        <f>'5.  2015 LRAM'!L128*L116</f>
        <v>#DIV/0!</v>
      </c>
      <c r="M121" s="375" t="e">
        <f>'5.  2015 LRAM'!M128*M116</f>
        <v>#DIV/0!</v>
      </c>
      <c r="N121" s="375" t="e">
        <f>'5.  2015 LRAM'!N128*N116</f>
        <v>#DIV/0!</v>
      </c>
      <c r="O121" s="250"/>
      <c r="P121" s="276" t="e">
        <f t="shared" ref="P121:P122" si="3">SUM(H121:O121)</f>
        <v>#DIV/0!</v>
      </c>
    </row>
    <row r="122" spans="2:16" x14ac:dyDescent="0.25">
      <c r="B122" s="378"/>
      <c r="C122" s="653" t="s">
        <v>283</v>
      </c>
      <c r="D122" s="653"/>
      <c r="E122" s="259"/>
      <c r="F122" s="261"/>
      <c r="G122" s="261"/>
      <c r="H122" s="375" t="e">
        <f>'5-b. 2016 LRAM'!H126*H116</f>
        <v>#DIV/0!</v>
      </c>
      <c r="I122" s="375" t="e">
        <f>'5-b. 2016 LRAM'!I126*I116</f>
        <v>#DIV/0!</v>
      </c>
      <c r="J122" s="375" t="e">
        <f>'5-b. 2016 LRAM'!J126*J116</f>
        <v>#DIV/0!</v>
      </c>
      <c r="K122" s="375" t="e">
        <f>'5-b. 2016 LRAM'!K126*K116</f>
        <v>#DIV/0!</v>
      </c>
      <c r="L122" s="375" t="e">
        <f>'5-b. 2016 LRAM'!L126*L116</f>
        <v>#REF!</v>
      </c>
      <c r="M122" s="375" t="e">
        <f>'5-b. 2016 LRAM'!M126*M116</f>
        <v>#REF!</v>
      </c>
      <c r="N122" s="375" t="e">
        <f>'5-b. 2016 LRAM'!N126*N116</f>
        <v>#REF!</v>
      </c>
      <c r="O122" s="250"/>
      <c r="P122" s="276" t="e">
        <f t="shared" si="3"/>
        <v>#DIV/0!</v>
      </c>
    </row>
    <row r="123" spans="2:16" x14ac:dyDescent="0.25">
      <c r="B123" s="378"/>
      <c r="C123" s="653" t="s">
        <v>284</v>
      </c>
      <c r="D123" s="653"/>
      <c r="E123" s="259"/>
      <c r="F123" s="261"/>
      <c r="G123" s="261"/>
      <c r="H123" s="375" t="e">
        <f>'5-c.  2017 LRAM'!H127*H116</f>
        <v>#DIV/0!</v>
      </c>
      <c r="I123" s="375" t="e">
        <f>'5-c.  2017 LRAM'!I127*I116</f>
        <v>#DIV/0!</v>
      </c>
      <c r="J123" s="375" t="e">
        <f>'5-c.  2017 LRAM'!J127*J116</f>
        <v>#DIV/0!</v>
      </c>
      <c r="K123" s="375" t="e">
        <f>'5-c.  2017 LRAM'!K127*K116</f>
        <v>#DIV/0!</v>
      </c>
      <c r="L123" s="375" t="e">
        <f>'5-c.  2017 LRAM'!L127*L116</f>
        <v>#REF!</v>
      </c>
      <c r="M123" s="375" t="e">
        <f>'5-c.  2017 LRAM'!M127*M116</f>
        <v>#REF!</v>
      </c>
      <c r="N123" s="375" t="e">
        <f>'5-c.  2017 LRAM'!N127*N116</f>
        <v>#DIV/0!</v>
      </c>
      <c r="O123" s="250"/>
      <c r="P123" s="276" t="e">
        <f>SUM(H123:O123)</f>
        <v>#DIV/0!</v>
      </c>
    </row>
    <row r="124" spans="2:16" x14ac:dyDescent="0.25">
      <c r="B124" s="378"/>
      <c r="C124" s="653" t="s">
        <v>285</v>
      </c>
      <c r="D124" s="653"/>
      <c r="E124" s="259"/>
      <c r="F124" s="261"/>
      <c r="G124" s="261"/>
      <c r="H124" s="375" t="e">
        <f>H111*H116</f>
        <v>#REF!</v>
      </c>
      <c r="I124" s="375" t="e">
        <f>I111*I116</f>
        <v>#REF!</v>
      </c>
      <c r="J124" s="375" t="e">
        <f>J112*J116</f>
        <v>#REF!</v>
      </c>
      <c r="K124" s="375" t="e">
        <f>K112*K116</f>
        <v>#REF!</v>
      </c>
      <c r="L124" s="375" t="e">
        <f>L112*L116</f>
        <v>#REF!</v>
      </c>
      <c r="M124" s="375" t="e">
        <f>M112*M116</f>
        <v>#REF!</v>
      </c>
      <c r="N124" s="375" t="e">
        <f>N111*N116</f>
        <v>#REF!</v>
      </c>
      <c r="O124" s="250"/>
      <c r="P124" s="276" t="e">
        <f>SUM(H124:O124)</f>
        <v>#REF!</v>
      </c>
    </row>
    <row r="125" spans="2:16" x14ac:dyDescent="0.25">
      <c r="B125" s="274"/>
      <c r="C125" s="376" t="s">
        <v>286</v>
      </c>
      <c r="D125" s="259"/>
      <c r="E125" s="259"/>
      <c r="F125" s="257"/>
      <c r="G125" s="257"/>
      <c r="H125" s="263" t="e">
        <f t="shared" ref="H125:N125" si="4">SUM(H117:H124)</f>
        <v>#DIV/0!</v>
      </c>
      <c r="I125" s="263" t="e">
        <f t="shared" si="4"/>
        <v>#DIV/0!</v>
      </c>
      <c r="J125" s="263" t="e">
        <f>SUM(J117:J124)</f>
        <v>#DIV/0!</v>
      </c>
      <c r="K125" s="263" t="e">
        <f t="shared" si="4"/>
        <v>#DIV/0!</v>
      </c>
      <c r="L125" s="263" t="e">
        <f t="shared" si="4"/>
        <v>#DIV/0!</v>
      </c>
      <c r="M125" s="263" t="e">
        <f t="shared" si="4"/>
        <v>#DIV/0!</v>
      </c>
      <c r="N125" s="263" t="e">
        <f t="shared" si="4"/>
        <v>#DIV/0!</v>
      </c>
      <c r="O125" s="259"/>
      <c r="P125" s="277" t="e">
        <f>SUM(P117:P124)</f>
        <v>#DIV/0!</v>
      </c>
    </row>
    <row r="126" spans="2:16" x14ac:dyDescent="0.25">
      <c r="B126" s="274"/>
      <c r="C126" s="376"/>
      <c r="D126" s="259"/>
      <c r="E126" s="259"/>
      <c r="F126" s="257"/>
      <c r="G126" s="257"/>
      <c r="H126" s="263"/>
      <c r="I126" s="263"/>
      <c r="J126" s="263"/>
      <c r="K126" s="263"/>
      <c r="L126" s="263"/>
      <c r="M126" s="263"/>
      <c r="N126" s="263"/>
      <c r="O126" s="259"/>
      <c r="P126" s="277"/>
    </row>
    <row r="127" spans="2:16" x14ac:dyDescent="0.25">
      <c r="B127" s="416"/>
      <c r="C127" s="653" t="s">
        <v>287</v>
      </c>
      <c r="D127" s="653"/>
      <c r="E127" s="408"/>
      <c r="F127" s="156"/>
      <c r="G127" s="156"/>
      <c r="H127" s="295" t="e">
        <f>$H$111*'6.  Persistence Rates'!$H$47</f>
        <v>#DIV/0!</v>
      </c>
      <c r="I127" s="295" t="e">
        <f>$H$111*'6.  Persistence Rates'!$H$47</f>
        <v>#DIV/0!</v>
      </c>
      <c r="J127" s="295" t="e">
        <f>J112*'6.  Persistence Rates'!$U$47</f>
        <v>#DIV/0!</v>
      </c>
      <c r="K127" s="295" t="e">
        <f>K112*'6.  Persistence Rates'!$U$47</f>
        <v>#DIV/0!</v>
      </c>
      <c r="L127" s="295" t="e">
        <f>L112*'6.  Persistence Rates'!$R$44</f>
        <v>#DIV/0!</v>
      </c>
      <c r="M127" s="295" t="e">
        <f>M112*'6.  Persistence Rates'!$R$44</f>
        <v>#DIV/0!</v>
      </c>
      <c r="N127" s="295" t="e">
        <f>N111*'6.  Persistence Rates'!$E$44</f>
        <v>#DIV/0!</v>
      </c>
      <c r="O127" s="156"/>
      <c r="P127" s="348"/>
    </row>
    <row r="128" spans="2:16" x14ac:dyDescent="0.25">
      <c r="B128" s="417"/>
      <c r="C128" s="654" t="s">
        <v>288</v>
      </c>
      <c r="D128" s="654"/>
      <c r="E128" s="418"/>
      <c r="F128" s="329"/>
      <c r="G128" s="329"/>
      <c r="H128" s="295" t="e">
        <f>H111*'6.  Persistence Rates'!$I$47</f>
        <v>#DIV/0!</v>
      </c>
      <c r="I128" s="295" t="e">
        <f>I111*'6.  Persistence Rates'!$I$47</f>
        <v>#DIV/0!</v>
      </c>
      <c r="J128" s="295" t="e">
        <f>$J$113*'6.  Persistence Rates'!$V$47</f>
        <v>#DIV/0!</v>
      </c>
      <c r="K128" s="295" t="e">
        <f>$K$113*'6.  Persistence Rates'!$V$47</f>
        <v>#DIV/0!</v>
      </c>
      <c r="L128" s="295"/>
      <c r="M128" s="295"/>
      <c r="N128" s="295" t="e">
        <f>N111*'6.  Persistence Rates'!$I$47</f>
        <v>#DIV/0!</v>
      </c>
      <c r="O128" s="329"/>
      <c r="P128" s="393"/>
    </row>
  </sheetData>
  <mergeCells count="35">
    <mergeCell ref="E4:P4"/>
    <mergeCell ref="E9:F9"/>
    <mergeCell ref="E10:F10"/>
    <mergeCell ref="C13:C14"/>
    <mergeCell ref="B13:B14"/>
    <mergeCell ref="E13:E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zoomScalePageLayoutView="90" workbookViewId="0">
      <pane ySplit="14" topLeftCell="A15" activePane="bottomLeft" state="frozen"/>
      <selection pane="bottomLeft" activeCell="B13" sqref="B13:B14"/>
    </sheetView>
  </sheetViews>
  <sheetFormatPr defaultColWidth="8.85546875" defaultRowHeight="15" outlineLevelRow="1" x14ac:dyDescent="0.25"/>
  <cols>
    <col min="1" max="1" width="6.42578125" style="68" customWidth="1"/>
    <col min="2" max="2" width="5.140625" style="68" customWidth="1"/>
    <col min="3" max="3" width="44.28515625" style="433" customWidth="1"/>
    <col min="4" max="4" width="12.28515625" style="434" customWidth="1"/>
    <col min="5" max="5" width="13.28515625" style="434"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8.85546875" style="68"/>
  </cols>
  <sheetData>
    <row r="2" spans="1:18" ht="18.75" customHeight="1" x14ac:dyDescent="0.3">
      <c r="B2" s="705" t="s">
        <v>290</v>
      </c>
      <c r="C2" s="705"/>
      <c r="D2" s="705"/>
      <c r="E2" s="705"/>
      <c r="F2" s="705"/>
      <c r="G2" s="705"/>
      <c r="H2" s="705"/>
      <c r="I2" s="705"/>
      <c r="J2" s="705"/>
      <c r="K2" s="705"/>
      <c r="L2" s="705"/>
      <c r="M2" s="705"/>
      <c r="N2" s="705"/>
      <c r="O2" s="705"/>
      <c r="P2" s="705"/>
    </row>
    <row r="3" spans="1:18" ht="18.75" outlineLevel="1" x14ac:dyDescent="0.3">
      <c r="B3" s="436"/>
      <c r="C3" s="436"/>
      <c r="D3" s="436"/>
      <c r="E3" s="436"/>
      <c r="F3" s="436"/>
      <c r="G3" s="436"/>
      <c r="H3" s="436"/>
      <c r="I3" s="436"/>
      <c r="J3" s="436"/>
      <c r="K3" s="436"/>
      <c r="L3" s="436"/>
      <c r="M3" s="436"/>
      <c r="N3" s="436"/>
      <c r="O3" s="436"/>
      <c r="P3" s="436"/>
    </row>
    <row r="4" spans="1:18" ht="35.25" customHeight="1" outlineLevel="1" x14ac:dyDescent="0.3">
      <c r="A4" s="335"/>
      <c r="B4" s="436"/>
      <c r="C4" s="366" t="s">
        <v>396</v>
      </c>
      <c r="D4" s="437"/>
      <c r="E4" s="706" t="s">
        <v>359</v>
      </c>
      <c r="F4" s="706"/>
      <c r="G4" s="706"/>
      <c r="H4" s="706"/>
      <c r="I4" s="706"/>
      <c r="J4" s="706"/>
      <c r="K4" s="706"/>
      <c r="L4" s="706"/>
      <c r="M4" s="706"/>
      <c r="N4" s="706"/>
      <c r="O4" s="706"/>
      <c r="P4" s="706"/>
    </row>
    <row r="5" spans="1:18" ht="18.75" customHeight="1" outlineLevel="1" x14ac:dyDescent="0.3">
      <c r="B5" s="436"/>
      <c r="C5" s="438"/>
      <c r="D5" s="437"/>
      <c r="E5" s="369" t="s">
        <v>353</v>
      </c>
      <c r="F5" s="437"/>
      <c r="G5" s="437"/>
      <c r="H5" s="437"/>
      <c r="I5" s="437"/>
      <c r="J5" s="437"/>
      <c r="K5" s="437"/>
      <c r="L5" s="437"/>
      <c r="M5" s="437"/>
      <c r="N5" s="437"/>
      <c r="O5" s="437"/>
      <c r="P5" s="437"/>
    </row>
    <row r="6" spans="1:18" ht="18.75" customHeight="1" outlineLevel="1" x14ac:dyDescent="0.3">
      <c r="B6" s="436"/>
      <c r="C6" s="438"/>
      <c r="D6" s="437"/>
      <c r="E6" s="369" t="s">
        <v>354</v>
      </c>
      <c r="F6" s="437"/>
      <c r="G6" s="437"/>
      <c r="H6" s="437"/>
      <c r="I6" s="437"/>
      <c r="J6" s="437"/>
      <c r="K6" s="437"/>
      <c r="L6" s="437"/>
      <c r="M6" s="437"/>
      <c r="N6" s="437"/>
      <c r="O6" s="437"/>
      <c r="P6" s="437"/>
    </row>
    <row r="7" spans="1:18" ht="18.75" customHeight="1" outlineLevel="1" x14ac:dyDescent="0.3">
      <c r="B7" s="436"/>
      <c r="C7" s="438"/>
      <c r="D7" s="437"/>
      <c r="E7" s="369" t="s">
        <v>412</v>
      </c>
      <c r="F7" s="437"/>
      <c r="G7" s="437"/>
      <c r="H7" s="437"/>
      <c r="I7" s="437"/>
      <c r="J7" s="437"/>
      <c r="K7" s="437"/>
      <c r="L7" s="437"/>
      <c r="M7" s="437"/>
      <c r="N7" s="437"/>
      <c r="O7" s="437"/>
      <c r="P7" s="437"/>
    </row>
    <row r="8" spans="1:18" ht="18.75" customHeight="1" outlineLevel="1" x14ac:dyDescent="0.3">
      <c r="B8" s="436"/>
      <c r="C8" s="442"/>
      <c r="D8" s="436"/>
      <c r="E8" s="166"/>
      <c r="F8" s="436"/>
      <c r="G8" s="436"/>
      <c r="H8" s="436"/>
      <c r="I8" s="436"/>
      <c r="J8" s="436"/>
      <c r="K8" s="436"/>
      <c r="L8" s="436"/>
      <c r="M8" s="436"/>
      <c r="N8" s="436"/>
      <c r="O8" s="436"/>
      <c r="P8" s="436"/>
    </row>
    <row r="9" spans="1:18" ht="18.75" customHeight="1" outlineLevel="1" x14ac:dyDescent="0.3">
      <c r="B9" s="436"/>
      <c r="C9" s="232" t="s">
        <v>334</v>
      </c>
      <c r="D9" s="436"/>
      <c r="E9" s="693" t="s">
        <v>360</v>
      </c>
      <c r="F9" s="693"/>
      <c r="G9" s="436"/>
      <c r="H9" s="436"/>
      <c r="I9" s="436"/>
      <c r="J9" s="436"/>
      <c r="K9" s="436"/>
      <c r="L9" s="436"/>
      <c r="M9" s="436"/>
      <c r="N9" s="436"/>
      <c r="O9" s="436"/>
      <c r="P9" s="436"/>
      <c r="R9" s="82"/>
    </row>
    <row r="10" spans="1:18" ht="18.75" customHeight="1" outlineLevel="1" x14ac:dyDescent="0.3">
      <c r="B10" s="436"/>
      <c r="C10" s="436"/>
      <c r="D10" s="436"/>
      <c r="E10" s="707" t="s">
        <v>335</v>
      </c>
      <c r="F10" s="707"/>
      <c r="G10" s="436"/>
      <c r="H10" s="436"/>
      <c r="I10" s="436"/>
      <c r="J10" s="436"/>
      <c r="K10" s="436"/>
      <c r="L10" s="436"/>
      <c r="M10" s="436"/>
      <c r="N10" s="436"/>
      <c r="O10" s="436"/>
      <c r="P10" s="436"/>
    </row>
    <row r="11" spans="1:18" x14ac:dyDescent="0.25">
      <c r="A11" s="443"/>
      <c r="C11" s="440"/>
      <c r="D11" s="441"/>
      <c r="E11" s="441"/>
    </row>
    <row r="12" spans="1:18" x14ac:dyDescent="0.25">
      <c r="A12" s="443"/>
      <c r="B12" s="439" t="s">
        <v>472</v>
      </c>
      <c r="C12" s="440"/>
      <c r="D12" s="441"/>
      <c r="E12" s="441"/>
    </row>
    <row r="13" spans="1:18" ht="45" x14ac:dyDescent="0.25">
      <c r="A13" s="443"/>
      <c r="B13" s="697" t="s">
        <v>59</v>
      </c>
      <c r="C13" s="699" t="s">
        <v>0</v>
      </c>
      <c r="D13" s="699" t="s">
        <v>45</v>
      </c>
      <c r="E13" s="699" t="s">
        <v>202</v>
      </c>
      <c r="F13" s="235" t="s">
        <v>199</v>
      </c>
      <c r="G13" s="235" t="s">
        <v>46</v>
      </c>
      <c r="H13" s="701" t="s">
        <v>60</v>
      </c>
      <c r="I13" s="701"/>
      <c r="J13" s="701"/>
      <c r="K13" s="701"/>
      <c r="L13" s="701"/>
      <c r="M13" s="701"/>
      <c r="N13" s="701"/>
      <c r="O13" s="701"/>
      <c r="P13" s="702"/>
    </row>
    <row r="14" spans="1:18" ht="60" x14ac:dyDescent="0.25">
      <c r="A14" s="443"/>
      <c r="B14" s="698"/>
      <c r="C14" s="700"/>
      <c r="D14" s="700"/>
      <c r="E14" s="700"/>
      <c r="F14" s="431" t="s">
        <v>210</v>
      </c>
      <c r="G14" s="431" t="s">
        <v>211</v>
      </c>
      <c r="H14" s="432" t="s">
        <v>38</v>
      </c>
      <c r="I14" s="432" t="s">
        <v>40</v>
      </c>
      <c r="J14" s="432" t="s">
        <v>109</v>
      </c>
      <c r="K14" s="432" t="s">
        <v>110</v>
      </c>
      <c r="L14" s="432" t="s">
        <v>41</v>
      </c>
      <c r="M14" s="432" t="s">
        <v>42</v>
      </c>
      <c r="N14" s="432" t="s">
        <v>43</v>
      </c>
      <c r="O14" s="432" t="s">
        <v>106</v>
      </c>
      <c r="P14" s="435" t="s">
        <v>35</v>
      </c>
    </row>
    <row r="15" spans="1:18" ht="29.25" customHeight="1" x14ac:dyDescent="0.25">
      <c r="B15" s="682" t="s">
        <v>138</v>
      </c>
      <c r="C15" s="683"/>
      <c r="D15" s="683"/>
      <c r="E15" s="683"/>
      <c r="F15" s="683"/>
      <c r="G15" s="683"/>
      <c r="H15" s="683"/>
      <c r="I15" s="683"/>
      <c r="J15" s="683"/>
      <c r="K15" s="683"/>
      <c r="L15" s="683"/>
      <c r="M15" s="683"/>
      <c r="N15" s="683"/>
      <c r="O15" s="683"/>
      <c r="P15" s="684"/>
    </row>
    <row r="16" spans="1:18" ht="26.25" customHeight="1" x14ac:dyDescent="0.25">
      <c r="A16" s="444"/>
      <c r="B16" s="676" t="s">
        <v>139</v>
      </c>
      <c r="C16" s="677"/>
      <c r="D16" s="677"/>
      <c r="E16" s="677"/>
      <c r="F16" s="677"/>
      <c r="G16" s="677"/>
      <c r="H16" s="677"/>
      <c r="I16" s="677"/>
      <c r="J16" s="677"/>
      <c r="K16" s="677"/>
      <c r="L16" s="677"/>
      <c r="M16" s="677"/>
      <c r="N16" s="677"/>
      <c r="O16" s="677"/>
      <c r="P16" s="678"/>
    </row>
    <row r="17" spans="1:16" x14ac:dyDescent="0.25">
      <c r="A17" s="444"/>
      <c r="B17" s="422">
        <v>1</v>
      </c>
      <c r="C17" s="407" t="s">
        <v>140</v>
      </c>
      <c r="D17" s="250" t="s">
        <v>34</v>
      </c>
      <c r="E17" s="408"/>
      <c r="F17" s="295"/>
      <c r="G17" s="295"/>
      <c r="H17" s="419">
        <v>1</v>
      </c>
      <c r="I17" s="409"/>
      <c r="J17" s="409"/>
      <c r="K17" s="409"/>
      <c r="L17" s="409"/>
      <c r="M17" s="409"/>
      <c r="N17" s="409"/>
      <c r="O17" s="409"/>
      <c r="P17" s="423">
        <f>SUM(H17:O17)</f>
        <v>1</v>
      </c>
    </row>
    <row r="18" spans="1:16" x14ac:dyDescent="0.25">
      <c r="A18" s="40"/>
      <c r="B18" s="422">
        <v>2</v>
      </c>
      <c r="C18" s="407" t="s">
        <v>141</v>
      </c>
      <c r="D18" s="250" t="s">
        <v>34</v>
      </c>
      <c r="E18" s="410"/>
      <c r="F18" s="295"/>
      <c r="G18" s="295"/>
      <c r="H18" s="419">
        <v>1</v>
      </c>
      <c r="I18" s="409"/>
      <c r="J18" s="409"/>
      <c r="K18" s="409"/>
      <c r="L18" s="409"/>
      <c r="M18" s="409"/>
      <c r="N18" s="409"/>
      <c r="O18" s="409"/>
      <c r="P18" s="423">
        <f t="shared" ref="P18:P79" si="0">SUM(H18:O18)</f>
        <v>1</v>
      </c>
    </row>
    <row r="19" spans="1:16" x14ac:dyDescent="0.25">
      <c r="A19" s="444"/>
      <c r="B19" s="422">
        <v>3</v>
      </c>
      <c r="C19" s="407" t="s">
        <v>142</v>
      </c>
      <c r="D19" s="250" t="s">
        <v>34</v>
      </c>
      <c r="E19" s="410"/>
      <c r="F19" s="295"/>
      <c r="G19" s="295"/>
      <c r="H19" s="419">
        <v>1</v>
      </c>
      <c r="I19" s="409"/>
      <c r="J19" s="409"/>
      <c r="K19" s="409"/>
      <c r="L19" s="409"/>
      <c r="M19" s="409"/>
      <c r="N19" s="409"/>
      <c r="O19" s="409"/>
      <c r="P19" s="423">
        <f t="shared" si="0"/>
        <v>1</v>
      </c>
    </row>
    <row r="20" spans="1:16" x14ac:dyDescent="0.25">
      <c r="A20" s="444"/>
      <c r="B20" s="422">
        <v>4</v>
      </c>
      <c r="C20" s="407" t="s">
        <v>143</v>
      </c>
      <c r="D20" s="250" t="s">
        <v>34</v>
      </c>
      <c r="E20" s="410"/>
      <c r="F20" s="295"/>
      <c r="G20" s="295"/>
      <c r="H20" s="419">
        <v>1</v>
      </c>
      <c r="I20" s="409"/>
      <c r="J20" s="409"/>
      <c r="K20" s="409"/>
      <c r="L20" s="409"/>
      <c r="M20" s="409"/>
      <c r="N20" s="409"/>
      <c r="O20" s="409"/>
      <c r="P20" s="423">
        <f t="shared" si="0"/>
        <v>1</v>
      </c>
    </row>
    <row r="21" spans="1:16" x14ac:dyDescent="0.25">
      <c r="A21" s="444"/>
      <c r="B21" s="422">
        <v>5</v>
      </c>
      <c r="C21" s="407" t="s">
        <v>144</v>
      </c>
      <c r="D21" s="250" t="s">
        <v>34</v>
      </c>
      <c r="E21" s="410"/>
      <c r="F21" s="295"/>
      <c r="G21" s="295"/>
      <c r="H21" s="419">
        <v>1</v>
      </c>
      <c r="I21" s="409"/>
      <c r="J21" s="409"/>
      <c r="K21" s="409"/>
      <c r="L21" s="409"/>
      <c r="M21" s="409"/>
      <c r="N21" s="409"/>
      <c r="O21" s="409"/>
      <c r="P21" s="423">
        <f t="shared" si="0"/>
        <v>1</v>
      </c>
    </row>
    <row r="22" spans="1:16" ht="28.5" x14ac:dyDescent="0.25">
      <c r="A22" s="444"/>
      <c r="B22" s="422">
        <v>6</v>
      </c>
      <c r="C22" s="407" t="s">
        <v>145</v>
      </c>
      <c r="D22" s="250" t="s">
        <v>34</v>
      </c>
      <c r="E22" s="410"/>
      <c r="F22" s="295"/>
      <c r="G22" s="295"/>
      <c r="H22" s="419">
        <v>1</v>
      </c>
      <c r="I22" s="409"/>
      <c r="J22" s="409"/>
      <c r="K22" s="409"/>
      <c r="L22" s="409"/>
      <c r="M22" s="409"/>
      <c r="N22" s="409"/>
      <c r="O22" s="409"/>
      <c r="P22" s="423">
        <f t="shared" si="0"/>
        <v>1</v>
      </c>
    </row>
    <row r="23" spans="1:16" x14ac:dyDescent="0.25">
      <c r="A23" s="444"/>
      <c r="B23" s="424" t="s">
        <v>291</v>
      </c>
      <c r="C23" s="407"/>
      <c r="D23" s="250" t="s">
        <v>250</v>
      </c>
      <c r="E23" s="410"/>
      <c r="F23" s="295"/>
      <c r="G23" s="295"/>
      <c r="H23" s="419"/>
      <c r="I23" s="409"/>
      <c r="J23" s="409"/>
      <c r="K23" s="409"/>
      <c r="L23" s="409"/>
      <c r="M23" s="409"/>
      <c r="N23" s="409"/>
      <c r="O23" s="409"/>
      <c r="P23" s="423">
        <f t="shared" si="0"/>
        <v>0</v>
      </c>
    </row>
    <row r="24" spans="1:16" x14ac:dyDescent="0.25">
      <c r="A24" s="444"/>
      <c r="B24" s="422"/>
      <c r="C24" s="407"/>
      <c r="D24" s="250"/>
      <c r="E24" s="410"/>
      <c r="F24" s="295"/>
      <c r="G24" s="295"/>
      <c r="H24" s="419"/>
      <c r="I24" s="409"/>
      <c r="J24" s="409"/>
      <c r="K24" s="409"/>
      <c r="L24" s="409"/>
      <c r="M24" s="409"/>
      <c r="N24" s="409"/>
      <c r="O24" s="409"/>
      <c r="P24" s="423">
        <f t="shared" si="0"/>
        <v>0</v>
      </c>
    </row>
    <row r="25" spans="1:16" x14ac:dyDescent="0.25">
      <c r="A25" s="444"/>
      <c r="B25" s="422"/>
      <c r="C25" s="407"/>
      <c r="D25" s="250"/>
      <c r="E25" s="410"/>
      <c r="F25" s="295"/>
      <c r="G25" s="295"/>
      <c r="H25" s="419"/>
      <c r="I25" s="409"/>
      <c r="J25" s="409"/>
      <c r="K25" s="409"/>
      <c r="L25" s="409"/>
      <c r="M25" s="409"/>
      <c r="N25" s="409"/>
      <c r="O25" s="409"/>
      <c r="P25" s="423">
        <f t="shared" si="0"/>
        <v>0</v>
      </c>
    </row>
    <row r="26" spans="1:16" x14ac:dyDescent="0.25">
      <c r="A26" s="444"/>
      <c r="B26" s="422"/>
      <c r="C26" s="407"/>
      <c r="D26" s="250"/>
      <c r="E26" s="410"/>
      <c r="F26" s="295"/>
      <c r="G26" s="295"/>
      <c r="H26" s="419"/>
      <c r="I26" s="409"/>
      <c r="J26" s="409"/>
      <c r="K26" s="409"/>
      <c r="L26" s="409"/>
      <c r="M26" s="409"/>
      <c r="N26" s="409"/>
      <c r="O26" s="409"/>
      <c r="P26" s="423">
        <f t="shared" si="0"/>
        <v>0</v>
      </c>
    </row>
    <row r="27" spans="1:16" ht="25.5" customHeight="1" x14ac:dyDescent="0.25">
      <c r="A27" s="444"/>
      <c r="B27" s="676" t="s">
        <v>146</v>
      </c>
      <c r="C27" s="677"/>
      <c r="D27" s="677"/>
      <c r="E27" s="677"/>
      <c r="F27" s="677"/>
      <c r="G27" s="677"/>
      <c r="H27" s="677"/>
      <c r="I27" s="677"/>
      <c r="J27" s="677"/>
      <c r="K27" s="677"/>
      <c r="L27" s="677"/>
      <c r="M27" s="677"/>
      <c r="N27" s="677"/>
      <c r="O27" s="677"/>
      <c r="P27" s="678"/>
    </row>
    <row r="28" spans="1:16" x14ac:dyDescent="0.25">
      <c r="A28" s="444"/>
      <c r="B28" s="422">
        <v>7</v>
      </c>
      <c r="C28" s="407" t="s">
        <v>147</v>
      </c>
      <c r="D28" s="250" t="s">
        <v>34</v>
      </c>
      <c r="E28" s="410">
        <v>12</v>
      </c>
      <c r="F28" s="295"/>
      <c r="G28" s="295"/>
      <c r="H28" s="409"/>
      <c r="I28" s="419">
        <v>0.2</v>
      </c>
      <c r="J28" s="419">
        <v>0.5</v>
      </c>
      <c r="K28" s="419">
        <v>0.3</v>
      </c>
      <c r="L28" s="409"/>
      <c r="M28" s="409"/>
      <c r="N28" s="409"/>
      <c r="O28" s="409"/>
      <c r="P28" s="423">
        <f t="shared" si="0"/>
        <v>1</v>
      </c>
    </row>
    <row r="29" spans="1:16" ht="28.5" x14ac:dyDescent="0.25">
      <c r="A29" s="444"/>
      <c r="B29" s="422">
        <v>8</v>
      </c>
      <c r="C29" s="407" t="s">
        <v>148</v>
      </c>
      <c r="D29" s="250" t="s">
        <v>34</v>
      </c>
      <c r="E29" s="410">
        <v>12</v>
      </c>
      <c r="F29" s="295"/>
      <c r="G29" s="295"/>
      <c r="H29" s="409"/>
      <c r="I29" s="419">
        <v>0.8</v>
      </c>
      <c r="J29" s="419">
        <v>0.2</v>
      </c>
      <c r="K29" s="409"/>
      <c r="L29" s="409"/>
      <c r="M29" s="409"/>
      <c r="N29" s="409"/>
      <c r="O29" s="409"/>
      <c r="P29" s="423">
        <f t="shared" si="0"/>
        <v>1</v>
      </c>
    </row>
    <row r="30" spans="1:16" ht="28.5" x14ac:dyDescent="0.25">
      <c r="A30" s="444"/>
      <c r="B30" s="422">
        <v>9</v>
      </c>
      <c r="C30" s="407" t="s">
        <v>149</v>
      </c>
      <c r="D30" s="250" t="s">
        <v>34</v>
      </c>
      <c r="E30" s="410">
        <v>12</v>
      </c>
      <c r="F30" s="295"/>
      <c r="G30" s="295"/>
      <c r="H30" s="409"/>
      <c r="I30" s="419">
        <v>0.5</v>
      </c>
      <c r="J30" s="419">
        <v>0.5</v>
      </c>
      <c r="K30" s="409"/>
      <c r="L30" s="409"/>
      <c r="M30" s="409"/>
      <c r="N30" s="409"/>
      <c r="O30" s="409"/>
      <c r="P30" s="423">
        <f t="shared" si="0"/>
        <v>1</v>
      </c>
    </row>
    <row r="31" spans="1:16" ht="28.5" x14ac:dyDescent="0.25">
      <c r="A31" s="444"/>
      <c r="B31" s="422">
        <v>10</v>
      </c>
      <c r="C31" s="407" t="s">
        <v>150</v>
      </c>
      <c r="D31" s="250" t="s">
        <v>34</v>
      </c>
      <c r="E31" s="410">
        <v>12</v>
      </c>
      <c r="F31" s="295"/>
      <c r="G31" s="295"/>
      <c r="H31" s="409"/>
      <c r="I31" s="419">
        <v>1</v>
      </c>
      <c r="J31" s="409"/>
      <c r="K31" s="409"/>
      <c r="L31" s="409"/>
      <c r="M31" s="409"/>
      <c r="N31" s="409"/>
      <c r="O31" s="409"/>
      <c r="P31" s="423">
        <f t="shared" si="0"/>
        <v>1</v>
      </c>
    </row>
    <row r="32" spans="1:16" ht="28.5" x14ac:dyDescent="0.25">
      <c r="A32" s="444"/>
      <c r="B32" s="422">
        <v>11</v>
      </c>
      <c r="C32" s="407" t="s">
        <v>151</v>
      </c>
      <c r="D32" s="250" t="s">
        <v>34</v>
      </c>
      <c r="E32" s="410">
        <v>3</v>
      </c>
      <c r="F32" s="295"/>
      <c r="G32" s="295"/>
      <c r="H32" s="409"/>
      <c r="I32" s="409"/>
      <c r="J32" s="419">
        <v>1</v>
      </c>
      <c r="K32" s="409"/>
      <c r="L32" s="409"/>
      <c r="M32" s="409"/>
      <c r="N32" s="409"/>
      <c r="O32" s="409"/>
      <c r="P32" s="423">
        <f t="shared" si="0"/>
        <v>1</v>
      </c>
    </row>
    <row r="33" spans="1:16" x14ac:dyDescent="0.25">
      <c r="A33" s="444"/>
      <c r="B33" s="424" t="s">
        <v>291</v>
      </c>
      <c r="C33" s="407"/>
      <c r="D33" s="250" t="s">
        <v>250</v>
      </c>
      <c r="E33" s="410"/>
      <c r="F33" s="295"/>
      <c r="G33" s="295"/>
      <c r="H33" s="409"/>
      <c r="I33" s="409"/>
      <c r="J33" s="409"/>
      <c r="K33" s="409"/>
      <c r="L33" s="409"/>
      <c r="M33" s="409"/>
      <c r="N33" s="409"/>
      <c r="O33" s="409"/>
      <c r="P33" s="423">
        <f t="shared" si="0"/>
        <v>0</v>
      </c>
    </row>
    <row r="34" spans="1:16" x14ac:dyDescent="0.25">
      <c r="A34" s="444"/>
      <c r="B34" s="422"/>
      <c r="C34" s="407"/>
      <c r="D34" s="250"/>
      <c r="E34" s="410"/>
      <c r="F34" s="295"/>
      <c r="G34" s="295"/>
      <c r="H34" s="409"/>
      <c r="I34" s="409"/>
      <c r="J34" s="409"/>
      <c r="K34" s="409"/>
      <c r="L34" s="409"/>
      <c r="M34" s="409"/>
      <c r="N34" s="409"/>
      <c r="O34" s="409"/>
      <c r="P34" s="423">
        <f t="shared" si="0"/>
        <v>0</v>
      </c>
    </row>
    <row r="35" spans="1:16" x14ac:dyDescent="0.25">
      <c r="A35" s="444"/>
      <c r="B35" s="422"/>
      <c r="C35" s="407"/>
      <c r="D35" s="250"/>
      <c r="E35" s="410"/>
      <c r="F35" s="295"/>
      <c r="G35" s="295"/>
      <c r="H35" s="409"/>
      <c r="I35" s="409"/>
      <c r="J35" s="409"/>
      <c r="K35" s="409"/>
      <c r="L35" s="409"/>
      <c r="M35" s="409"/>
      <c r="N35" s="409"/>
      <c r="O35" s="409"/>
      <c r="P35" s="423">
        <f t="shared" si="0"/>
        <v>0</v>
      </c>
    </row>
    <row r="36" spans="1:16" x14ac:dyDescent="0.25">
      <c r="A36" s="444"/>
      <c r="B36" s="422"/>
      <c r="C36" s="407"/>
      <c r="D36" s="250"/>
      <c r="E36" s="410"/>
      <c r="F36" s="295"/>
      <c r="G36" s="295"/>
      <c r="H36" s="409"/>
      <c r="I36" s="409"/>
      <c r="J36" s="409"/>
      <c r="K36" s="409"/>
      <c r="L36" s="409"/>
      <c r="M36" s="409"/>
      <c r="N36" s="409"/>
      <c r="O36" s="409"/>
      <c r="P36" s="423">
        <f t="shared" si="0"/>
        <v>0</v>
      </c>
    </row>
    <row r="37" spans="1:16" ht="26.25" customHeight="1" x14ac:dyDescent="0.25">
      <c r="A37" s="444"/>
      <c r="B37" s="676" t="s">
        <v>11</v>
      </c>
      <c r="C37" s="677"/>
      <c r="D37" s="677"/>
      <c r="E37" s="677"/>
      <c r="F37" s="677"/>
      <c r="G37" s="677"/>
      <c r="H37" s="677"/>
      <c r="I37" s="677"/>
      <c r="J37" s="677"/>
      <c r="K37" s="677"/>
      <c r="L37" s="677"/>
      <c r="M37" s="677"/>
      <c r="N37" s="677"/>
      <c r="O37" s="677"/>
      <c r="P37" s="678"/>
    </row>
    <row r="38" spans="1:16" ht="28.5" x14ac:dyDescent="0.25">
      <c r="A38" s="444"/>
      <c r="B38" s="422">
        <v>12</v>
      </c>
      <c r="C38" s="407" t="s">
        <v>152</v>
      </c>
      <c r="D38" s="250" t="s">
        <v>34</v>
      </c>
      <c r="E38" s="410">
        <v>12</v>
      </c>
      <c r="F38" s="295"/>
      <c r="G38" s="295"/>
      <c r="H38" s="409"/>
      <c r="I38" s="409"/>
      <c r="J38" s="419">
        <v>1</v>
      </c>
      <c r="K38" s="409"/>
      <c r="L38" s="409"/>
      <c r="M38" s="409"/>
      <c r="N38" s="409"/>
      <c r="O38" s="409"/>
      <c r="P38" s="423">
        <f t="shared" si="0"/>
        <v>1</v>
      </c>
    </row>
    <row r="39" spans="1:16" ht="28.5" x14ac:dyDescent="0.25">
      <c r="A39" s="444"/>
      <c r="B39" s="422">
        <v>13</v>
      </c>
      <c r="C39" s="407" t="s">
        <v>153</v>
      </c>
      <c r="D39" s="250" t="s">
        <v>34</v>
      </c>
      <c r="E39" s="410">
        <v>12</v>
      </c>
      <c r="F39" s="295"/>
      <c r="G39" s="295"/>
      <c r="H39" s="409"/>
      <c r="I39" s="409"/>
      <c r="J39" s="419">
        <v>1</v>
      </c>
      <c r="K39" s="409"/>
      <c r="L39" s="409"/>
      <c r="M39" s="409"/>
      <c r="N39" s="409"/>
      <c r="O39" s="409"/>
      <c r="P39" s="423">
        <f t="shared" si="0"/>
        <v>1</v>
      </c>
    </row>
    <row r="40" spans="1:16" ht="28.5" x14ac:dyDescent="0.25">
      <c r="A40" s="444"/>
      <c r="B40" s="422">
        <v>14</v>
      </c>
      <c r="C40" s="407" t="s">
        <v>154</v>
      </c>
      <c r="D40" s="250" t="s">
        <v>34</v>
      </c>
      <c r="E40" s="410">
        <v>12</v>
      </c>
      <c r="F40" s="295"/>
      <c r="G40" s="295"/>
      <c r="H40" s="409"/>
      <c r="I40" s="409"/>
      <c r="J40" s="419">
        <v>1</v>
      </c>
      <c r="K40" s="409"/>
      <c r="L40" s="409"/>
      <c r="M40" s="409"/>
      <c r="N40" s="409"/>
      <c r="O40" s="409"/>
      <c r="P40" s="423">
        <f t="shared" si="0"/>
        <v>1</v>
      </c>
    </row>
    <row r="41" spans="1:16" x14ac:dyDescent="0.25">
      <c r="A41" s="444"/>
      <c r="B41" s="424" t="s">
        <v>291</v>
      </c>
      <c r="C41" s="407"/>
      <c r="D41" s="250" t="s">
        <v>250</v>
      </c>
      <c r="E41" s="410"/>
      <c r="F41" s="295"/>
      <c r="G41" s="295"/>
      <c r="H41" s="409"/>
      <c r="I41" s="409"/>
      <c r="J41" s="409"/>
      <c r="K41" s="409"/>
      <c r="L41" s="409"/>
      <c r="M41" s="409"/>
      <c r="N41" s="409"/>
      <c r="O41" s="409"/>
      <c r="P41" s="423">
        <f t="shared" si="0"/>
        <v>0</v>
      </c>
    </row>
    <row r="42" spans="1:16" x14ac:dyDescent="0.25">
      <c r="A42" s="444"/>
      <c r="B42" s="422"/>
      <c r="C42" s="407"/>
      <c r="D42" s="250"/>
      <c r="E42" s="410"/>
      <c r="F42" s="295"/>
      <c r="G42" s="295"/>
      <c r="H42" s="409"/>
      <c r="I42" s="409"/>
      <c r="J42" s="409"/>
      <c r="K42" s="409"/>
      <c r="L42" s="409"/>
      <c r="M42" s="409"/>
      <c r="N42" s="409"/>
      <c r="O42" s="409"/>
      <c r="P42" s="423">
        <f t="shared" si="0"/>
        <v>0</v>
      </c>
    </row>
    <row r="43" spans="1:16" x14ac:dyDescent="0.25">
      <c r="A43" s="444"/>
      <c r="B43" s="422"/>
      <c r="C43" s="407"/>
      <c r="D43" s="250"/>
      <c r="E43" s="410"/>
      <c r="F43" s="295"/>
      <c r="G43" s="295"/>
      <c r="H43" s="409"/>
      <c r="I43" s="409"/>
      <c r="J43" s="409"/>
      <c r="K43" s="409"/>
      <c r="L43" s="409"/>
      <c r="M43" s="409"/>
      <c r="N43" s="409"/>
      <c r="O43" s="409"/>
      <c r="P43" s="423">
        <f t="shared" si="0"/>
        <v>0</v>
      </c>
    </row>
    <row r="44" spans="1:16" x14ac:dyDescent="0.25">
      <c r="A44" s="444"/>
      <c r="B44" s="422"/>
      <c r="C44" s="407"/>
      <c r="D44" s="250"/>
      <c r="E44" s="410"/>
      <c r="F44" s="295"/>
      <c r="G44" s="295"/>
      <c r="H44" s="409"/>
      <c r="I44" s="409"/>
      <c r="J44" s="409"/>
      <c r="K44" s="409"/>
      <c r="L44" s="409"/>
      <c r="M44" s="409"/>
      <c r="N44" s="409"/>
      <c r="O44" s="409"/>
      <c r="P44" s="423">
        <f t="shared" si="0"/>
        <v>0</v>
      </c>
    </row>
    <row r="45" spans="1:16" ht="24" customHeight="1" x14ac:dyDescent="0.25">
      <c r="A45" s="444"/>
      <c r="B45" s="676" t="s">
        <v>155</v>
      </c>
      <c r="C45" s="677"/>
      <c r="D45" s="677"/>
      <c r="E45" s="677"/>
      <c r="F45" s="677"/>
      <c r="G45" s="677"/>
      <c r="H45" s="677"/>
      <c r="I45" s="677"/>
      <c r="J45" s="677"/>
      <c r="K45" s="677"/>
      <c r="L45" s="677"/>
      <c r="M45" s="677"/>
      <c r="N45" s="677"/>
      <c r="O45" s="677"/>
      <c r="P45" s="678"/>
    </row>
    <row r="46" spans="1:16" x14ac:dyDescent="0.25">
      <c r="A46" s="444"/>
      <c r="B46" s="422">
        <v>15</v>
      </c>
      <c r="C46" s="407" t="s">
        <v>156</v>
      </c>
      <c r="D46" s="250" t="s">
        <v>34</v>
      </c>
      <c r="E46" s="410"/>
      <c r="F46" s="295"/>
      <c r="G46" s="295"/>
      <c r="H46" s="419">
        <v>1</v>
      </c>
      <c r="I46" s="409"/>
      <c r="J46" s="409"/>
      <c r="K46" s="409"/>
      <c r="L46" s="409"/>
      <c r="M46" s="409"/>
      <c r="N46" s="409"/>
      <c r="O46" s="409"/>
      <c r="P46" s="423">
        <f t="shared" si="0"/>
        <v>1</v>
      </c>
    </row>
    <row r="47" spans="1:16" x14ac:dyDescent="0.25">
      <c r="A47" s="444"/>
      <c r="B47" s="424" t="s">
        <v>291</v>
      </c>
      <c r="C47" s="407"/>
      <c r="D47" s="250" t="s">
        <v>250</v>
      </c>
      <c r="E47" s="410"/>
      <c r="F47" s="295"/>
      <c r="G47" s="295"/>
      <c r="H47" s="419"/>
      <c r="I47" s="409"/>
      <c r="J47" s="409"/>
      <c r="K47" s="409"/>
      <c r="L47" s="409"/>
      <c r="M47" s="409"/>
      <c r="N47" s="409"/>
      <c r="O47" s="409"/>
      <c r="P47" s="423">
        <f t="shared" si="0"/>
        <v>0</v>
      </c>
    </row>
    <row r="48" spans="1:16" x14ac:dyDescent="0.25">
      <c r="A48" s="444"/>
      <c r="B48" s="422"/>
      <c r="C48" s="407"/>
      <c r="D48" s="250"/>
      <c r="E48" s="410"/>
      <c r="F48" s="295"/>
      <c r="G48" s="295"/>
      <c r="H48" s="419"/>
      <c r="I48" s="409"/>
      <c r="J48" s="409"/>
      <c r="K48" s="409"/>
      <c r="L48" s="409"/>
      <c r="M48" s="409"/>
      <c r="N48" s="409"/>
      <c r="O48" s="409"/>
      <c r="P48" s="423">
        <f t="shared" si="0"/>
        <v>0</v>
      </c>
    </row>
    <row r="49" spans="1:16" x14ac:dyDescent="0.25">
      <c r="A49" s="444"/>
      <c r="B49" s="422"/>
      <c r="C49" s="407"/>
      <c r="D49" s="250"/>
      <c r="E49" s="410"/>
      <c r="F49" s="295"/>
      <c r="G49" s="295"/>
      <c r="H49" s="419"/>
      <c r="I49" s="409"/>
      <c r="J49" s="409"/>
      <c r="K49" s="409"/>
      <c r="L49" s="409"/>
      <c r="M49" s="409"/>
      <c r="N49" s="409"/>
      <c r="O49" s="409"/>
      <c r="P49" s="423"/>
    </row>
    <row r="50" spans="1:16" x14ac:dyDescent="0.25">
      <c r="A50" s="444"/>
      <c r="B50" s="422"/>
      <c r="C50" s="407"/>
      <c r="D50" s="250"/>
      <c r="E50" s="410"/>
      <c r="F50" s="295"/>
      <c r="G50" s="295"/>
      <c r="H50" s="419"/>
      <c r="I50" s="409"/>
      <c r="J50" s="409"/>
      <c r="K50" s="409"/>
      <c r="L50" s="409"/>
      <c r="M50" s="409"/>
      <c r="N50" s="409"/>
      <c r="O50" s="409"/>
      <c r="P50" s="423">
        <f t="shared" si="0"/>
        <v>0</v>
      </c>
    </row>
    <row r="51" spans="1:16" ht="21" customHeight="1" x14ac:dyDescent="0.25">
      <c r="A51" s="443"/>
      <c r="B51" s="676" t="s">
        <v>157</v>
      </c>
      <c r="C51" s="677"/>
      <c r="D51" s="677"/>
      <c r="E51" s="677"/>
      <c r="F51" s="677"/>
      <c r="G51" s="677"/>
      <c r="H51" s="677"/>
      <c r="I51" s="677"/>
      <c r="J51" s="677"/>
      <c r="K51" s="677"/>
      <c r="L51" s="677"/>
      <c r="M51" s="677"/>
      <c r="N51" s="677"/>
      <c r="O51" s="677"/>
      <c r="P51" s="678"/>
    </row>
    <row r="52" spans="1:16" x14ac:dyDescent="0.25">
      <c r="A52" s="444"/>
      <c r="B52" s="422">
        <v>16</v>
      </c>
      <c r="C52" s="407" t="s">
        <v>158</v>
      </c>
      <c r="D52" s="250" t="s">
        <v>34</v>
      </c>
      <c r="E52" s="410"/>
      <c r="F52" s="295"/>
      <c r="G52" s="295"/>
      <c r="H52" s="409"/>
      <c r="I52" s="409"/>
      <c r="J52" s="409"/>
      <c r="K52" s="409"/>
      <c r="L52" s="409"/>
      <c r="M52" s="409"/>
      <c r="N52" s="409"/>
      <c r="O52" s="409"/>
      <c r="P52" s="423">
        <f t="shared" si="0"/>
        <v>0</v>
      </c>
    </row>
    <row r="53" spans="1:16" x14ac:dyDescent="0.25">
      <c r="A53" s="444"/>
      <c r="B53" s="422">
        <v>17</v>
      </c>
      <c r="C53" s="407" t="s">
        <v>159</v>
      </c>
      <c r="D53" s="250" t="s">
        <v>34</v>
      </c>
      <c r="E53" s="410"/>
      <c r="F53" s="295"/>
      <c r="G53" s="295"/>
      <c r="H53" s="409"/>
      <c r="I53" s="409"/>
      <c r="J53" s="409"/>
      <c r="K53" s="409"/>
      <c r="L53" s="409"/>
      <c r="M53" s="409"/>
      <c r="N53" s="409"/>
      <c r="O53" s="409"/>
      <c r="P53" s="423">
        <f t="shared" si="0"/>
        <v>0</v>
      </c>
    </row>
    <row r="54" spans="1:16" x14ac:dyDescent="0.25">
      <c r="A54" s="444"/>
      <c r="B54" s="422">
        <v>18</v>
      </c>
      <c r="C54" s="407" t="s">
        <v>160</v>
      </c>
      <c r="D54" s="250" t="s">
        <v>34</v>
      </c>
      <c r="E54" s="410"/>
      <c r="F54" s="295"/>
      <c r="G54" s="295"/>
      <c r="H54" s="409"/>
      <c r="I54" s="409"/>
      <c r="J54" s="409"/>
      <c r="K54" s="409"/>
      <c r="L54" s="409"/>
      <c r="M54" s="409"/>
      <c r="N54" s="409"/>
      <c r="O54" s="409"/>
      <c r="P54" s="423">
        <f t="shared" si="0"/>
        <v>0</v>
      </c>
    </row>
    <row r="55" spans="1:16" x14ac:dyDescent="0.25">
      <c r="A55" s="444"/>
      <c r="B55" s="422">
        <v>19</v>
      </c>
      <c r="C55" s="407" t="s">
        <v>161</v>
      </c>
      <c r="D55" s="250" t="s">
        <v>34</v>
      </c>
      <c r="E55" s="410"/>
      <c r="F55" s="295"/>
      <c r="G55" s="295"/>
      <c r="H55" s="409"/>
      <c r="I55" s="409"/>
      <c r="J55" s="409"/>
      <c r="K55" s="409"/>
      <c r="L55" s="409"/>
      <c r="M55" s="409"/>
      <c r="N55" s="409"/>
      <c r="O55" s="409"/>
      <c r="P55" s="423">
        <f t="shared" si="0"/>
        <v>0</v>
      </c>
    </row>
    <row r="56" spans="1:16" x14ac:dyDescent="0.25">
      <c r="A56" s="444"/>
      <c r="B56" s="424" t="s">
        <v>291</v>
      </c>
      <c r="C56" s="407"/>
      <c r="D56" s="250" t="s">
        <v>250</v>
      </c>
      <c r="E56" s="410"/>
      <c r="F56" s="295"/>
      <c r="G56" s="295"/>
      <c r="H56" s="409"/>
      <c r="I56" s="409"/>
      <c r="J56" s="409"/>
      <c r="K56" s="409"/>
      <c r="L56" s="409"/>
      <c r="M56" s="409"/>
      <c r="N56" s="409"/>
      <c r="O56" s="409"/>
      <c r="P56" s="423">
        <f t="shared" si="0"/>
        <v>0</v>
      </c>
    </row>
    <row r="57" spans="1:16" x14ac:dyDescent="0.25">
      <c r="A57" s="444"/>
      <c r="B57" s="424"/>
      <c r="C57" s="407"/>
      <c r="D57" s="250"/>
      <c r="E57" s="410"/>
      <c r="F57" s="295"/>
      <c r="G57" s="295"/>
      <c r="H57" s="409"/>
      <c r="I57" s="409"/>
      <c r="J57" s="409"/>
      <c r="K57" s="409"/>
      <c r="L57" s="409"/>
      <c r="M57" s="409"/>
      <c r="N57" s="409"/>
      <c r="O57" s="409"/>
      <c r="P57" s="423"/>
    </row>
    <row r="58" spans="1:16" x14ac:dyDescent="0.25">
      <c r="A58" s="444"/>
      <c r="B58" s="424"/>
      <c r="C58" s="407"/>
      <c r="D58" s="250"/>
      <c r="E58" s="410"/>
      <c r="F58" s="295"/>
      <c r="G58" s="295"/>
      <c r="H58" s="409"/>
      <c r="I58" s="409"/>
      <c r="J58" s="409"/>
      <c r="K58" s="409"/>
      <c r="L58" s="409"/>
      <c r="M58" s="409"/>
      <c r="N58" s="409"/>
      <c r="O58" s="409"/>
      <c r="P58" s="423"/>
    </row>
    <row r="59" spans="1:16" x14ac:dyDescent="0.25">
      <c r="A59" s="443"/>
      <c r="B59" s="425"/>
      <c r="C59" s="411"/>
      <c r="D59" s="412"/>
      <c r="E59" s="412"/>
      <c r="F59" s="295"/>
      <c r="G59" s="295"/>
      <c r="H59" s="413"/>
      <c r="I59" s="413"/>
      <c r="J59" s="413"/>
      <c r="K59" s="413"/>
      <c r="L59" s="413"/>
      <c r="M59" s="413"/>
      <c r="N59" s="413"/>
      <c r="O59" s="413"/>
      <c r="P59" s="423"/>
    </row>
    <row r="60" spans="1:16" ht="27" customHeight="1" x14ac:dyDescent="0.25">
      <c r="B60" s="682" t="s">
        <v>162</v>
      </c>
      <c r="C60" s="683"/>
      <c r="D60" s="683"/>
      <c r="E60" s="683"/>
      <c r="F60" s="683"/>
      <c r="G60" s="683"/>
      <c r="H60" s="683"/>
      <c r="I60" s="683"/>
      <c r="J60" s="683"/>
      <c r="K60" s="683"/>
      <c r="L60" s="683"/>
      <c r="M60" s="683"/>
      <c r="N60" s="683"/>
      <c r="O60" s="683"/>
      <c r="P60" s="684"/>
    </row>
    <row r="61" spans="1:16" ht="16.5" x14ac:dyDescent="0.25">
      <c r="B61" s="426"/>
      <c r="C61" s="407"/>
      <c r="D61" s="410"/>
      <c r="E61" s="410"/>
      <c r="F61" s="406"/>
      <c r="G61" s="406"/>
      <c r="H61" s="406"/>
      <c r="I61" s="406"/>
      <c r="J61" s="406"/>
      <c r="K61" s="406"/>
      <c r="L61" s="406"/>
      <c r="M61" s="406"/>
      <c r="N61" s="406"/>
      <c r="O61" s="406"/>
      <c r="P61" s="427"/>
    </row>
    <row r="62" spans="1:16" ht="25.5" customHeight="1" x14ac:dyDescent="0.25">
      <c r="A62" s="444"/>
      <c r="B62" s="694" t="s">
        <v>163</v>
      </c>
      <c r="C62" s="695"/>
      <c r="D62" s="695"/>
      <c r="E62" s="695"/>
      <c r="F62" s="695"/>
      <c r="G62" s="695"/>
      <c r="H62" s="695"/>
      <c r="I62" s="695"/>
      <c r="J62" s="695"/>
      <c r="K62" s="695"/>
      <c r="L62" s="695"/>
      <c r="M62" s="695"/>
      <c r="N62" s="695"/>
      <c r="O62" s="695"/>
      <c r="P62" s="696"/>
    </row>
    <row r="63" spans="1:16" x14ac:dyDescent="0.25">
      <c r="A63" s="444"/>
      <c r="B63" s="422">
        <v>21</v>
      </c>
      <c r="C63" s="407" t="s">
        <v>164</v>
      </c>
      <c r="D63" s="250" t="s">
        <v>34</v>
      </c>
      <c r="E63" s="410"/>
      <c r="F63" s="295"/>
      <c r="G63" s="295"/>
      <c r="H63" s="419">
        <v>1</v>
      </c>
      <c r="I63" s="409"/>
      <c r="J63" s="409"/>
      <c r="K63" s="409"/>
      <c r="L63" s="409"/>
      <c r="M63" s="409"/>
      <c r="N63" s="409"/>
      <c r="O63" s="409"/>
      <c r="P63" s="423">
        <f t="shared" si="0"/>
        <v>1</v>
      </c>
    </row>
    <row r="64" spans="1:16" ht="28.5" x14ac:dyDescent="0.25">
      <c r="A64" s="444"/>
      <c r="B64" s="422">
        <v>22</v>
      </c>
      <c r="C64" s="407" t="s">
        <v>165</v>
      </c>
      <c r="D64" s="250" t="s">
        <v>34</v>
      </c>
      <c r="E64" s="410"/>
      <c r="F64" s="295"/>
      <c r="G64" s="295"/>
      <c r="H64" s="419">
        <v>1</v>
      </c>
      <c r="I64" s="409"/>
      <c r="J64" s="409"/>
      <c r="K64" s="409"/>
      <c r="L64" s="409"/>
      <c r="M64" s="409"/>
      <c r="N64" s="409"/>
      <c r="O64" s="409"/>
      <c r="P64" s="423">
        <f t="shared" si="0"/>
        <v>1</v>
      </c>
    </row>
    <row r="65" spans="1:16" x14ac:dyDescent="0.25">
      <c r="A65" s="444"/>
      <c r="B65" s="422">
        <v>23</v>
      </c>
      <c r="C65" s="407" t="s">
        <v>166</v>
      </c>
      <c r="D65" s="250" t="s">
        <v>34</v>
      </c>
      <c r="E65" s="410"/>
      <c r="F65" s="295"/>
      <c r="G65" s="295"/>
      <c r="H65" s="419">
        <v>1</v>
      </c>
      <c r="I65" s="409"/>
      <c r="J65" s="409"/>
      <c r="K65" s="409"/>
      <c r="L65" s="409"/>
      <c r="M65" s="409"/>
      <c r="N65" s="409"/>
      <c r="O65" s="409"/>
      <c r="P65" s="423">
        <f t="shared" si="0"/>
        <v>1</v>
      </c>
    </row>
    <row r="66" spans="1:16" x14ac:dyDescent="0.25">
      <c r="A66" s="444"/>
      <c r="B66" s="422">
        <v>24</v>
      </c>
      <c r="C66" s="407" t="s">
        <v>167</v>
      </c>
      <c r="D66" s="250" t="s">
        <v>34</v>
      </c>
      <c r="E66" s="410"/>
      <c r="F66" s="295"/>
      <c r="G66" s="295"/>
      <c r="H66" s="419">
        <v>1</v>
      </c>
      <c r="I66" s="409"/>
      <c r="J66" s="409"/>
      <c r="K66" s="409"/>
      <c r="L66" s="409"/>
      <c r="M66" s="409"/>
      <c r="N66" s="409"/>
      <c r="O66" s="409"/>
      <c r="P66" s="423">
        <f t="shared" si="0"/>
        <v>1</v>
      </c>
    </row>
    <row r="67" spans="1:16" x14ac:dyDescent="0.25">
      <c r="A67" s="444"/>
      <c r="B67" s="424" t="s">
        <v>291</v>
      </c>
      <c r="C67" s="407"/>
      <c r="D67" s="250" t="s">
        <v>250</v>
      </c>
      <c r="E67" s="410"/>
      <c r="F67" s="295"/>
      <c r="G67" s="295"/>
      <c r="H67" s="419"/>
      <c r="I67" s="409"/>
      <c r="J67" s="409"/>
      <c r="K67" s="409"/>
      <c r="L67" s="409"/>
      <c r="M67" s="409"/>
      <c r="N67" s="409"/>
      <c r="O67" s="409"/>
      <c r="P67" s="423"/>
    </row>
    <row r="68" spans="1:16" x14ac:dyDescent="0.25">
      <c r="A68" s="444"/>
      <c r="B68" s="422"/>
      <c r="C68" s="407"/>
      <c r="D68" s="250"/>
      <c r="E68" s="410"/>
      <c r="F68" s="295"/>
      <c r="G68" s="295"/>
      <c r="H68" s="419"/>
      <c r="I68" s="409"/>
      <c r="J68" s="409"/>
      <c r="K68" s="409"/>
      <c r="L68" s="409"/>
      <c r="M68" s="409"/>
      <c r="N68" s="409"/>
      <c r="O68" s="409"/>
      <c r="P68" s="423"/>
    </row>
    <row r="69" spans="1:16" x14ac:dyDescent="0.25">
      <c r="A69" s="444"/>
      <c r="B69" s="422"/>
      <c r="C69" s="407"/>
      <c r="D69" s="250"/>
      <c r="E69" s="410"/>
      <c r="F69" s="295"/>
      <c r="G69" s="295"/>
      <c r="H69" s="419"/>
      <c r="I69" s="409"/>
      <c r="J69" s="409"/>
      <c r="K69" s="409"/>
      <c r="L69" s="409"/>
      <c r="M69" s="409"/>
      <c r="N69" s="409"/>
      <c r="O69" s="409"/>
      <c r="P69" s="423"/>
    </row>
    <row r="70" spans="1:16" x14ac:dyDescent="0.25">
      <c r="A70" s="444"/>
      <c r="B70" s="422"/>
      <c r="C70" s="407"/>
      <c r="D70" s="250"/>
      <c r="E70" s="410"/>
      <c r="F70" s="295"/>
      <c r="G70" s="295"/>
      <c r="H70" s="409"/>
      <c r="I70" s="409"/>
      <c r="J70" s="409"/>
      <c r="K70" s="409"/>
      <c r="L70" s="409"/>
      <c r="M70" s="409"/>
      <c r="N70" s="409"/>
      <c r="O70" s="409"/>
      <c r="P70" s="423">
        <f t="shared" si="0"/>
        <v>0</v>
      </c>
    </row>
    <row r="71" spans="1:16" ht="28.5" customHeight="1" x14ac:dyDescent="0.25">
      <c r="A71" s="444"/>
      <c r="B71" s="694" t="s">
        <v>168</v>
      </c>
      <c r="C71" s="695"/>
      <c r="D71" s="695"/>
      <c r="E71" s="695"/>
      <c r="F71" s="695"/>
      <c r="G71" s="695"/>
      <c r="H71" s="695"/>
      <c r="I71" s="695"/>
      <c r="J71" s="695"/>
      <c r="K71" s="695"/>
      <c r="L71" s="695"/>
      <c r="M71" s="695"/>
      <c r="N71" s="695"/>
      <c r="O71" s="695"/>
      <c r="P71" s="696"/>
    </row>
    <row r="72" spans="1:16" x14ac:dyDescent="0.25">
      <c r="A72" s="444"/>
      <c r="B72" s="422">
        <v>25</v>
      </c>
      <c r="C72" s="407" t="s">
        <v>169</v>
      </c>
      <c r="D72" s="250" t="s">
        <v>34</v>
      </c>
      <c r="E72" s="410"/>
      <c r="F72" s="295"/>
      <c r="G72" s="295"/>
      <c r="H72" s="409"/>
      <c r="I72" s="419">
        <v>1</v>
      </c>
      <c r="J72" s="409"/>
      <c r="K72" s="409"/>
      <c r="L72" s="409"/>
      <c r="M72" s="409"/>
      <c r="N72" s="409"/>
      <c r="O72" s="409"/>
      <c r="P72" s="423">
        <f t="shared" si="0"/>
        <v>1</v>
      </c>
    </row>
    <row r="73" spans="1:16" x14ac:dyDescent="0.25">
      <c r="A73" s="444"/>
      <c r="B73" s="422">
        <v>26</v>
      </c>
      <c r="C73" s="407" t="s">
        <v>170</v>
      </c>
      <c r="D73" s="250" t="s">
        <v>34</v>
      </c>
      <c r="E73" s="410"/>
      <c r="F73" s="295"/>
      <c r="G73" s="295"/>
      <c r="H73" s="409"/>
      <c r="I73" s="419">
        <v>1</v>
      </c>
      <c r="J73" s="409"/>
      <c r="K73" s="409"/>
      <c r="L73" s="409"/>
      <c r="M73" s="409"/>
      <c r="N73" s="409"/>
      <c r="O73" s="409"/>
      <c r="P73" s="423">
        <f t="shared" si="0"/>
        <v>1</v>
      </c>
    </row>
    <row r="74" spans="1:16" ht="28.5" x14ac:dyDescent="0.25">
      <c r="A74" s="444"/>
      <c r="B74" s="422">
        <v>27</v>
      </c>
      <c r="C74" s="407" t="s">
        <v>171</v>
      </c>
      <c r="D74" s="250" t="s">
        <v>34</v>
      </c>
      <c r="E74" s="410"/>
      <c r="F74" s="295"/>
      <c r="G74" s="295"/>
      <c r="H74" s="409"/>
      <c r="I74" s="419">
        <v>0.8</v>
      </c>
      <c r="J74" s="419">
        <v>0.2</v>
      </c>
      <c r="K74" s="409"/>
      <c r="L74" s="409"/>
      <c r="M74" s="409"/>
      <c r="N74" s="409"/>
      <c r="O74" s="409"/>
      <c r="P74" s="423">
        <f t="shared" si="0"/>
        <v>1</v>
      </c>
    </row>
    <row r="75" spans="1:16" ht="28.5" x14ac:dyDescent="0.25">
      <c r="A75" s="444"/>
      <c r="B75" s="422">
        <v>28</v>
      </c>
      <c r="C75" s="407" t="s">
        <v>172</v>
      </c>
      <c r="D75" s="250" t="s">
        <v>34</v>
      </c>
      <c r="E75" s="410"/>
      <c r="F75" s="295"/>
      <c r="G75" s="295"/>
      <c r="H75" s="409"/>
      <c r="I75" s="409"/>
      <c r="J75" s="409"/>
      <c r="K75" s="409"/>
      <c r="L75" s="409"/>
      <c r="M75" s="409"/>
      <c r="N75" s="409"/>
      <c r="O75" s="409"/>
      <c r="P75" s="423">
        <f t="shared" si="0"/>
        <v>0</v>
      </c>
    </row>
    <row r="76" spans="1:16" ht="28.5" x14ac:dyDescent="0.25">
      <c r="A76" s="444"/>
      <c r="B76" s="422">
        <v>29</v>
      </c>
      <c r="C76" s="407" t="s">
        <v>173</v>
      </c>
      <c r="D76" s="250" t="s">
        <v>34</v>
      </c>
      <c r="E76" s="410"/>
      <c r="F76" s="295"/>
      <c r="G76" s="295"/>
      <c r="H76" s="409"/>
      <c r="I76" s="409"/>
      <c r="J76" s="409"/>
      <c r="K76" s="409"/>
      <c r="L76" s="409"/>
      <c r="M76" s="409"/>
      <c r="N76" s="409"/>
      <c r="O76" s="409"/>
      <c r="P76" s="423">
        <f t="shared" si="0"/>
        <v>0</v>
      </c>
    </row>
    <row r="77" spans="1:16" ht="28.5" x14ac:dyDescent="0.25">
      <c r="A77" s="444"/>
      <c r="B77" s="422">
        <v>30</v>
      </c>
      <c r="C77" s="407" t="s">
        <v>174</v>
      </c>
      <c r="D77" s="250" t="s">
        <v>34</v>
      </c>
      <c r="E77" s="410"/>
      <c r="F77" s="295"/>
      <c r="G77" s="295"/>
      <c r="H77" s="409"/>
      <c r="I77" s="409"/>
      <c r="J77" s="409"/>
      <c r="K77" s="409"/>
      <c r="L77" s="409"/>
      <c r="M77" s="409"/>
      <c r="N77" s="409"/>
      <c r="O77" s="409"/>
      <c r="P77" s="423">
        <f t="shared" si="0"/>
        <v>0</v>
      </c>
    </row>
    <row r="78" spans="1:16" ht="28.5" x14ac:dyDescent="0.25">
      <c r="A78" s="444"/>
      <c r="B78" s="422">
        <v>31</v>
      </c>
      <c r="C78" s="407" t="s">
        <v>175</v>
      </c>
      <c r="D78" s="250" t="s">
        <v>34</v>
      </c>
      <c r="E78" s="410"/>
      <c r="F78" s="295"/>
      <c r="G78" s="295"/>
      <c r="H78" s="409"/>
      <c r="I78" s="409"/>
      <c r="J78" s="409"/>
      <c r="K78" s="409"/>
      <c r="L78" s="409"/>
      <c r="M78" s="409"/>
      <c r="N78" s="409"/>
      <c r="O78" s="409"/>
      <c r="P78" s="423">
        <f t="shared" si="0"/>
        <v>0</v>
      </c>
    </row>
    <row r="79" spans="1:16" x14ac:dyDescent="0.25">
      <c r="A79" s="444"/>
      <c r="B79" s="422">
        <v>32</v>
      </c>
      <c r="C79" s="407" t="s">
        <v>176</v>
      </c>
      <c r="D79" s="250" t="s">
        <v>34</v>
      </c>
      <c r="E79" s="410"/>
      <c r="F79" s="295"/>
      <c r="G79" s="295"/>
      <c r="H79" s="409"/>
      <c r="I79" s="409"/>
      <c r="J79" s="409"/>
      <c r="K79" s="409"/>
      <c r="L79" s="409"/>
      <c r="M79" s="409"/>
      <c r="N79" s="409"/>
      <c r="O79" s="409"/>
      <c r="P79" s="423">
        <f t="shared" si="0"/>
        <v>0</v>
      </c>
    </row>
    <row r="80" spans="1:16" x14ac:dyDescent="0.25">
      <c r="A80" s="444"/>
      <c r="B80" s="424" t="s">
        <v>291</v>
      </c>
      <c r="C80" s="407"/>
      <c r="D80" s="250" t="s">
        <v>250</v>
      </c>
      <c r="E80" s="410"/>
      <c r="F80" s="295"/>
      <c r="G80" s="295"/>
      <c r="H80" s="409"/>
      <c r="I80" s="409"/>
      <c r="J80" s="409"/>
      <c r="K80" s="409"/>
      <c r="L80" s="409"/>
      <c r="M80" s="409"/>
      <c r="N80" s="409"/>
      <c r="O80" s="409"/>
      <c r="P80" s="423"/>
    </row>
    <row r="81" spans="1:16" x14ac:dyDescent="0.25">
      <c r="A81" s="444"/>
      <c r="B81" s="422"/>
      <c r="C81" s="407"/>
      <c r="D81" s="250"/>
      <c r="E81" s="410"/>
      <c r="F81" s="295"/>
      <c r="G81" s="295"/>
      <c r="H81" s="409"/>
      <c r="I81" s="409"/>
      <c r="J81" s="409"/>
      <c r="K81" s="409"/>
      <c r="L81" s="409"/>
      <c r="M81" s="409"/>
      <c r="N81" s="409"/>
      <c r="O81" s="409"/>
      <c r="P81" s="423"/>
    </row>
    <row r="82" spans="1:16" x14ac:dyDescent="0.25">
      <c r="A82" s="444"/>
      <c r="B82" s="422"/>
      <c r="C82" s="407"/>
      <c r="D82" s="250"/>
      <c r="E82" s="410"/>
      <c r="F82" s="295"/>
      <c r="G82" s="295"/>
      <c r="H82" s="409"/>
      <c r="I82" s="409"/>
      <c r="J82" s="409"/>
      <c r="K82" s="409"/>
      <c r="L82" s="409"/>
      <c r="M82" s="409"/>
      <c r="N82" s="409"/>
      <c r="O82" s="409"/>
      <c r="P82" s="423"/>
    </row>
    <row r="83" spans="1:16" x14ac:dyDescent="0.25">
      <c r="A83" s="444"/>
      <c r="B83" s="422"/>
      <c r="C83" s="407"/>
      <c r="D83" s="250"/>
      <c r="E83" s="410"/>
      <c r="F83" s="295"/>
      <c r="G83" s="295"/>
      <c r="H83" s="409"/>
      <c r="I83" s="409"/>
      <c r="J83" s="409"/>
      <c r="K83" s="409"/>
      <c r="L83" s="409"/>
      <c r="M83" s="409"/>
      <c r="N83" s="409"/>
      <c r="O83" s="409"/>
      <c r="P83" s="423">
        <f t="shared" ref="P83:P106" si="1">SUM(H83:O83)</f>
        <v>0</v>
      </c>
    </row>
    <row r="84" spans="1:16" ht="25.5" customHeight="1" x14ac:dyDescent="0.25">
      <c r="A84" s="444"/>
      <c r="B84" s="694" t="s">
        <v>177</v>
      </c>
      <c r="C84" s="695"/>
      <c r="D84" s="695"/>
      <c r="E84" s="695"/>
      <c r="F84" s="695"/>
      <c r="G84" s="695"/>
      <c r="H84" s="695"/>
      <c r="I84" s="695"/>
      <c r="J84" s="695"/>
      <c r="K84" s="695"/>
      <c r="L84" s="695"/>
      <c r="M84" s="695"/>
      <c r="N84" s="695"/>
      <c r="O84" s="695"/>
      <c r="P84" s="696"/>
    </row>
    <row r="85" spans="1:16" x14ac:dyDescent="0.25">
      <c r="A85" s="444"/>
      <c r="B85" s="422">
        <v>33</v>
      </c>
      <c r="C85" s="407" t="s">
        <v>178</v>
      </c>
      <c r="D85" s="250" t="s">
        <v>34</v>
      </c>
      <c r="E85" s="410"/>
      <c r="F85" s="295"/>
      <c r="G85" s="295"/>
      <c r="H85" s="415"/>
      <c r="I85" s="415"/>
      <c r="J85" s="415"/>
      <c r="K85" s="415"/>
      <c r="L85" s="415"/>
      <c r="M85" s="415"/>
      <c r="N85" s="415"/>
      <c r="O85" s="415"/>
      <c r="P85" s="423">
        <f t="shared" si="1"/>
        <v>0</v>
      </c>
    </row>
    <row r="86" spans="1:16" x14ac:dyDescent="0.25">
      <c r="A86" s="444"/>
      <c r="B86" s="422">
        <v>34</v>
      </c>
      <c r="C86" s="407" t="s">
        <v>179</v>
      </c>
      <c r="D86" s="250" t="s">
        <v>34</v>
      </c>
      <c r="E86" s="410"/>
      <c r="F86" s="295"/>
      <c r="G86" s="295"/>
      <c r="H86" s="415"/>
      <c r="I86" s="415"/>
      <c r="J86" s="415"/>
      <c r="K86" s="415"/>
      <c r="L86" s="415"/>
      <c r="M86" s="415"/>
      <c r="N86" s="415"/>
      <c r="O86" s="415"/>
      <c r="P86" s="423">
        <f t="shared" si="1"/>
        <v>0</v>
      </c>
    </row>
    <row r="87" spans="1:16" x14ac:dyDescent="0.25">
      <c r="A87" s="444"/>
      <c r="B87" s="422">
        <v>35</v>
      </c>
      <c r="C87" s="407" t="s">
        <v>180</v>
      </c>
      <c r="D87" s="250" t="s">
        <v>34</v>
      </c>
      <c r="E87" s="410"/>
      <c r="F87" s="295"/>
      <c r="G87" s="295"/>
      <c r="H87" s="415"/>
      <c r="I87" s="415"/>
      <c r="J87" s="415"/>
      <c r="K87" s="415"/>
      <c r="L87" s="415"/>
      <c r="M87" s="415"/>
      <c r="N87" s="415"/>
      <c r="O87" s="415"/>
      <c r="P87" s="423">
        <f t="shared" si="1"/>
        <v>0</v>
      </c>
    </row>
    <row r="88" spans="1:16" x14ac:dyDescent="0.25">
      <c r="A88" s="444"/>
      <c r="B88" s="424" t="s">
        <v>291</v>
      </c>
      <c r="C88" s="407"/>
      <c r="D88" s="250" t="s">
        <v>250</v>
      </c>
      <c r="E88" s="410"/>
      <c r="F88" s="295"/>
      <c r="G88" s="295"/>
      <c r="H88" s="415"/>
      <c r="I88" s="415"/>
      <c r="J88" s="415"/>
      <c r="K88" s="415"/>
      <c r="L88" s="415"/>
      <c r="M88" s="415"/>
      <c r="N88" s="415"/>
      <c r="O88" s="415"/>
      <c r="P88" s="423"/>
    </row>
    <row r="89" spans="1:16" x14ac:dyDescent="0.25">
      <c r="A89" s="444"/>
      <c r="B89" s="422"/>
      <c r="C89" s="407"/>
      <c r="D89" s="250"/>
      <c r="E89" s="410"/>
      <c r="F89" s="295"/>
      <c r="G89" s="295"/>
      <c r="H89" s="415"/>
      <c r="I89" s="415"/>
      <c r="J89" s="415"/>
      <c r="K89" s="415"/>
      <c r="L89" s="415"/>
      <c r="M89" s="415"/>
      <c r="N89" s="415"/>
      <c r="O89" s="415"/>
      <c r="P89" s="423"/>
    </row>
    <row r="90" spans="1:16" x14ac:dyDescent="0.25">
      <c r="A90" s="444"/>
      <c r="B90" s="422"/>
      <c r="C90" s="407"/>
      <c r="D90" s="250"/>
      <c r="E90" s="410"/>
      <c r="F90" s="295"/>
      <c r="G90" s="295"/>
      <c r="H90" s="415"/>
      <c r="I90" s="415"/>
      <c r="J90" s="415"/>
      <c r="K90" s="415"/>
      <c r="L90" s="415"/>
      <c r="M90" s="415"/>
      <c r="N90" s="415"/>
      <c r="O90" s="415"/>
      <c r="P90" s="423"/>
    </row>
    <row r="91" spans="1:16" x14ac:dyDescent="0.25">
      <c r="A91" s="444"/>
      <c r="B91" s="422"/>
      <c r="C91" s="407"/>
      <c r="D91" s="250"/>
      <c r="E91" s="410"/>
      <c r="F91" s="295"/>
      <c r="G91" s="295"/>
      <c r="H91" s="415"/>
      <c r="I91" s="415"/>
      <c r="J91" s="415"/>
      <c r="K91" s="415"/>
      <c r="L91" s="415"/>
      <c r="M91" s="415"/>
      <c r="N91" s="415"/>
      <c r="O91" s="415"/>
      <c r="P91" s="423">
        <f t="shared" si="1"/>
        <v>0</v>
      </c>
    </row>
    <row r="92" spans="1:16" ht="24" customHeight="1" x14ac:dyDescent="0.25">
      <c r="A92" s="444"/>
      <c r="B92" s="694" t="s">
        <v>181</v>
      </c>
      <c r="C92" s="695"/>
      <c r="D92" s="695"/>
      <c r="E92" s="695"/>
      <c r="F92" s="695"/>
      <c r="G92" s="695"/>
      <c r="H92" s="695"/>
      <c r="I92" s="695"/>
      <c r="J92" s="695"/>
      <c r="K92" s="695"/>
      <c r="L92" s="695"/>
      <c r="M92" s="695"/>
      <c r="N92" s="695"/>
      <c r="O92" s="695"/>
      <c r="P92" s="696"/>
    </row>
    <row r="93" spans="1:16" ht="42.75" x14ac:dyDescent="0.25">
      <c r="A93" s="444"/>
      <c r="B93" s="422">
        <v>36</v>
      </c>
      <c r="C93" s="407" t="s">
        <v>182</v>
      </c>
      <c r="D93" s="250" t="s">
        <v>34</v>
      </c>
      <c r="E93" s="410"/>
      <c r="F93" s="295"/>
      <c r="G93" s="295"/>
      <c r="H93" s="415"/>
      <c r="I93" s="415"/>
      <c r="J93" s="415"/>
      <c r="K93" s="415"/>
      <c r="L93" s="415"/>
      <c r="M93" s="415"/>
      <c r="N93" s="415"/>
      <c r="O93" s="415"/>
      <c r="P93" s="423">
        <f t="shared" si="1"/>
        <v>0</v>
      </c>
    </row>
    <row r="94" spans="1:16" ht="28.5" x14ac:dyDescent="0.25">
      <c r="A94" s="444"/>
      <c r="B94" s="422">
        <v>37</v>
      </c>
      <c r="C94" s="407" t="s">
        <v>183</v>
      </c>
      <c r="D94" s="250" t="s">
        <v>34</v>
      </c>
      <c r="E94" s="410"/>
      <c r="F94" s="295"/>
      <c r="G94" s="295"/>
      <c r="H94" s="415"/>
      <c r="I94" s="415"/>
      <c r="J94" s="415"/>
      <c r="K94" s="415"/>
      <c r="L94" s="415"/>
      <c r="M94" s="415"/>
      <c r="N94" s="415"/>
      <c r="O94" s="415"/>
      <c r="P94" s="423">
        <f t="shared" si="1"/>
        <v>0</v>
      </c>
    </row>
    <row r="95" spans="1:16" x14ac:dyDescent="0.25">
      <c r="A95" s="444"/>
      <c r="B95" s="422">
        <v>38</v>
      </c>
      <c r="C95" s="407" t="s">
        <v>184</v>
      </c>
      <c r="D95" s="250" t="s">
        <v>34</v>
      </c>
      <c r="E95" s="410"/>
      <c r="F95" s="295"/>
      <c r="G95" s="295"/>
      <c r="H95" s="415"/>
      <c r="I95" s="415"/>
      <c r="J95" s="415"/>
      <c r="K95" s="415"/>
      <c r="L95" s="415"/>
      <c r="M95" s="415"/>
      <c r="N95" s="415"/>
      <c r="O95" s="415"/>
      <c r="P95" s="423">
        <f t="shared" si="1"/>
        <v>0</v>
      </c>
    </row>
    <row r="96" spans="1:16" ht="28.5" x14ac:dyDescent="0.25">
      <c r="A96" s="444"/>
      <c r="B96" s="422">
        <v>39</v>
      </c>
      <c r="C96" s="407" t="s">
        <v>185</v>
      </c>
      <c r="D96" s="250" t="s">
        <v>34</v>
      </c>
      <c r="E96" s="410"/>
      <c r="F96" s="295"/>
      <c r="G96" s="295"/>
      <c r="H96" s="415"/>
      <c r="I96" s="415"/>
      <c r="J96" s="415"/>
      <c r="K96" s="415"/>
      <c r="L96" s="415"/>
      <c r="M96" s="415"/>
      <c r="N96" s="415"/>
      <c r="O96" s="415"/>
      <c r="P96" s="423">
        <f t="shared" si="1"/>
        <v>0</v>
      </c>
    </row>
    <row r="97" spans="1:16" ht="28.5" x14ac:dyDescent="0.25">
      <c r="A97" s="444"/>
      <c r="B97" s="422">
        <v>40</v>
      </c>
      <c r="C97" s="407" t="s">
        <v>186</v>
      </c>
      <c r="D97" s="250" t="s">
        <v>34</v>
      </c>
      <c r="E97" s="410"/>
      <c r="F97" s="295"/>
      <c r="G97" s="295"/>
      <c r="H97" s="415"/>
      <c r="I97" s="415"/>
      <c r="J97" s="415"/>
      <c r="K97" s="415"/>
      <c r="L97" s="415"/>
      <c r="M97" s="415"/>
      <c r="N97" s="415"/>
      <c r="O97" s="415"/>
      <c r="P97" s="423">
        <f t="shared" si="1"/>
        <v>0</v>
      </c>
    </row>
    <row r="98" spans="1:16" ht="28.5" x14ac:dyDescent="0.25">
      <c r="A98" s="444"/>
      <c r="B98" s="422">
        <v>41</v>
      </c>
      <c r="C98" s="407" t="s">
        <v>187</v>
      </c>
      <c r="D98" s="250" t="s">
        <v>34</v>
      </c>
      <c r="E98" s="410"/>
      <c r="F98" s="295"/>
      <c r="G98" s="295"/>
      <c r="H98" s="415"/>
      <c r="I98" s="415"/>
      <c r="J98" s="415"/>
      <c r="K98" s="415"/>
      <c r="L98" s="415"/>
      <c r="M98" s="415"/>
      <c r="N98" s="415"/>
      <c r="O98" s="415"/>
      <c r="P98" s="423">
        <f t="shared" si="1"/>
        <v>0</v>
      </c>
    </row>
    <row r="99" spans="1:16" ht="28.5" x14ac:dyDescent="0.25">
      <c r="A99" s="444"/>
      <c r="B99" s="422">
        <v>42</v>
      </c>
      <c r="C99" s="407" t="s">
        <v>188</v>
      </c>
      <c r="D99" s="250" t="s">
        <v>34</v>
      </c>
      <c r="E99" s="410"/>
      <c r="F99" s="295"/>
      <c r="G99" s="295"/>
      <c r="H99" s="415"/>
      <c r="I99" s="415"/>
      <c r="J99" s="415"/>
      <c r="K99" s="415"/>
      <c r="L99" s="415"/>
      <c r="M99" s="415"/>
      <c r="N99" s="415"/>
      <c r="O99" s="415"/>
      <c r="P99" s="423">
        <f t="shared" si="1"/>
        <v>0</v>
      </c>
    </row>
    <row r="100" spans="1:16" x14ac:dyDescent="0.25">
      <c r="A100" s="444"/>
      <c r="B100" s="422">
        <v>43</v>
      </c>
      <c r="C100" s="407" t="s">
        <v>189</v>
      </c>
      <c r="D100" s="250" t="s">
        <v>34</v>
      </c>
      <c r="E100" s="410"/>
      <c r="F100" s="295"/>
      <c r="G100" s="295"/>
      <c r="H100" s="415"/>
      <c r="I100" s="415"/>
      <c r="J100" s="415"/>
      <c r="K100" s="415"/>
      <c r="L100" s="415"/>
      <c r="M100" s="415"/>
      <c r="N100" s="415"/>
      <c r="O100" s="415"/>
      <c r="P100" s="423">
        <f t="shared" si="1"/>
        <v>0</v>
      </c>
    </row>
    <row r="101" spans="1:16" ht="42.75" x14ac:dyDescent="0.25">
      <c r="A101" s="444"/>
      <c r="B101" s="422">
        <v>44</v>
      </c>
      <c r="C101" s="407" t="s">
        <v>190</v>
      </c>
      <c r="D101" s="250" t="s">
        <v>34</v>
      </c>
      <c r="E101" s="410"/>
      <c r="F101" s="295"/>
      <c r="G101" s="295"/>
      <c r="H101" s="415"/>
      <c r="I101" s="415"/>
      <c r="J101" s="415"/>
      <c r="K101" s="415"/>
      <c r="L101" s="415"/>
      <c r="M101" s="415"/>
      <c r="N101" s="415"/>
      <c r="O101" s="415"/>
      <c r="P101" s="423">
        <f t="shared" si="1"/>
        <v>0</v>
      </c>
    </row>
    <row r="102" spans="1:16" ht="28.5" x14ac:dyDescent="0.25">
      <c r="A102" s="444"/>
      <c r="B102" s="422">
        <v>45</v>
      </c>
      <c r="C102" s="407" t="s">
        <v>191</v>
      </c>
      <c r="D102" s="250" t="s">
        <v>34</v>
      </c>
      <c r="E102" s="410"/>
      <c r="F102" s="295"/>
      <c r="G102" s="295"/>
      <c r="H102" s="415"/>
      <c r="I102" s="415"/>
      <c r="J102" s="415"/>
      <c r="K102" s="415"/>
      <c r="L102" s="415"/>
      <c r="M102" s="415"/>
      <c r="N102" s="415"/>
      <c r="O102" s="415"/>
      <c r="P102" s="423">
        <f t="shared" si="1"/>
        <v>0</v>
      </c>
    </row>
    <row r="103" spans="1:16" ht="28.5" x14ac:dyDescent="0.25">
      <c r="A103" s="444"/>
      <c r="B103" s="422">
        <v>46</v>
      </c>
      <c r="C103" s="407" t="s">
        <v>192</v>
      </c>
      <c r="D103" s="250" t="s">
        <v>34</v>
      </c>
      <c r="E103" s="410"/>
      <c r="F103" s="295"/>
      <c r="G103" s="295"/>
      <c r="H103" s="415"/>
      <c r="I103" s="415"/>
      <c r="J103" s="415"/>
      <c r="K103" s="415"/>
      <c r="L103" s="415"/>
      <c r="M103" s="415"/>
      <c r="N103" s="415"/>
      <c r="O103" s="415"/>
      <c r="P103" s="423">
        <f t="shared" si="1"/>
        <v>0</v>
      </c>
    </row>
    <row r="104" spans="1:16" ht="28.5" x14ac:dyDescent="0.25">
      <c r="A104" s="444"/>
      <c r="B104" s="422">
        <v>47</v>
      </c>
      <c r="C104" s="407" t="s">
        <v>193</v>
      </c>
      <c r="D104" s="250" t="s">
        <v>34</v>
      </c>
      <c r="E104" s="410"/>
      <c r="F104" s="295"/>
      <c r="G104" s="295"/>
      <c r="H104" s="415"/>
      <c r="I104" s="415"/>
      <c r="J104" s="415"/>
      <c r="K104" s="415"/>
      <c r="L104" s="415"/>
      <c r="M104" s="415"/>
      <c r="N104" s="415"/>
      <c r="O104" s="415"/>
      <c r="P104" s="423">
        <f t="shared" si="1"/>
        <v>0</v>
      </c>
    </row>
    <row r="105" spans="1:16" ht="28.5" x14ac:dyDescent="0.25">
      <c r="A105" s="444"/>
      <c r="B105" s="422">
        <v>48</v>
      </c>
      <c r="C105" s="407" t="s">
        <v>194</v>
      </c>
      <c r="D105" s="250" t="s">
        <v>34</v>
      </c>
      <c r="E105" s="410"/>
      <c r="F105" s="295"/>
      <c r="G105" s="295"/>
      <c r="H105" s="415"/>
      <c r="I105" s="415"/>
      <c r="J105" s="415"/>
      <c r="K105" s="415"/>
      <c r="L105" s="415"/>
      <c r="M105" s="415"/>
      <c r="N105" s="415"/>
      <c r="O105" s="415"/>
      <c r="P105" s="423">
        <f t="shared" si="1"/>
        <v>0</v>
      </c>
    </row>
    <row r="106" spans="1:16" ht="28.5" x14ac:dyDescent="0.25">
      <c r="A106" s="444"/>
      <c r="B106" s="422">
        <v>49</v>
      </c>
      <c r="C106" s="407" t="s">
        <v>195</v>
      </c>
      <c r="D106" s="250" t="s">
        <v>34</v>
      </c>
      <c r="E106" s="410"/>
      <c r="F106" s="295"/>
      <c r="G106" s="295"/>
      <c r="H106" s="415"/>
      <c r="I106" s="415"/>
      <c r="J106" s="415"/>
      <c r="K106" s="415"/>
      <c r="L106" s="415"/>
      <c r="M106" s="415"/>
      <c r="N106" s="415"/>
      <c r="O106" s="415"/>
      <c r="P106" s="423">
        <f t="shared" si="1"/>
        <v>0</v>
      </c>
    </row>
    <row r="107" spans="1:16" x14ac:dyDescent="0.25">
      <c r="A107" s="444"/>
      <c r="B107" s="424" t="s">
        <v>291</v>
      </c>
      <c r="C107" s="407"/>
      <c r="D107" s="250" t="s">
        <v>250</v>
      </c>
      <c r="E107" s="410"/>
      <c r="F107" s="295"/>
      <c r="G107" s="295"/>
      <c r="H107" s="415"/>
      <c r="I107" s="415"/>
      <c r="J107" s="415"/>
      <c r="K107" s="415"/>
      <c r="L107" s="415"/>
      <c r="M107" s="415"/>
      <c r="N107" s="415"/>
      <c r="O107" s="415"/>
      <c r="P107" s="423"/>
    </row>
    <row r="108" spans="1:16" x14ac:dyDescent="0.25">
      <c r="A108" s="444"/>
      <c r="B108" s="422"/>
      <c r="C108" s="407"/>
      <c r="D108" s="250"/>
      <c r="E108" s="410"/>
      <c r="F108" s="295"/>
      <c r="G108" s="295"/>
      <c r="H108" s="415"/>
      <c r="I108" s="415"/>
      <c r="J108" s="415"/>
      <c r="K108" s="415"/>
      <c r="L108" s="415"/>
      <c r="M108" s="415"/>
      <c r="N108" s="415"/>
      <c r="O108" s="415"/>
      <c r="P108" s="423"/>
    </row>
    <row r="109" spans="1:16" x14ac:dyDescent="0.25">
      <c r="A109" s="444"/>
      <c r="B109" s="422"/>
      <c r="C109" s="407"/>
      <c r="D109" s="250"/>
      <c r="E109" s="410"/>
      <c r="F109" s="295"/>
      <c r="G109" s="295"/>
      <c r="H109" s="415"/>
      <c r="I109" s="415"/>
      <c r="J109" s="415"/>
      <c r="K109" s="415"/>
      <c r="L109" s="415"/>
      <c r="M109" s="415"/>
      <c r="N109" s="415"/>
      <c r="O109" s="415"/>
      <c r="P109" s="423"/>
    </row>
    <row r="110" spans="1:16" x14ac:dyDescent="0.25">
      <c r="A110" s="444"/>
      <c r="B110" s="422"/>
      <c r="C110" s="407"/>
      <c r="D110" s="250"/>
      <c r="E110" s="410"/>
      <c r="F110" s="295"/>
      <c r="G110" s="295"/>
      <c r="H110" s="415"/>
      <c r="I110" s="415"/>
      <c r="J110" s="415"/>
      <c r="K110" s="415"/>
      <c r="L110" s="415"/>
      <c r="M110" s="415"/>
      <c r="N110" s="415"/>
      <c r="O110" s="415"/>
      <c r="P110" s="423"/>
    </row>
    <row r="111" spans="1:16" x14ac:dyDescent="0.25">
      <c r="B111" s="351"/>
      <c r="C111" s="664" t="s">
        <v>218</v>
      </c>
      <c r="D111" s="664"/>
      <c r="E111" s="352"/>
      <c r="F111" s="353"/>
      <c r="G111" s="353"/>
      <c r="H111" s="354">
        <f>SUM(F17*H17,F18*H18,F19*H19,F20*H20,F21*H21,F22*H22,F46*H46,F63*H63,F64*H64,F65*H65,F66*H66)</f>
        <v>0</v>
      </c>
      <c r="I111" s="354">
        <f>SUM(F28*I28,F29*I29,F30*I30,F31*I31,F32*I32,F72*I72,F73*I73,F74*I74,F75*I75,F76*I76,F77*I77,F78*I78,F79*I79,F85*I85,F86*I86,F87*I87)</f>
        <v>0</v>
      </c>
      <c r="J111" s="355"/>
      <c r="K111" s="352"/>
      <c r="L111" s="352"/>
      <c r="M111" s="352"/>
      <c r="N111" s="354"/>
      <c r="O111" s="352"/>
      <c r="P111" s="356">
        <f>SUM(H111:O111)</f>
        <v>0</v>
      </c>
    </row>
    <row r="112" spans="1:16" x14ac:dyDescent="0.25">
      <c r="B112" s="272"/>
      <c r="C112" s="655" t="s">
        <v>257</v>
      </c>
      <c r="D112" s="655"/>
      <c r="E112" s="266"/>
      <c r="F112" s="264"/>
      <c r="G112" s="264"/>
      <c r="H112" s="266"/>
      <c r="I112" s="266"/>
      <c r="J112" s="267">
        <f>SUM(E28*G28*J28,E29*G29*J29,E30*G30*J30,E31*G31,J31*E32*G32*J32,E38*G38*J38,E39*G39*J39,E40*G40*J40)</f>
        <v>0</v>
      </c>
      <c r="K112" s="267">
        <f>SUM(E28*G28*K28,E29*G29*K29,E30*G30*K30,E31*G31*K31,E32*G32*K32,E38*G38*K38,E39*G39*K39,E40*G40*K40)</f>
        <v>0</v>
      </c>
      <c r="L112" s="267"/>
      <c r="M112" s="267"/>
      <c r="N112" s="266"/>
      <c r="O112" s="266"/>
      <c r="P112" s="273">
        <f>SUM(H112:O112)</f>
        <v>0</v>
      </c>
    </row>
    <row r="113" spans="2:16" x14ac:dyDescent="0.25">
      <c r="B113" s="272"/>
      <c r="C113" s="655" t="s">
        <v>258</v>
      </c>
      <c r="D113" s="655"/>
      <c r="E113" s="266"/>
      <c r="F113" s="264"/>
      <c r="G113" s="264"/>
      <c r="H113" s="266"/>
      <c r="I113" s="266"/>
      <c r="J113" s="267">
        <f>J112-(E32*G32*J32)</f>
        <v>0</v>
      </c>
      <c r="K113" s="266">
        <f>K112-(E32*G32*K32)</f>
        <v>0</v>
      </c>
      <c r="L113" s="266"/>
      <c r="M113" s="266"/>
      <c r="N113" s="266"/>
      <c r="O113" s="266"/>
      <c r="P113" s="273"/>
    </row>
    <row r="114" spans="2:16" x14ac:dyDescent="0.25">
      <c r="B114" s="274"/>
      <c r="C114" s="669"/>
      <c r="D114" s="669"/>
      <c r="E114" s="259"/>
      <c r="F114" s="257"/>
      <c r="G114" s="257"/>
      <c r="H114" s="259"/>
      <c r="I114" s="259"/>
      <c r="J114" s="259"/>
      <c r="K114" s="259"/>
      <c r="L114" s="259"/>
      <c r="M114" s="259"/>
      <c r="N114" s="259"/>
      <c r="O114" s="259"/>
      <c r="P114" s="275"/>
    </row>
    <row r="115" spans="2:16" x14ac:dyDescent="0.25">
      <c r="B115" s="274"/>
      <c r="C115" s="258"/>
      <c r="D115" s="259"/>
      <c r="E115" s="259"/>
      <c r="F115" s="257"/>
      <c r="G115" s="257"/>
      <c r="H115" s="259"/>
      <c r="I115" s="259"/>
      <c r="J115" s="259"/>
      <c r="K115" s="259"/>
      <c r="L115" s="259"/>
      <c r="M115" s="259"/>
      <c r="N115" s="259"/>
      <c r="O115" s="259"/>
      <c r="P115" s="275"/>
    </row>
    <row r="116" spans="2:16" x14ac:dyDescent="0.25">
      <c r="B116" s="378"/>
      <c r="C116" s="653" t="s">
        <v>325</v>
      </c>
      <c r="D116" s="653"/>
      <c r="E116" s="250"/>
      <c r="F116" s="261"/>
      <c r="G116" s="250"/>
      <c r="H116" s="262" t="e">
        <f>'3.  Distribution Rates'!#REF!</f>
        <v>#REF!</v>
      </c>
      <c r="I116" s="262" t="e">
        <f>'3.  Distribution Rates'!#REF!</f>
        <v>#REF!</v>
      </c>
      <c r="J116" s="262" t="e">
        <f>'3.  Distribution Rates'!#REF!</f>
        <v>#REF!</v>
      </c>
      <c r="K116" s="262" t="e">
        <f>'3.  Distribution Rates'!#REF!</f>
        <v>#REF!</v>
      </c>
      <c r="L116" s="262" t="e">
        <f>'3.  Distribution Rates'!#REF!</f>
        <v>#REF!</v>
      </c>
      <c r="M116" s="262" t="e">
        <f>'3.  Distribution Rates'!#REF!</f>
        <v>#REF!</v>
      </c>
      <c r="N116" s="262" t="e">
        <f>'3.  Distribution Rates'!#REF!</f>
        <v>#REF!</v>
      </c>
      <c r="O116" s="262"/>
      <c r="P116" s="379"/>
    </row>
    <row r="117" spans="2:16" x14ac:dyDescent="0.25">
      <c r="B117" s="378"/>
      <c r="C117" s="653" t="s">
        <v>293</v>
      </c>
      <c r="D117" s="653"/>
      <c r="E117" s="259"/>
      <c r="F117" s="261"/>
      <c r="G117" s="261"/>
      <c r="H117" s="295"/>
      <c r="I117" s="295"/>
      <c r="J117" s="295"/>
      <c r="K117" s="295"/>
      <c r="L117" s="295"/>
      <c r="M117" s="295"/>
      <c r="N117" s="295"/>
      <c r="O117" s="250"/>
      <c r="P117" s="276">
        <f>SUM(H117:O117)</f>
        <v>0</v>
      </c>
    </row>
    <row r="118" spans="2:16" x14ac:dyDescent="0.25">
      <c r="B118" s="378"/>
      <c r="C118" s="653" t="s">
        <v>294</v>
      </c>
      <c r="D118" s="653"/>
      <c r="E118" s="259"/>
      <c r="F118" s="261"/>
      <c r="G118" s="261"/>
      <c r="H118" s="295"/>
      <c r="I118" s="295"/>
      <c r="J118" s="295"/>
      <c r="K118" s="295"/>
      <c r="L118" s="295"/>
      <c r="M118" s="295"/>
      <c r="N118" s="295"/>
      <c r="O118" s="250"/>
      <c r="P118" s="276">
        <f>SUM(H118:O118)</f>
        <v>0</v>
      </c>
    </row>
    <row r="119" spans="2:16" x14ac:dyDescent="0.25">
      <c r="B119" s="378"/>
      <c r="C119" s="653" t="s">
        <v>295</v>
      </c>
      <c r="D119" s="653"/>
      <c r="E119" s="259"/>
      <c r="F119" s="261"/>
      <c r="G119" s="261"/>
      <c r="H119" s="295"/>
      <c r="I119" s="295"/>
      <c r="J119" s="295"/>
      <c r="K119" s="295"/>
      <c r="L119" s="295"/>
      <c r="M119" s="295"/>
      <c r="N119" s="295"/>
      <c r="O119" s="250"/>
      <c r="P119" s="276">
        <f t="shared" ref="P119" si="2">SUM(H119:O119)</f>
        <v>0</v>
      </c>
    </row>
    <row r="120" spans="2:16" x14ac:dyDescent="0.25">
      <c r="B120" s="378"/>
      <c r="C120" s="653" t="s">
        <v>296</v>
      </c>
      <c r="D120" s="653"/>
      <c r="E120" s="259"/>
      <c r="F120" s="261"/>
      <c r="G120" s="261"/>
      <c r="H120" s="295"/>
      <c r="I120" s="295"/>
      <c r="J120" s="295"/>
      <c r="K120" s="295"/>
      <c r="L120" s="295"/>
      <c r="M120" s="295"/>
      <c r="N120" s="295"/>
      <c r="O120" s="250"/>
      <c r="P120" s="276">
        <f>SUM(H120:O120)</f>
        <v>0</v>
      </c>
    </row>
    <row r="121" spans="2:16" x14ac:dyDescent="0.25">
      <c r="B121" s="378"/>
      <c r="C121" s="653" t="s">
        <v>297</v>
      </c>
      <c r="D121" s="653"/>
      <c r="E121" s="259"/>
      <c r="F121" s="261"/>
      <c r="G121" s="261"/>
      <c r="H121" s="375" t="e">
        <f>'5.  2015 LRAM'!H129*H116</f>
        <v>#DIV/0!</v>
      </c>
      <c r="I121" s="375" t="e">
        <f>'5.  2015 LRAM'!I129*I116</f>
        <v>#DIV/0!</v>
      </c>
      <c r="J121" s="375" t="e">
        <f>'5.  2015 LRAM'!J129*J116</f>
        <v>#DIV/0!</v>
      </c>
      <c r="K121" s="375" t="e">
        <f>'5.  2015 LRAM'!K129*K116</f>
        <v>#DIV/0!</v>
      </c>
      <c r="L121" s="375" t="e">
        <f>'5.  2015 LRAM'!L129*L116</f>
        <v>#DIV/0!</v>
      </c>
      <c r="M121" s="375" t="e">
        <f>'5.  2015 LRAM'!M129*M116</f>
        <v>#DIV/0!</v>
      </c>
      <c r="N121" s="375" t="e">
        <f>'5.  2015 LRAM'!N129*N116</f>
        <v>#DIV/0!</v>
      </c>
      <c r="O121" s="250"/>
      <c r="P121" s="276" t="e">
        <f t="shared" ref="P121:P122" si="3">SUM(H121:O121)</f>
        <v>#DIV/0!</v>
      </c>
    </row>
    <row r="122" spans="2:16" x14ac:dyDescent="0.25">
      <c r="B122" s="378"/>
      <c r="C122" s="653" t="s">
        <v>298</v>
      </c>
      <c r="D122" s="653"/>
      <c r="E122" s="259"/>
      <c r="F122" s="261"/>
      <c r="G122" s="261"/>
      <c r="H122" s="375" t="e">
        <f>'5-b. 2016 LRAM'!H127*H116</f>
        <v>#DIV/0!</v>
      </c>
      <c r="I122" s="375" t="e">
        <f>'5-b. 2016 LRAM'!I127*I116</f>
        <v>#DIV/0!</v>
      </c>
      <c r="J122" s="375" t="e">
        <f>'5-b. 2016 LRAM'!J127*J116</f>
        <v>#DIV/0!</v>
      </c>
      <c r="K122" s="375" t="e">
        <f>'5-b. 2016 LRAM'!K127*K116</f>
        <v>#DIV/0!</v>
      </c>
      <c r="L122" s="375" t="e">
        <f>'5-b. 2016 LRAM'!L127*L116</f>
        <v>#REF!</v>
      </c>
      <c r="M122" s="375" t="e">
        <f>'5-b. 2016 LRAM'!M127*M116</f>
        <v>#REF!</v>
      </c>
      <c r="N122" s="375" t="e">
        <f>'5-b. 2016 LRAM'!N127*N116</f>
        <v>#REF!</v>
      </c>
      <c r="O122" s="250"/>
      <c r="P122" s="276" t="e">
        <f t="shared" si="3"/>
        <v>#DIV/0!</v>
      </c>
    </row>
    <row r="123" spans="2:16" x14ac:dyDescent="0.25">
      <c r="B123" s="378"/>
      <c r="C123" s="653" t="s">
        <v>299</v>
      </c>
      <c r="D123" s="653"/>
      <c r="E123" s="259"/>
      <c r="F123" s="261"/>
      <c r="G123" s="261"/>
      <c r="H123" s="375" t="e">
        <f>'5-c.  2017 LRAM'!H128*H116</f>
        <v>#DIV/0!</v>
      </c>
      <c r="I123" s="375" t="e">
        <f>'5-c.  2017 LRAM'!I128*I116</f>
        <v>#DIV/0!</v>
      </c>
      <c r="J123" s="375" t="e">
        <f>'5-c.  2017 LRAM'!J128*J116</f>
        <v>#DIV/0!</v>
      </c>
      <c r="K123" s="375" t="e">
        <f>'5-c.  2017 LRAM'!K128*K116</f>
        <v>#DIV/0!</v>
      </c>
      <c r="L123" s="375" t="e">
        <f>'5-c.  2017 LRAM'!L128*L116</f>
        <v>#REF!</v>
      </c>
      <c r="M123" s="375" t="e">
        <f>'5-c.  2017 LRAM'!M128*M116</f>
        <v>#REF!</v>
      </c>
      <c r="N123" s="375" t="e">
        <f>'5-c.  2017 LRAM'!N128*N116</f>
        <v>#DIV/0!</v>
      </c>
      <c r="O123" s="250"/>
      <c r="P123" s="276" t="e">
        <f>SUM(H123:O123)</f>
        <v>#DIV/0!</v>
      </c>
    </row>
    <row r="124" spans="2:16" x14ac:dyDescent="0.25">
      <c r="B124" s="378"/>
      <c r="C124" s="653" t="s">
        <v>300</v>
      </c>
      <c r="D124" s="653"/>
      <c r="E124" s="259"/>
      <c r="F124" s="261"/>
      <c r="G124" s="261"/>
      <c r="H124" s="375" t="e">
        <f>'5-d.  2018 LRAM'!H127*H116</f>
        <v>#DIV/0!</v>
      </c>
      <c r="I124" s="375" t="e">
        <f>'5-d.  2018 LRAM'!I127*I116</f>
        <v>#DIV/0!</v>
      </c>
      <c r="J124" s="375" t="e">
        <f>'5-d.  2018 LRAM'!J127*J116</f>
        <v>#DIV/0!</v>
      </c>
      <c r="K124" s="375" t="e">
        <f>'5-d.  2018 LRAM'!K127*K116</f>
        <v>#DIV/0!</v>
      </c>
      <c r="L124" s="375" t="e">
        <f>'5-d.  2018 LRAM'!L127*L116</f>
        <v>#DIV/0!</v>
      </c>
      <c r="M124" s="375" t="e">
        <f>'5-d.  2018 LRAM'!M127*M116</f>
        <v>#DIV/0!</v>
      </c>
      <c r="N124" s="375" t="e">
        <f>'5-d.  2018 LRAM'!N127*N116</f>
        <v>#DIV/0!</v>
      </c>
      <c r="O124" s="250"/>
      <c r="P124" s="276" t="e">
        <f t="shared" ref="P124:P125" si="4">SUM(H124:O124)</f>
        <v>#DIV/0!</v>
      </c>
    </row>
    <row r="125" spans="2:16" x14ac:dyDescent="0.25">
      <c r="B125" s="378"/>
      <c r="C125" s="653" t="s">
        <v>301</v>
      </c>
      <c r="D125" s="653"/>
      <c r="E125" s="259"/>
      <c r="F125" s="261"/>
      <c r="G125" s="261"/>
      <c r="H125" s="375" t="e">
        <f>H111*H116</f>
        <v>#REF!</v>
      </c>
      <c r="I125" s="375" t="e">
        <f>I111*I116</f>
        <v>#REF!</v>
      </c>
      <c r="J125" s="375" t="e">
        <f>J112*J116</f>
        <v>#REF!</v>
      </c>
      <c r="K125" s="375" t="e">
        <f>K112*K116</f>
        <v>#REF!</v>
      </c>
      <c r="L125" s="375" t="e">
        <f>L112*L116</f>
        <v>#REF!</v>
      </c>
      <c r="M125" s="375" t="e">
        <f>M112*M116</f>
        <v>#REF!</v>
      </c>
      <c r="N125" s="375" t="e">
        <f>N111*N116</f>
        <v>#REF!</v>
      </c>
      <c r="O125" s="250"/>
      <c r="P125" s="276" t="e">
        <f t="shared" si="4"/>
        <v>#REF!</v>
      </c>
    </row>
    <row r="126" spans="2:16" x14ac:dyDescent="0.25">
      <c r="B126" s="274"/>
      <c r="C126" s="376" t="s">
        <v>292</v>
      </c>
      <c r="D126" s="259"/>
      <c r="E126" s="259"/>
      <c r="F126" s="257"/>
      <c r="G126" s="257"/>
      <c r="H126" s="263" t="e">
        <f t="shared" ref="H126:N126" si="5">SUM(H117:H125)</f>
        <v>#DIV/0!</v>
      </c>
      <c r="I126" s="263" t="e">
        <f t="shared" si="5"/>
        <v>#DIV/0!</v>
      </c>
      <c r="J126" s="263" t="e">
        <f t="shared" si="5"/>
        <v>#DIV/0!</v>
      </c>
      <c r="K126" s="263" t="e">
        <f t="shared" si="5"/>
        <v>#DIV/0!</v>
      </c>
      <c r="L126" s="263" t="e">
        <f t="shared" si="5"/>
        <v>#DIV/0!</v>
      </c>
      <c r="M126" s="263" t="e">
        <f t="shared" si="5"/>
        <v>#DIV/0!</v>
      </c>
      <c r="N126" s="263" t="e">
        <f t="shared" si="5"/>
        <v>#DIV/0!</v>
      </c>
      <c r="O126" s="259"/>
      <c r="P126" s="277" t="e">
        <f>SUM(P117:P125)</f>
        <v>#DIV/0!</v>
      </c>
    </row>
    <row r="127" spans="2:16" x14ac:dyDescent="0.25">
      <c r="B127" s="274"/>
      <c r="C127" s="376"/>
      <c r="D127" s="259"/>
      <c r="E127" s="259"/>
      <c r="F127" s="257"/>
      <c r="G127" s="257"/>
      <c r="H127" s="263"/>
      <c r="I127" s="263"/>
      <c r="J127" s="263"/>
      <c r="K127" s="263"/>
      <c r="L127" s="263"/>
      <c r="M127" s="263"/>
      <c r="N127" s="263"/>
      <c r="O127" s="259"/>
      <c r="P127" s="277"/>
    </row>
    <row r="128" spans="2:16" x14ac:dyDescent="0.25">
      <c r="B128" s="417"/>
      <c r="C128" s="654" t="s">
        <v>302</v>
      </c>
      <c r="D128" s="654"/>
      <c r="E128" s="418"/>
      <c r="F128" s="329"/>
      <c r="G128" s="329"/>
      <c r="H128" s="397" t="e">
        <f>H111*'6.  Persistence Rates'!$I$48</f>
        <v>#DIV/0!</v>
      </c>
      <c r="I128" s="397" t="e">
        <f>I111*'6.  Persistence Rates'!$I$48</f>
        <v>#DIV/0!</v>
      </c>
      <c r="J128" s="397" t="e">
        <f>J112*'6.  Persistence Rates'!$V$48</f>
        <v>#DIV/0!</v>
      </c>
      <c r="K128" s="397" t="e">
        <f>K112*'6.  Persistence Rates'!$V$48</f>
        <v>#DIV/0!</v>
      </c>
      <c r="L128" s="397" t="e">
        <f>L112*'6.  Persistence Rates'!$V$48</f>
        <v>#DIV/0!</v>
      </c>
      <c r="M128" s="397" t="e">
        <f>M112*'6.  Persistence Rates'!$V$48</f>
        <v>#DIV/0!</v>
      </c>
      <c r="N128" s="397" t="e">
        <f>N111*'6.  Persistence Rates'!$I$48</f>
        <v>#DIV/0!</v>
      </c>
      <c r="O128" s="329"/>
      <c r="P128" s="393"/>
    </row>
  </sheetData>
  <mergeCells count="35">
    <mergeCell ref="E4:P4"/>
    <mergeCell ref="E9:F9"/>
    <mergeCell ref="E10:F10"/>
    <mergeCell ref="C13:C14"/>
    <mergeCell ref="B13:B14"/>
    <mergeCell ref="E13:E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zoomScalePageLayoutView="90" workbookViewId="0">
      <pane ySplit="14" topLeftCell="A15" activePane="bottomLeft" state="frozen"/>
      <selection pane="bottomLeft" activeCell="B13" sqref="B13:B14"/>
    </sheetView>
  </sheetViews>
  <sheetFormatPr defaultColWidth="8.85546875" defaultRowHeight="15" outlineLevelRow="1" x14ac:dyDescent="0.25"/>
  <cols>
    <col min="1" max="1" width="6.42578125" style="68" customWidth="1"/>
    <col min="2" max="2" width="5.140625" style="68" customWidth="1"/>
    <col min="3" max="3" width="44.28515625" style="433" customWidth="1"/>
    <col min="4" max="4" width="12.28515625" style="434" customWidth="1"/>
    <col min="5" max="5" width="13.28515625" style="434"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8.85546875" style="68"/>
  </cols>
  <sheetData>
    <row r="2" spans="1:18" ht="18.75" customHeight="1" x14ac:dyDescent="0.3">
      <c r="B2" s="705" t="s">
        <v>303</v>
      </c>
      <c r="C2" s="705"/>
      <c r="D2" s="705"/>
      <c r="E2" s="705"/>
      <c r="F2" s="705"/>
      <c r="G2" s="705"/>
      <c r="H2" s="705"/>
      <c r="I2" s="705"/>
      <c r="J2" s="705"/>
      <c r="K2" s="705"/>
      <c r="L2" s="705"/>
      <c r="M2" s="705"/>
      <c r="N2" s="705"/>
      <c r="O2" s="705"/>
      <c r="P2" s="705"/>
    </row>
    <row r="3" spans="1:18" ht="18.75" outlineLevel="1" x14ac:dyDescent="0.3">
      <c r="B3" s="436"/>
      <c r="C3" s="436"/>
      <c r="D3" s="436"/>
      <c r="E3" s="436"/>
      <c r="F3" s="436"/>
      <c r="G3" s="436"/>
      <c r="H3" s="436"/>
      <c r="I3" s="436"/>
      <c r="J3" s="436"/>
      <c r="K3" s="436"/>
      <c r="L3" s="436"/>
      <c r="M3" s="436"/>
      <c r="N3" s="436"/>
      <c r="O3" s="436"/>
      <c r="P3" s="436"/>
    </row>
    <row r="4" spans="1:18" ht="35.25" customHeight="1" outlineLevel="1" x14ac:dyDescent="0.3">
      <c r="A4" s="335"/>
      <c r="B4" s="436"/>
      <c r="C4" s="366" t="s">
        <v>396</v>
      </c>
      <c r="D4" s="437"/>
      <c r="E4" s="706" t="s">
        <v>359</v>
      </c>
      <c r="F4" s="706"/>
      <c r="G4" s="706"/>
      <c r="H4" s="706"/>
      <c r="I4" s="706"/>
      <c r="J4" s="706"/>
      <c r="K4" s="706"/>
      <c r="L4" s="706"/>
      <c r="M4" s="706"/>
      <c r="N4" s="706"/>
      <c r="O4" s="706"/>
      <c r="P4" s="706"/>
    </row>
    <row r="5" spans="1:18" ht="18.75" customHeight="1" outlineLevel="1" x14ac:dyDescent="0.3">
      <c r="B5" s="436"/>
      <c r="C5" s="438"/>
      <c r="D5" s="437"/>
      <c r="E5" s="369" t="s">
        <v>353</v>
      </c>
      <c r="F5" s="437"/>
      <c r="G5" s="437"/>
      <c r="H5" s="437"/>
      <c r="I5" s="437"/>
      <c r="J5" s="437"/>
      <c r="K5" s="437"/>
      <c r="L5" s="437"/>
      <c r="M5" s="437"/>
      <c r="N5" s="437"/>
      <c r="O5" s="437"/>
      <c r="P5" s="437"/>
    </row>
    <row r="6" spans="1:18" ht="18.75" customHeight="1" outlineLevel="1" x14ac:dyDescent="0.3">
      <c r="B6" s="436"/>
      <c r="C6" s="438"/>
      <c r="D6" s="437"/>
      <c r="E6" s="369" t="s">
        <v>354</v>
      </c>
      <c r="F6" s="437"/>
      <c r="G6" s="437"/>
      <c r="H6" s="437"/>
      <c r="I6" s="437"/>
      <c r="J6" s="437"/>
      <c r="K6" s="437"/>
      <c r="L6" s="437"/>
      <c r="M6" s="437"/>
      <c r="N6" s="437"/>
      <c r="O6" s="437"/>
      <c r="P6" s="437"/>
    </row>
    <row r="7" spans="1:18" ht="18.75" customHeight="1" outlineLevel="1" x14ac:dyDescent="0.3">
      <c r="B7" s="436"/>
      <c r="C7" s="438"/>
      <c r="D7" s="437"/>
      <c r="E7" s="369" t="s">
        <v>412</v>
      </c>
      <c r="F7" s="437"/>
      <c r="G7" s="437"/>
      <c r="H7" s="437"/>
      <c r="I7" s="437"/>
      <c r="J7" s="437"/>
      <c r="K7" s="437"/>
      <c r="L7" s="437"/>
      <c r="M7" s="437"/>
      <c r="N7" s="437"/>
      <c r="O7" s="437"/>
      <c r="P7" s="437"/>
    </row>
    <row r="8" spans="1:18" ht="18.75" customHeight="1" outlineLevel="1" x14ac:dyDescent="0.3">
      <c r="B8" s="436"/>
      <c r="C8" s="438"/>
      <c r="D8" s="437"/>
      <c r="E8" s="369"/>
      <c r="F8" s="437"/>
      <c r="G8" s="437"/>
      <c r="H8" s="437"/>
      <c r="I8" s="437"/>
      <c r="J8" s="437"/>
      <c r="K8" s="437"/>
      <c r="L8" s="437"/>
      <c r="M8" s="437"/>
      <c r="N8" s="437"/>
      <c r="O8" s="437"/>
      <c r="P8" s="437"/>
    </row>
    <row r="9" spans="1:18" ht="18.75" customHeight="1" outlineLevel="1" x14ac:dyDescent="0.3">
      <c r="B9" s="436"/>
      <c r="C9" s="232" t="s">
        <v>334</v>
      </c>
      <c r="D9" s="436"/>
      <c r="E9" s="233" t="s">
        <v>360</v>
      </c>
      <c r="F9" s="445"/>
      <c r="G9" s="436"/>
      <c r="H9" s="436"/>
      <c r="I9" s="436"/>
      <c r="J9" s="436"/>
      <c r="K9" s="436"/>
      <c r="L9" s="436"/>
      <c r="M9" s="436"/>
      <c r="N9" s="436"/>
      <c r="O9" s="436"/>
      <c r="P9" s="436"/>
      <c r="R9" s="82"/>
    </row>
    <row r="10" spans="1:18" ht="18.75" customHeight="1" outlineLevel="1" x14ac:dyDescent="0.3">
      <c r="B10" s="436"/>
      <c r="C10" s="436"/>
      <c r="D10" s="436"/>
      <c r="E10" s="707" t="s">
        <v>335</v>
      </c>
      <c r="F10" s="707"/>
      <c r="G10" s="436"/>
      <c r="H10" s="436"/>
      <c r="I10" s="436"/>
      <c r="J10" s="436"/>
      <c r="K10" s="436"/>
      <c r="L10" s="436"/>
      <c r="M10" s="436"/>
      <c r="N10" s="436"/>
      <c r="O10" s="436"/>
      <c r="P10" s="436"/>
    </row>
    <row r="11" spans="1:18" x14ac:dyDescent="0.25">
      <c r="A11" s="443"/>
      <c r="C11" s="440"/>
      <c r="D11" s="441"/>
      <c r="E11" s="441"/>
    </row>
    <row r="12" spans="1:18" ht="18.75" x14ac:dyDescent="0.3">
      <c r="B12" s="439" t="s">
        <v>473</v>
      </c>
      <c r="C12" s="436"/>
      <c r="D12" s="436"/>
      <c r="E12" s="436"/>
      <c r="F12" s="436"/>
      <c r="G12" s="436"/>
      <c r="H12" s="436"/>
      <c r="I12" s="436"/>
      <c r="J12" s="436"/>
      <c r="K12" s="436"/>
      <c r="L12" s="436"/>
      <c r="M12" s="436"/>
      <c r="N12" s="436"/>
      <c r="O12" s="436"/>
      <c r="P12" s="436"/>
    </row>
    <row r="13" spans="1:18" ht="45" x14ac:dyDescent="0.25">
      <c r="B13" s="697" t="s">
        <v>59</v>
      </c>
      <c r="C13" s="699" t="s">
        <v>0</v>
      </c>
      <c r="D13" s="699" t="s">
        <v>45</v>
      </c>
      <c r="E13" s="699" t="s">
        <v>202</v>
      </c>
      <c r="F13" s="235" t="s">
        <v>199</v>
      </c>
      <c r="G13" s="235" t="s">
        <v>46</v>
      </c>
      <c r="H13" s="701" t="s">
        <v>60</v>
      </c>
      <c r="I13" s="701"/>
      <c r="J13" s="701"/>
      <c r="K13" s="701"/>
      <c r="L13" s="701"/>
      <c r="M13" s="701"/>
      <c r="N13" s="701"/>
      <c r="O13" s="701"/>
      <c r="P13" s="702"/>
    </row>
    <row r="14" spans="1:18" ht="60" x14ac:dyDescent="0.25">
      <c r="B14" s="698"/>
      <c r="C14" s="700"/>
      <c r="D14" s="700"/>
      <c r="E14" s="700"/>
      <c r="F14" s="431" t="s">
        <v>210</v>
      </c>
      <c r="G14" s="431" t="s">
        <v>211</v>
      </c>
      <c r="H14" s="432" t="s">
        <v>38</v>
      </c>
      <c r="I14" s="432" t="s">
        <v>40</v>
      </c>
      <c r="J14" s="432" t="s">
        <v>109</v>
      </c>
      <c r="K14" s="432" t="s">
        <v>110</v>
      </c>
      <c r="L14" s="432" t="s">
        <v>41</v>
      </c>
      <c r="M14" s="432" t="s">
        <v>42</v>
      </c>
      <c r="N14" s="432" t="s">
        <v>43</v>
      </c>
      <c r="O14" s="432" t="s">
        <v>106</v>
      </c>
      <c r="P14" s="435" t="s">
        <v>35</v>
      </c>
    </row>
    <row r="15" spans="1:18" ht="29.25" customHeight="1" x14ac:dyDescent="0.25">
      <c r="B15" s="682" t="s">
        <v>138</v>
      </c>
      <c r="C15" s="683"/>
      <c r="D15" s="683"/>
      <c r="E15" s="683"/>
      <c r="F15" s="683"/>
      <c r="G15" s="683"/>
      <c r="H15" s="683"/>
      <c r="I15" s="683"/>
      <c r="J15" s="683"/>
      <c r="K15" s="683"/>
      <c r="L15" s="683"/>
      <c r="M15" s="683"/>
      <c r="N15" s="683"/>
      <c r="O15" s="683"/>
      <c r="P15" s="684"/>
    </row>
    <row r="16" spans="1:18" ht="26.25" customHeight="1" x14ac:dyDescent="0.25">
      <c r="A16" s="444"/>
      <c r="B16" s="676" t="s">
        <v>139</v>
      </c>
      <c r="C16" s="677"/>
      <c r="D16" s="677"/>
      <c r="E16" s="677"/>
      <c r="F16" s="677"/>
      <c r="G16" s="677"/>
      <c r="H16" s="677"/>
      <c r="I16" s="677"/>
      <c r="J16" s="677"/>
      <c r="K16" s="677"/>
      <c r="L16" s="677"/>
      <c r="M16" s="677"/>
      <c r="N16" s="677"/>
      <c r="O16" s="677"/>
      <c r="P16" s="678"/>
    </row>
    <row r="17" spans="1:16" x14ac:dyDescent="0.25">
      <c r="A17" s="444"/>
      <c r="B17" s="422">
        <v>1</v>
      </c>
      <c r="C17" s="407" t="s">
        <v>140</v>
      </c>
      <c r="D17" s="250" t="s">
        <v>34</v>
      </c>
      <c r="E17" s="408"/>
      <c r="F17" s="295"/>
      <c r="G17" s="295"/>
      <c r="H17" s="419">
        <v>1</v>
      </c>
      <c r="I17" s="409"/>
      <c r="J17" s="409"/>
      <c r="K17" s="409"/>
      <c r="L17" s="409"/>
      <c r="M17" s="409"/>
      <c r="N17" s="409"/>
      <c r="O17" s="409"/>
      <c r="P17" s="423">
        <f>SUM(H17:O17)</f>
        <v>1</v>
      </c>
    </row>
    <row r="18" spans="1:16" x14ac:dyDescent="0.25">
      <c r="A18" s="40"/>
      <c r="B18" s="422">
        <v>2</v>
      </c>
      <c r="C18" s="407" t="s">
        <v>141</v>
      </c>
      <c r="D18" s="250" t="s">
        <v>34</v>
      </c>
      <c r="E18" s="410"/>
      <c r="F18" s="295"/>
      <c r="G18" s="295"/>
      <c r="H18" s="419">
        <v>1</v>
      </c>
      <c r="I18" s="409"/>
      <c r="J18" s="409"/>
      <c r="K18" s="409"/>
      <c r="L18" s="409"/>
      <c r="M18" s="409"/>
      <c r="N18" s="409"/>
      <c r="O18" s="409"/>
      <c r="P18" s="423">
        <f t="shared" ref="P18:P79" si="0">SUM(H18:O18)</f>
        <v>1</v>
      </c>
    </row>
    <row r="19" spans="1:16" x14ac:dyDescent="0.25">
      <c r="A19" s="444"/>
      <c r="B19" s="422">
        <v>3</v>
      </c>
      <c r="C19" s="407" t="s">
        <v>142</v>
      </c>
      <c r="D19" s="250" t="s">
        <v>34</v>
      </c>
      <c r="E19" s="410"/>
      <c r="F19" s="295"/>
      <c r="G19" s="295"/>
      <c r="H19" s="419">
        <v>1</v>
      </c>
      <c r="I19" s="409"/>
      <c r="J19" s="409"/>
      <c r="K19" s="409"/>
      <c r="L19" s="409"/>
      <c r="M19" s="409"/>
      <c r="N19" s="409"/>
      <c r="O19" s="409"/>
      <c r="P19" s="423">
        <f t="shared" si="0"/>
        <v>1</v>
      </c>
    </row>
    <row r="20" spans="1:16" x14ac:dyDescent="0.25">
      <c r="A20" s="444"/>
      <c r="B20" s="422">
        <v>4</v>
      </c>
      <c r="C20" s="407" t="s">
        <v>143</v>
      </c>
      <c r="D20" s="250" t="s">
        <v>34</v>
      </c>
      <c r="E20" s="410"/>
      <c r="F20" s="295"/>
      <c r="G20" s="295"/>
      <c r="H20" s="419">
        <v>1</v>
      </c>
      <c r="I20" s="409"/>
      <c r="J20" s="409"/>
      <c r="K20" s="409"/>
      <c r="L20" s="409"/>
      <c r="M20" s="409"/>
      <c r="N20" s="409"/>
      <c r="O20" s="409"/>
      <c r="P20" s="423">
        <f t="shared" si="0"/>
        <v>1</v>
      </c>
    </row>
    <row r="21" spans="1:16" x14ac:dyDescent="0.25">
      <c r="A21" s="444"/>
      <c r="B21" s="422">
        <v>5</v>
      </c>
      <c r="C21" s="407" t="s">
        <v>144</v>
      </c>
      <c r="D21" s="250" t="s">
        <v>34</v>
      </c>
      <c r="E21" s="410"/>
      <c r="F21" s="295"/>
      <c r="G21" s="295"/>
      <c r="H21" s="419">
        <v>1</v>
      </c>
      <c r="I21" s="409"/>
      <c r="J21" s="409"/>
      <c r="K21" s="409"/>
      <c r="L21" s="409"/>
      <c r="M21" s="409"/>
      <c r="N21" s="409"/>
      <c r="O21" s="409"/>
      <c r="P21" s="423">
        <f t="shared" si="0"/>
        <v>1</v>
      </c>
    </row>
    <row r="22" spans="1:16" ht="28.5" x14ac:dyDescent="0.25">
      <c r="A22" s="444"/>
      <c r="B22" s="422">
        <v>6</v>
      </c>
      <c r="C22" s="407" t="s">
        <v>145</v>
      </c>
      <c r="D22" s="250" t="s">
        <v>34</v>
      </c>
      <c r="E22" s="410"/>
      <c r="F22" s="295"/>
      <c r="G22" s="295"/>
      <c r="H22" s="419">
        <v>1</v>
      </c>
      <c r="I22" s="409"/>
      <c r="J22" s="409"/>
      <c r="K22" s="409"/>
      <c r="L22" s="409"/>
      <c r="M22" s="409"/>
      <c r="N22" s="409"/>
      <c r="O22" s="409"/>
      <c r="P22" s="423">
        <f t="shared" si="0"/>
        <v>1</v>
      </c>
    </row>
    <row r="23" spans="1:16" x14ac:dyDescent="0.25">
      <c r="A23" s="444"/>
      <c r="B23" s="424" t="s">
        <v>316</v>
      </c>
      <c r="C23" s="407"/>
      <c r="D23" s="250" t="s">
        <v>250</v>
      </c>
      <c r="E23" s="410"/>
      <c r="F23" s="295"/>
      <c r="G23" s="295"/>
      <c r="H23" s="419"/>
      <c r="I23" s="409"/>
      <c r="J23" s="409"/>
      <c r="K23" s="409"/>
      <c r="L23" s="409"/>
      <c r="M23" s="409"/>
      <c r="N23" s="409"/>
      <c r="O23" s="409"/>
      <c r="P23" s="423">
        <f t="shared" si="0"/>
        <v>0</v>
      </c>
    </row>
    <row r="24" spans="1:16" x14ac:dyDescent="0.25">
      <c r="A24" s="444"/>
      <c r="B24" s="422"/>
      <c r="C24" s="407"/>
      <c r="D24" s="250"/>
      <c r="E24" s="410"/>
      <c r="F24" s="295"/>
      <c r="G24" s="295"/>
      <c r="H24" s="419"/>
      <c r="I24" s="409"/>
      <c r="J24" s="409"/>
      <c r="K24" s="409"/>
      <c r="L24" s="409"/>
      <c r="M24" s="409"/>
      <c r="N24" s="409"/>
      <c r="O24" s="409"/>
      <c r="P24" s="423">
        <f t="shared" si="0"/>
        <v>0</v>
      </c>
    </row>
    <row r="25" spans="1:16" x14ac:dyDescent="0.25">
      <c r="A25" s="444"/>
      <c r="B25" s="422"/>
      <c r="C25" s="407"/>
      <c r="D25" s="250"/>
      <c r="E25" s="410"/>
      <c r="F25" s="295"/>
      <c r="G25" s="295"/>
      <c r="H25" s="419"/>
      <c r="I25" s="409"/>
      <c r="J25" s="409"/>
      <c r="K25" s="409"/>
      <c r="L25" s="409"/>
      <c r="M25" s="409"/>
      <c r="N25" s="409"/>
      <c r="O25" s="409"/>
      <c r="P25" s="423">
        <f t="shared" si="0"/>
        <v>0</v>
      </c>
    </row>
    <row r="26" spans="1:16" x14ac:dyDescent="0.25">
      <c r="A26" s="444"/>
      <c r="B26" s="422"/>
      <c r="C26" s="407"/>
      <c r="D26" s="250"/>
      <c r="E26" s="410"/>
      <c r="F26" s="295"/>
      <c r="G26" s="295"/>
      <c r="H26" s="419"/>
      <c r="I26" s="409"/>
      <c r="J26" s="409"/>
      <c r="K26" s="409"/>
      <c r="L26" s="409"/>
      <c r="M26" s="409"/>
      <c r="N26" s="409"/>
      <c r="O26" s="409"/>
      <c r="P26" s="423">
        <f t="shared" si="0"/>
        <v>0</v>
      </c>
    </row>
    <row r="27" spans="1:16" ht="25.5" customHeight="1" x14ac:dyDescent="0.25">
      <c r="A27" s="444"/>
      <c r="B27" s="676" t="s">
        <v>146</v>
      </c>
      <c r="C27" s="677"/>
      <c r="D27" s="677"/>
      <c r="E27" s="677"/>
      <c r="F27" s="677"/>
      <c r="G27" s="677"/>
      <c r="H27" s="677"/>
      <c r="I27" s="677"/>
      <c r="J27" s="677"/>
      <c r="K27" s="677"/>
      <c r="L27" s="677"/>
      <c r="M27" s="677"/>
      <c r="N27" s="677"/>
      <c r="O27" s="677"/>
      <c r="P27" s="678"/>
    </row>
    <row r="28" spans="1:16" x14ac:dyDescent="0.25">
      <c r="A28" s="444"/>
      <c r="B28" s="422">
        <v>7</v>
      </c>
      <c r="C28" s="407" t="s">
        <v>147</v>
      </c>
      <c r="D28" s="250" t="s">
        <v>34</v>
      </c>
      <c r="E28" s="410">
        <v>12</v>
      </c>
      <c r="F28" s="295"/>
      <c r="G28" s="295"/>
      <c r="H28" s="409"/>
      <c r="I28" s="419">
        <v>0.2</v>
      </c>
      <c r="J28" s="419">
        <v>0.5</v>
      </c>
      <c r="K28" s="419">
        <v>0.3</v>
      </c>
      <c r="L28" s="409"/>
      <c r="M28" s="409"/>
      <c r="N28" s="409"/>
      <c r="O28" s="409"/>
      <c r="P28" s="423">
        <f t="shared" si="0"/>
        <v>1</v>
      </c>
    </row>
    <row r="29" spans="1:16" ht="28.5" x14ac:dyDescent="0.25">
      <c r="A29" s="444"/>
      <c r="B29" s="422">
        <v>8</v>
      </c>
      <c r="C29" s="407" t="s">
        <v>148</v>
      </c>
      <c r="D29" s="250" t="s">
        <v>34</v>
      </c>
      <c r="E29" s="410">
        <v>12</v>
      </c>
      <c r="F29" s="295"/>
      <c r="G29" s="295"/>
      <c r="H29" s="409"/>
      <c r="I29" s="419">
        <v>0.8</v>
      </c>
      <c r="J29" s="419">
        <v>0.2</v>
      </c>
      <c r="K29" s="409"/>
      <c r="L29" s="409"/>
      <c r="M29" s="409"/>
      <c r="N29" s="409"/>
      <c r="O29" s="409"/>
      <c r="P29" s="423">
        <f t="shared" si="0"/>
        <v>1</v>
      </c>
    </row>
    <row r="30" spans="1:16" ht="28.5" x14ac:dyDescent="0.25">
      <c r="A30" s="444"/>
      <c r="B30" s="422">
        <v>9</v>
      </c>
      <c r="C30" s="407" t="s">
        <v>149</v>
      </c>
      <c r="D30" s="250" t="s">
        <v>34</v>
      </c>
      <c r="E30" s="410">
        <v>12</v>
      </c>
      <c r="F30" s="295"/>
      <c r="G30" s="295"/>
      <c r="H30" s="409"/>
      <c r="I30" s="419">
        <v>0.5</v>
      </c>
      <c r="J30" s="419">
        <v>0.5</v>
      </c>
      <c r="K30" s="409"/>
      <c r="L30" s="409"/>
      <c r="M30" s="409"/>
      <c r="N30" s="409"/>
      <c r="O30" s="409"/>
      <c r="P30" s="423">
        <f t="shared" si="0"/>
        <v>1</v>
      </c>
    </row>
    <row r="31" spans="1:16" ht="28.5" x14ac:dyDescent="0.25">
      <c r="A31" s="444"/>
      <c r="B31" s="422">
        <v>10</v>
      </c>
      <c r="C31" s="407" t="s">
        <v>150</v>
      </c>
      <c r="D31" s="250" t="s">
        <v>34</v>
      </c>
      <c r="E31" s="410">
        <v>12</v>
      </c>
      <c r="F31" s="295"/>
      <c r="G31" s="295"/>
      <c r="H31" s="409"/>
      <c r="I31" s="419">
        <v>1</v>
      </c>
      <c r="J31" s="409"/>
      <c r="K31" s="409"/>
      <c r="L31" s="409"/>
      <c r="M31" s="409"/>
      <c r="N31" s="409"/>
      <c r="O31" s="409"/>
      <c r="P31" s="423">
        <f t="shared" si="0"/>
        <v>1</v>
      </c>
    </row>
    <row r="32" spans="1:16" ht="28.5" x14ac:dyDescent="0.25">
      <c r="A32" s="444"/>
      <c r="B32" s="422">
        <v>11</v>
      </c>
      <c r="C32" s="407" t="s">
        <v>151</v>
      </c>
      <c r="D32" s="250" t="s">
        <v>34</v>
      </c>
      <c r="E32" s="410">
        <v>3</v>
      </c>
      <c r="F32" s="295"/>
      <c r="G32" s="295"/>
      <c r="H32" s="409"/>
      <c r="I32" s="409"/>
      <c r="J32" s="419">
        <v>1</v>
      </c>
      <c r="K32" s="409"/>
      <c r="L32" s="409"/>
      <c r="M32" s="409"/>
      <c r="N32" s="409"/>
      <c r="O32" s="409"/>
      <c r="P32" s="423">
        <f t="shared" si="0"/>
        <v>1</v>
      </c>
    </row>
    <row r="33" spans="1:16" x14ac:dyDescent="0.25">
      <c r="A33" s="444"/>
      <c r="B33" s="424" t="s">
        <v>316</v>
      </c>
      <c r="C33" s="407"/>
      <c r="D33" s="250" t="s">
        <v>250</v>
      </c>
      <c r="E33" s="410"/>
      <c r="F33" s="295"/>
      <c r="G33" s="295"/>
      <c r="H33" s="409"/>
      <c r="I33" s="409"/>
      <c r="J33" s="409"/>
      <c r="K33" s="409"/>
      <c r="L33" s="409"/>
      <c r="M33" s="409"/>
      <c r="N33" s="409"/>
      <c r="O33" s="409"/>
      <c r="P33" s="423">
        <f t="shared" si="0"/>
        <v>0</v>
      </c>
    </row>
    <row r="34" spans="1:16" x14ac:dyDescent="0.25">
      <c r="A34" s="444"/>
      <c r="B34" s="422"/>
      <c r="C34" s="407"/>
      <c r="D34" s="250"/>
      <c r="E34" s="410"/>
      <c r="F34" s="295"/>
      <c r="G34" s="295"/>
      <c r="H34" s="409"/>
      <c r="I34" s="409"/>
      <c r="J34" s="409"/>
      <c r="K34" s="409"/>
      <c r="L34" s="409"/>
      <c r="M34" s="409"/>
      <c r="N34" s="409"/>
      <c r="O34" s="409"/>
      <c r="P34" s="423">
        <f t="shared" si="0"/>
        <v>0</v>
      </c>
    </row>
    <row r="35" spans="1:16" x14ac:dyDescent="0.25">
      <c r="A35" s="444"/>
      <c r="B35" s="422"/>
      <c r="C35" s="407"/>
      <c r="D35" s="250"/>
      <c r="E35" s="410"/>
      <c r="F35" s="295"/>
      <c r="G35" s="295"/>
      <c r="H35" s="409"/>
      <c r="I35" s="409"/>
      <c r="J35" s="409"/>
      <c r="K35" s="409"/>
      <c r="L35" s="409"/>
      <c r="M35" s="409"/>
      <c r="N35" s="409"/>
      <c r="O35" s="409"/>
      <c r="P35" s="423">
        <f t="shared" si="0"/>
        <v>0</v>
      </c>
    </row>
    <row r="36" spans="1:16" x14ac:dyDescent="0.25">
      <c r="A36" s="444"/>
      <c r="B36" s="422"/>
      <c r="C36" s="407"/>
      <c r="D36" s="250"/>
      <c r="E36" s="410"/>
      <c r="F36" s="295"/>
      <c r="G36" s="295"/>
      <c r="H36" s="409"/>
      <c r="I36" s="409"/>
      <c r="J36" s="409"/>
      <c r="K36" s="409"/>
      <c r="L36" s="409"/>
      <c r="M36" s="409"/>
      <c r="N36" s="409"/>
      <c r="O36" s="409"/>
      <c r="P36" s="423">
        <f t="shared" si="0"/>
        <v>0</v>
      </c>
    </row>
    <row r="37" spans="1:16" ht="26.25" customHeight="1" x14ac:dyDescent="0.25">
      <c r="A37" s="444"/>
      <c r="B37" s="676" t="s">
        <v>11</v>
      </c>
      <c r="C37" s="677"/>
      <c r="D37" s="677"/>
      <c r="E37" s="677"/>
      <c r="F37" s="677"/>
      <c r="G37" s="677"/>
      <c r="H37" s="677"/>
      <c r="I37" s="677"/>
      <c r="J37" s="677"/>
      <c r="K37" s="677"/>
      <c r="L37" s="677"/>
      <c r="M37" s="677"/>
      <c r="N37" s="677"/>
      <c r="O37" s="677"/>
      <c r="P37" s="678"/>
    </row>
    <row r="38" spans="1:16" ht="28.5" x14ac:dyDescent="0.25">
      <c r="A38" s="444"/>
      <c r="B38" s="422">
        <v>12</v>
      </c>
      <c r="C38" s="407" t="s">
        <v>152</v>
      </c>
      <c r="D38" s="250" t="s">
        <v>34</v>
      </c>
      <c r="E38" s="410">
        <v>12</v>
      </c>
      <c r="F38" s="295"/>
      <c r="G38" s="295"/>
      <c r="H38" s="409"/>
      <c r="I38" s="409"/>
      <c r="J38" s="419">
        <v>1</v>
      </c>
      <c r="K38" s="409"/>
      <c r="L38" s="409"/>
      <c r="M38" s="409"/>
      <c r="N38" s="409"/>
      <c r="O38" s="409"/>
      <c r="P38" s="423">
        <f t="shared" si="0"/>
        <v>1</v>
      </c>
    </row>
    <row r="39" spans="1:16" ht="28.5" x14ac:dyDescent="0.25">
      <c r="A39" s="444"/>
      <c r="B39" s="422">
        <v>13</v>
      </c>
      <c r="C39" s="407" t="s">
        <v>153</v>
      </c>
      <c r="D39" s="250" t="s">
        <v>34</v>
      </c>
      <c r="E39" s="410">
        <v>12</v>
      </c>
      <c r="F39" s="295"/>
      <c r="G39" s="295"/>
      <c r="H39" s="409"/>
      <c r="I39" s="409"/>
      <c r="J39" s="419">
        <v>1</v>
      </c>
      <c r="K39" s="409"/>
      <c r="L39" s="409"/>
      <c r="M39" s="409"/>
      <c r="N39" s="409"/>
      <c r="O39" s="409"/>
      <c r="P39" s="423">
        <f t="shared" si="0"/>
        <v>1</v>
      </c>
    </row>
    <row r="40" spans="1:16" ht="28.5" x14ac:dyDescent="0.25">
      <c r="A40" s="444"/>
      <c r="B40" s="422">
        <v>14</v>
      </c>
      <c r="C40" s="407" t="s">
        <v>154</v>
      </c>
      <c r="D40" s="250" t="s">
        <v>34</v>
      </c>
      <c r="E40" s="410">
        <v>12</v>
      </c>
      <c r="F40" s="295"/>
      <c r="G40" s="295"/>
      <c r="H40" s="409"/>
      <c r="I40" s="409"/>
      <c r="J40" s="419">
        <v>1</v>
      </c>
      <c r="K40" s="409"/>
      <c r="L40" s="409"/>
      <c r="M40" s="409"/>
      <c r="N40" s="409"/>
      <c r="O40" s="409"/>
      <c r="P40" s="423">
        <f t="shared" si="0"/>
        <v>1</v>
      </c>
    </row>
    <row r="41" spans="1:16" x14ac:dyDescent="0.25">
      <c r="A41" s="444"/>
      <c r="B41" s="424" t="s">
        <v>316</v>
      </c>
      <c r="C41" s="407"/>
      <c r="D41" s="250" t="s">
        <v>250</v>
      </c>
      <c r="E41" s="410"/>
      <c r="F41" s="295"/>
      <c r="G41" s="295"/>
      <c r="H41" s="409"/>
      <c r="I41" s="409"/>
      <c r="J41" s="409"/>
      <c r="K41" s="409"/>
      <c r="L41" s="409"/>
      <c r="M41" s="409"/>
      <c r="N41" s="409"/>
      <c r="O41" s="409"/>
      <c r="P41" s="423">
        <f t="shared" si="0"/>
        <v>0</v>
      </c>
    </row>
    <row r="42" spans="1:16" x14ac:dyDescent="0.25">
      <c r="A42" s="444"/>
      <c r="B42" s="422"/>
      <c r="C42" s="407"/>
      <c r="D42" s="250"/>
      <c r="E42" s="410"/>
      <c r="F42" s="295"/>
      <c r="G42" s="295"/>
      <c r="H42" s="409"/>
      <c r="I42" s="409"/>
      <c r="J42" s="409"/>
      <c r="K42" s="409"/>
      <c r="L42" s="409"/>
      <c r="M42" s="409"/>
      <c r="N42" s="409"/>
      <c r="O42" s="409"/>
      <c r="P42" s="423">
        <f t="shared" si="0"/>
        <v>0</v>
      </c>
    </row>
    <row r="43" spans="1:16" x14ac:dyDescent="0.25">
      <c r="A43" s="444"/>
      <c r="B43" s="422"/>
      <c r="C43" s="407"/>
      <c r="D43" s="250"/>
      <c r="E43" s="410"/>
      <c r="F43" s="295"/>
      <c r="G43" s="295"/>
      <c r="H43" s="409"/>
      <c r="I43" s="409"/>
      <c r="J43" s="409"/>
      <c r="K43" s="409"/>
      <c r="L43" s="409"/>
      <c r="M43" s="409"/>
      <c r="N43" s="409"/>
      <c r="O43" s="409"/>
      <c r="P43" s="423">
        <f t="shared" si="0"/>
        <v>0</v>
      </c>
    </row>
    <row r="44" spans="1:16" x14ac:dyDescent="0.25">
      <c r="A44" s="444"/>
      <c r="B44" s="422"/>
      <c r="C44" s="407"/>
      <c r="D44" s="250"/>
      <c r="E44" s="410"/>
      <c r="F44" s="295"/>
      <c r="G44" s="295"/>
      <c r="H44" s="409"/>
      <c r="I44" s="409"/>
      <c r="J44" s="409"/>
      <c r="K44" s="409"/>
      <c r="L44" s="409"/>
      <c r="M44" s="409"/>
      <c r="N44" s="409"/>
      <c r="O44" s="409"/>
      <c r="P44" s="423">
        <f t="shared" si="0"/>
        <v>0</v>
      </c>
    </row>
    <row r="45" spans="1:16" ht="24" customHeight="1" x14ac:dyDescent="0.25">
      <c r="A45" s="444"/>
      <c r="B45" s="676" t="s">
        <v>155</v>
      </c>
      <c r="C45" s="677"/>
      <c r="D45" s="677"/>
      <c r="E45" s="677"/>
      <c r="F45" s="677"/>
      <c r="G45" s="677"/>
      <c r="H45" s="677"/>
      <c r="I45" s="677"/>
      <c r="J45" s="677"/>
      <c r="K45" s="677"/>
      <c r="L45" s="677"/>
      <c r="M45" s="677"/>
      <c r="N45" s="677"/>
      <c r="O45" s="677"/>
      <c r="P45" s="678"/>
    </row>
    <row r="46" spans="1:16" x14ac:dyDescent="0.25">
      <c r="A46" s="444"/>
      <c r="B46" s="422">
        <v>15</v>
      </c>
      <c r="C46" s="407" t="s">
        <v>156</v>
      </c>
      <c r="D46" s="250" t="s">
        <v>34</v>
      </c>
      <c r="E46" s="410"/>
      <c r="F46" s="295"/>
      <c r="G46" s="295"/>
      <c r="H46" s="419">
        <v>1</v>
      </c>
      <c r="I46" s="409"/>
      <c r="J46" s="409"/>
      <c r="K46" s="409"/>
      <c r="L46" s="409"/>
      <c r="M46" s="409"/>
      <c r="N46" s="409"/>
      <c r="O46" s="409"/>
      <c r="P46" s="423">
        <f t="shared" si="0"/>
        <v>1</v>
      </c>
    </row>
    <row r="47" spans="1:16" x14ac:dyDescent="0.25">
      <c r="A47" s="444"/>
      <c r="B47" s="424" t="s">
        <v>316</v>
      </c>
      <c r="C47" s="407"/>
      <c r="D47" s="250" t="s">
        <v>250</v>
      </c>
      <c r="E47" s="410"/>
      <c r="F47" s="295"/>
      <c r="G47" s="295"/>
      <c r="H47" s="419"/>
      <c r="I47" s="409"/>
      <c r="J47" s="409"/>
      <c r="K47" s="409"/>
      <c r="L47" s="409"/>
      <c r="M47" s="409"/>
      <c r="N47" s="409"/>
      <c r="O47" s="409"/>
      <c r="P47" s="423">
        <f t="shared" si="0"/>
        <v>0</v>
      </c>
    </row>
    <row r="48" spans="1:16" x14ac:dyDescent="0.25">
      <c r="A48" s="444"/>
      <c r="B48" s="422"/>
      <c r="C48" s="407"/>
      <c r="D48" s="250"/>
      <c r="E48" s="410"/>
      <c r="F48" s="295"/>
      <c r="G48" s="295"/>
      <c r="H48" s="419"/>
      <c r="I48" s="409"/>
      <c r="J48" s="409"/>
      <c r="K48" s="409"/>
      <c r="L48" s="409"/>
      <c r="M48" s="409"/>
      <c r="N48" s="409"/>
      <c r="O48" s="409"/>
      <c r="P48" s="423">
        <f t="shared" si="0"/>
        <v>0</v>
      </c>
    </row>
    <row r="49" spans="1:16" x14ac:dyDescent="0.25">
      <c r="A49" s="444"/>
      <c r="B49" s="422"/>
      <c r="C49" s="407"/>
      <c r="D49" s="250"/>
      <c r="E49" s="410"/>
      <c r="F49" s="295"/>
      <c r="G49" s="295"/>
      <c r="H49" s="419"/>
      <c r="I49" s="409"/>
      <c r="J49" s="409"/>
      <c r="K49" s="409"/>
      <c r="L49" s="409"/>
      <c r="M49" s="409"/>
      <c r="N49" s="409"/>
      <c r="O49" s="409"/>
      <c r="P49" s="423"/>
    </row>
    <row r="50" spans="1:16" x14ac:dyDescent="0.25">
      <c r="A50" s="444"/>
      <c r="B50" s="422"/>
      <c r="C50" s="407"/>
      <c r="D50" s="250"/>
      <c r="E50" s="410"/>
      <c r="F50" s="295"/>
      <c r="G50" s="295"/>
      <c r="H50" s="419"/>
      <c r="I50" s="409"/>
      <c r="J50" s="409"/>
      <c r="K50" s="409"/>
      <c r="L50" s="409"/>
      <c r="M50" s="409"/>
      <c r="N50" s="409"/>
      <c r="O50" s="409"/>
      <c r="P50" s="423">
        <f t="shared" si="0"/>
        <v>0</v>
      </c>
    </row>
    <row r="51" spans="1:16" ht="21" customHeight="1" x14ac:dyDescent="0.25">
      <c r="A51" s="443"/>
      <c r="B51" s="676" t="s">
        <v>157</v>
      </c>
      <c r="C51" s="677"/>
      <c r="D51" s="677"/>
      <c r="E51" s="677"/>
      <c r="F51" s="677"/>
      <c r="G51" s="677"/>
      <c r="H51" s="677"/>
      <c r="I51" s="677"/>
      <c r="J51" s="677"/>
      <c r="K51" s="677"/>
      <c r="L51" s="677"/>
      <c r="M51" s="677"/>
      <c r="N51" s="677"/>
      <c r="O51" s="677"/>
      <c r="P51" s="678"/>
    </row>
    <row r="52" spans="1:16" x14ac:dyDescent="0.25">
      <c r="A52" s="444"/>
      <c r="B52" s="422">
        <v>16</v>
      </c>
      <c r="C52" s="407" t="s">
        <v>158</v>
      </c>
      <c r="D52" s="250" t="s">
        <v>34</v>
      </c>
      <c r="E52" s="410"/>
      <c r="F52" s="295"/>
      <c r="G52" s="295"/>
      <c r="H52" s="409"/>
      <c r="I52" s="409"/>
      <c r="J52" s="409"/>
      <c r="K52" s="409"/>
      <c r="L52" s="409"/>
      <c r="M52" s="409"/>
      <c r="N52" s="409"/>
      <c r="O52" s="409"/>
      <c r="P52" s="423">
        <f t="shared" si="0"/>
        <v>0</v>
      </c>
    </row>
    <row r="53" spans="1:16" x14ac:dyDescent="0.25">
      <c r="A53" s="444"/>
      <c r="B53" s="422">
        <v>17</v>
      </c>
      <c r="C53" s="407" t="s">
        <v>159</v>
      </c>
      <c r="D53" s="250" t="s">
        <v>34</v>
      </c>
      <c r="E53" s="410"/>
      <c r="F53" s="295"/>
      <c r="G53" s="295"/>
      <c r="H53" s="409"/>
      <c r="I53" s="409"/>
      <c r="J53" s="409"/>
      <c r="K53" s="409"/>
      <c r="L53" s="409"/>
      <c r="M53" s="409"/>
      <c r="N53" s="409"/>
      <c r="O53" s="409"/>
      <c r="P53" s="423">
        <f t="shared" si="0"/>
        <v>0</v>
      </c>
    </row>
    <row r="54" spans="1:16" x14ac:dyDescent="0.25">
      <c r="A54" s="444"/>
      <c r="B54" s="422">
        <v>18</v>
      </c>
      <c r="C54" s="407" t="s">
        <v>160</v>
      </c>
      <c r="D54" s="250" t="s">
        <v>34</v>
      </c>
      <c r="E54" s="410"/>
      <c r="F54" s="295"/>
      <c r="G54" s="295"/>
      <c r="H54" s="409"/>
      <c r="I54" s="409"/>
      <c r="J54" s="409"/>
      <c r="K54" s="409"/>
      <c r="L54" s="409"/>
      <c r="M54" s="409"/>
      <c r="N54" s="409"/>
      <c r="O54" s="409"/>
      <c r="P54" s="423">
        <f t="shared" si="0"/>
        <v>0</v>
      </c>
    </row>
    <row r="55" spans="1:16" x14ac:dyDescent="0.25">
      <c r="A55" s="444"/>
      <c r="B55" s="422">
        <v>19</v>
      </c>
      <c r="C55" s="407" t="s">
        <v>161</v>
      </c>
      <c r="D55" s="250" t="s">
        <v>34</v>
      </c>
      <c r="E55" s="410"/>
      <c r="F55" s="295"/>
      <c r="G55" s="295"/>
      <c r="H55" s="409"/>
      <c r="I55" s="409"/>
      <c r="J55" s="409"/>
      <c r="K55" s="409"/>
      <c r="L55" s="409"/>
      <c r="M55" s="409"/>
      <c r="N55" s="409"/>
      <c r="O55" s="409"/>
      <c r="P55" s="423">
        <f t="shared" si="0"/>
        <v>0</v>
      </c>
    </row>
    <row r="56" spans="1:16" x14ac:dyDescent="0.25">
      <c r="A56" s="444"/>
      <c r="B56" s="424" t="s">
        <v>316</v>
      </c>
      <c r="C56" s="407"/>
      <c r="D56" s="250" t="s">
        <v>250</v>
      </c>
      <c r="E56" s="410"/>
      <c r="F56" s="295"/>
      <c r="G56" s="295"/>
      <c r="H56" s="409"/>
      <c r="I56" s="409"/>
      <c r="J56" s="409"/>
      <c r="K56" s="409"/>
      <c r="L56" s="409"/>
      <c r="M56" s="409"/>
      <c r="N56" s="409"/>
      <c r="O56" s="409"/>
      <c r="P56" s="423">
        <f t="shared" si="0"/>
        <v>0</v>
      </c>
    </row>
    <row r="57" spans="1:16" x14ac:dyDescent="0.25">
      <c r="A57" s="444"/>
      <c r="B57" s="424"/>
      <c r="C57" s="407"/>
      <c r="D57" s="250"/>
      <c r="E57" s="410"/>
      <c r="F57" s="295"/>
      <c r="G57" s="295"/>
      <c r="H57" s="409"/>
      <c r="I57" s="409"/>
      <c r="J57" s="409"/>
      <c r="K57" s="409"/>
      <c r="L57" s="409"/>
      <c r="M57" s="409"/>
      <c r="N57" s="409"/>
      <c r="O57" s="409"/>
      <c r="P57" s="423"/>
    </row>
    <row r="58" spans="1:16" x14ac:dyDescent="0.25">
      <c r="A58" s="444"/>
      <c r="B58" s="424"/>
      <c r="C58" s="407"/>
      <c r="D58" s="250"/>
      <c r="E58" s="410"/>
      <c r="F58" s="295"/>
      <c r="G58" s="295"/>
      <c r="H58" s="409"/>
      <c r="I58" s="409"/>
      <c r="J58" s="409"/>
      <c r="K58" s="409"/>
      <c r="L58" s="409"/>
      <c r="M58" s="409"/>
      <c r="N58" s="409"/>
      <c r="O58" s="409"/>
      <c r="P58" s="423"/>
    </row>
    <row r="59" spans="1:16" x14ac:dyDescent="0.25">
      <c r="A59" s="443"/>
      <c r="B59" s="425"/>
      <c r="C59" s="411"/>
      <c r="D59" s="412"/>
      <c r="E59" s="412"/>
      <c r="F59" s="295"/>
      <c r="G59" s="295"/>
      <c r="H59" s="413"/>
      <c r="I59" s="413"/>
      <c r="J59" s="413"/>
      <c r="K59" s="413"/>
      <c r="L59" s="413"/>
      <c r="M59" s="413"/>
      <c r="N59" s="413"/>
      <c r="O59" s="413"/>
      <c r="P59" s="423"/>
    </row>
    <row r="60" spans="1:16" ht="27" customHeight="1" x14ac:dyDescent="0.25">
      <c r="B60" s="682" t="s">
        <v>162</v>
      </c>
      <c r="C60" s="683"/>
      <c r="D60" s="683"/>
      <c r="E60" s="683"/>
      <c r="F60" s="683"/>
      <c r="G60" s="683"/>
      <c r="H60" s="683"/>
      <c r="I60" s="683"/>
      <c r="J60" s="683"/>
      <c r="K60" s="683"/>
      <c r="L60" s="683"/>
      <c r="M60" s="683"/>
      <c r="N60" s="683"/>
      <c r="O60" s="683"/>
      <c r="P60" s="684"/>
    </row>
    <row r="61" spans="1:16" ht="16.5" x14ac:dyDescent="0.25">
      <c r="B61" s="426"/>
      <c r="C61" s="407"/>
      <c r="D61" s="410"/>
      <c r="E61" s="410"/>
      <c r="F61" s="406"/>
      <c r="G61" s="406"/>
      <c r="H61" s="406"/>
      <c r="I61" s="406"/>
      <c r="J61" s="406"/>
      <c r="K61" s="406"/>
      <c r="L61" s="406"/>
      <c r="M61" s="406"/>
      <c r="N61" s="406"/>
      <c r="O61" s="406"/>
      <c r="P61" s="427"/>
    </row>
    <row r="62" spans="1:16" ht="25.5" customHeight="1" x14ac:dyDescent="0.25">
      <c r="A62" s="444"/>
      <c r="B62" s="694" t="s">
        <v>163</v>
      </c>
      <c r="C62" s="695"/>
      <c r="D62" s="695"/>
      <c r="E62" s="695"/>
      <c r="F62" s="695"/>
      <c r="G62" s="695"/>
      <c r="H62" s="695"/>
      <c r="I62" s="695"/>
      <c r="J62" s="695"/>
      <c r="K62" s="695"/>
      <c r="L62" s="695"/>
      <c r="M62" s="695"/>
      <c r="N62" s="695"/>
      <c r="O62" s="695"/>
      <c r="P62" s="696"/>
    </row>
    <row r="63" spans="1:16" x14ac:dyDescent="0.25">
      <c r="A63" s="444"/>
      <c r="B63" s="422">
        <v>21</v>
      </c>
      <c r="C63" s="407" t="s">
        <v>164</v>
      </c>
      <c r="D63" s="250" t="s">
        <v>34</v>
      </c>
      <c r="E63" s="410"/>
      <c r="F63" s="295"/>
      <c r="G63" s="295"/>
      <c r="H63" s="419">
        <v>1</v>
      </c>
      <c r="I63" s="409"/>
      <c r="J63" s="409"/>
      <c r="K63" s="409"/>
      <c r="L63" s="409"/>
      <c r="M63" s="409"/>
      <c r="N63" s="409"/>
      <c r="O63" s="409"/>
      <c r="P63" s="423">
        <f t="shared" si="0"/>
        <v>1</v>
      </c>
    </row>
    <row r="64" spans="1:16" ht="28.5" x14ac:dyDescent="0.25">
      <c r="A64" s="444"/>
      <c r="B64" s="422">
        <v>22</v>
      </c>
      <c r="C64" s="407" t="s">
        <v>165</v>
      </c>
      <c r="D64" s="250" t="s">
        <v>34</v>
      </c>
      <c r="E64" s="410"/>
      <c r="F64" s="295"/>
      <c r="G64" s="295"/>
      <c r="H64" s="419">
        <v>1</v>
      </c>
      <c r="I64" s="409"/>
      <c r="J64" s="409"/>
      <c r="K64" s="409"/>
      <c r="L64" s="409"/>
      <c r="M64" s="409"/>
      <c r="N64" s="409"/>
      <c r="O64" s="409"/>
      <c r="P64" s="423">
        <f t="shared" si="0"/>
        <v>1</v>
      </c>
    </row>
    <row r="65" spans="1:16" x14ac:dyDescent="0.25">
      <c r="A65" s="444"/>
      <c r="B65" s="422">
        <v>23</v>
      </c>
      <c r="C65" s="407" t="s">
        <v>166</v>
      </c>
      <c r="D65" s="250" t="s">
        <v>34</v>
      </c>
      <c r="E65" s="410"/>
      <c r="F65" s="295"/>
      <c r="G65" s="295"/>
      <c r="H65" s="419">
        <v>1</v>
      </c>
      <c r="I65" s="409"/>
      <c r="J65" s="409"/>
      <c r="K65" s="409"/>
      <c r="L65" s="409"/>
      <c r="M65" s="409"/>
      <c r="N65" s="409"/>
      <c r="O65" s="409"/>
      <c r="P65" s="423">
        <f t="shared" si="0"/>
        <v>1</v>
      </c>
    </row>
    <row r="66" spans="1:16" x14ac:dyDescent="0.25">
      <c r="A66" s="444"/>
      <c r="B66" s="422">
        <v>24</v>
      </c>
      <c r="C66" s="407" t="s">
        <v>167</v>
      </c>
      <c r="D66" s="250" t="s">
        <v>34</v>
      </c>
      <c r="E66" s="410"/>
      <c r="F66" s="295"/>
      <c r="G66" s="295"/>
      <c r="H66" s="419">
        <v>1</v>
      </c>
      <c r="I66" s="409"/>
      <c r="J66" s="409"/>
      <c r="K66" s="409"/>
      <c r="L66" s="409"/>
      <c r="M66" s="409"/>
      <c r="N66" s="409"/>
      <c r="O66" s="409"/>
      <c r="P66" s="423">
        <f t="shared" si="0"/>
        <v>1</v>
      </c>
    </row>
    <row r="67" spans="1:16" x14ac:dyDescent="0.25">
      <c r="A67" s="444"/>
      <c r="B67" s="424" t="s">
        <v>316</v>
      </c>
      <c r="C67" s="407"/>
      <c r="D67" s="250" t="s">
        <v>250</v>
      </c>
      <c r="E67" s="410"/>
      <c r="F67" s="295"/>
      <c r="G67" s="295"/>
      <c r="H67" s="419"/>
      <c r="I67" s="409"/>
      <c r="J67" s="409"/>
      <c r="K67" s="409"/>
      <c r="L67" s="409"/>
      <c r="M67" s="409"/>
      <c r="N67" s="409"/>
      <c r="O67" s="409"/>
      <c r="P67" s="423"/>
    </row>
    <row r="68" spans="1:16" x14ac:dyDescent="0.25">
      <c r="A68" s="444"/>
      <c r="B68" s="422"/>
      <c r="C68" s="407"/>
      <c r="D68" s="250"/>
      <c r="E68" s="410"/>
      <c r="F68" s="295"/>
      <c r="G68" s="295"/>
      <c r="H68" s="419"/>
      <c r="I68" s="409"/>
      <c r="J68" s="409"/>
      <c r="K68" s="409"/>
      <c r="L68" s="409"/>
      <c r="M68" s="409"/>
      <c r="N68" s="409"/>
      <c r="O68" s="409"/>
      <c r="P68" s="423"/>
    </row>
    <row r="69" spans="1:16" x14ac:dyDescent="0.25">
      <c r="A69" s="444"/>
      <c r="B69" s="422"/>
      <c r="C69" s="407"/>
      <c r="D69" s="250"/>
      <c r="E69" s="410"/>
      <c r="F69" s="295"/>
      <c r="G69" s="295"/>
      <c r="H69" s="419"/>
      <c r="I69" s="409"/>
      <c r="J69" s="409"/>
      <c r="K69" s="409"/>
      <c r="L69" s="409"/>
      <c r="M69" s="409"/>
      <c r="N69" s="409"/>
      <c r="O69" s="409"/>
      <c r="P69" s="423"/>
    </row>
    <row r="70" spans="1:16" x14ac:dyDescent="0.25">
      <c r="A70" s="444"/>
      <c r="B70" s="422"/>
      <c r="C70" s="407"/>
      <c r="D70" s="250"/>
      <c r="E70" s="410"/>
      <c r="F70" s="295"/>
      <c r="G70" s="295"/>
      <c r="H70" s="409"/>
      <c r="I70" s="409"/>
      <c r="J70" s="409"/>
      <c r="K70" s="409"/>
      <c r="L70" s="409"/>
      <c r="M70" s="409"/>
      <c r="N70" s="409"/>
      <c r="O70" s="409"/>
      <c r="P70" s="423">
        <f t="shared" si="0"/>
        <v>0</v>
      </c>
    </row>
    <row r="71" spans="1:16" ht="28.5" customHeight="1" x14ac:dyDescent="0.25">
      <c r="A71" s="444"/>
      <c r="B71" s="694" t="s">
        <v>168</v>
      </c>
      <c r="C71" s="695"/>
      <c r="D71" s="695"/>
      <c r="E71" s="695"/>
      <c r="F71" s="695"/>
      <c r="G71" s="695"/>
      <c r="H71" s="695"/>
      <c r="I71" s="695"/>
      <c r="J71" s="695"/>
      <c r="K71" s="695"/>
      <c r="L71" s="695"/>
      <c r="M71" s="695"/>
      <c r="N71" s="695"/>
      <c r="O71" s="695"/>
      <c r="P71" s="696"/>
    </row>
    <row r="72" spans="1:16" x14ac:dyDescent="0.25">
      <c r="A72" s="444"/>
      <c r="B72" s="422">
        <v>25</v>
      </c>
      <c r="C72" s="407" t="s">
        <v>169</v>
      </c>
      <c r="D72" s="250" t="s">
        <v>34</v>
      </c>
      <c r="E72" s="410"/>
      <c r="F72" s="295"/>
      <c r="G72" s="295"/>
      <c r="H72" s="409"/>
      <c r="I72" s="419">
        <v>1</v>
      </c>
      <c r="J72" s="409"/>
      <c r="K72" s="409"/>
      <c r="L72" s="409"/>
      <c r="M72" s="409"/>
      <c r="N72" s="409"/>
      <c r="O72" s="409"/>
      <c r="P72" s="423">
        <f t="shared" si="0"/>
        <v>1</v>
      </c>
    </row>
    <row r="73" spans="1:16" x14ac:dyDescent="0.25">
      <c r="A73" s="444"/>
      <c r="B73" s="422">
        <v>26</v>
      </c>
      <c r="C73" s="407" t="s">
        <v>170</v>
      </c>
      <c r="D73" s="250" t="s">
        <v>34</v>
      </c>
      <c r="E73" s="410"/>
      <c r="F73" s="295"/>
      <c r="G73" s="295"/>
      <c r="H73" s="409"/>
      <c r="I73" s="419">
        <v>1</v>
      </c>
      <c r="J73" s="409"/>
      <c r="K73" s="409"/>
      <c r="L73" s="409"/>
      <c r="M73" s="409"/>
      <c r="N73" s="409"/>
      <c r="O73" s="409"/>
      <c r="P73" s="423">
        <f t="shared" si="0"/>
        <v>1</v>
      </c>
    </row>
    <row r="74" spans="1:16" ht="28.5" x14ac:dyDescent="0.25">
      <c r="A74" s="444"/>
      <c r="B74" s="422">
        <v>27</v>
      </c>
      <c r="C74" s="407" t="s">
        <v>171</v>
      </c>
      <c r="D74" s="250" t="s">
        <v>34</v>
      </c>
      <c r="E74" s="410"/>
      <c r="F74" s="295"/>
      <c r="G74" s="295"/>
      <c r="H74" s="409"/>
      <c r="I74" s="419">
        <v>0.8</v>
      </c>
      <c r="J74" s="419">
        <v>0.2</v>
      </c>
      <c r="K74" s="409"/>
      <c r="L74" s="409"/>
      <c r="M74" s="409"/>
      <c r="N74" s="409"/>
      <c r="O74" s="409"/>
      <c r="P74" s="423">
        <f t="shared" si="0"/>
        <v>1</v>
      </c>
    </row>
    <row r="75" spans="1:16" ht="28.5" x14ac:dyDescent="0.25">
      <c r="A75" s="444"/>
      <c r="B75" s="422">
        <v>28</v>
      </c>
      <c r="C75" s="407" t="s">
        <v>172</v>
      </c>
      <c r="D75" s="250" t="s">
        <v>34</v>
      </c>
      <c r="E75" s="410"/>
      <c r="F75" s="295"/>
      <c r="G75" s="295"/>
      <c r="H75" s="409"/>
      <c r="I75" s="409"/>
      <c r="J75" s="409"/>
      <c r="K75" s="409"/>
      <c r="L75" s="409"/>
      <c r="M75" s="409"/>
      <c r="N75" s="409"/>
      <c r="O75" s="409"/>
      <c r="P75" s="423">
        <f t="shared" si="0"/>
        <v>0</v>
      </c>
    </row>
    <row r="76" spans="1:16" ht="28.5" x14ac:dyDescent="0.25">
      <c r="A76" s="444"/>
      <c r="B76" s="422">
        <v>29</v>
      </c>
      <c r="C76" s="407" t="s">
        <v>173</v>
      </c>
      <c r="D76" s="250" t="s">
        <v>34</v>
      </c>
      <c r="E76" s="410"/>
      <c r="F76" s="295"/>
      <c r="G76" s="295"/>
      <c r="H76" s="409"/>
      <c r="I76" s="409"/>
      <c r="J76" s="409"/>
      <c r="K76" s="409"/>
      <c r="L76" s="409"/>
      <c r="M76" s="409"/>
      <c r="N76" s="409"/>
      <c r="O76" s="409"/>
      <c r="P76" s="423">
        <f t="shared" si="0"/>
        <v>0</v>
      </c>
    </row>
    <row r="77" spans="1:16" ht="28.5" x14ac:dyDescent="0.25">
      <c r="A77" s="444"/>
      <c r="B77" s="422">
        <v>30</v>
      </c>
      <c r="C77" s="407" t="s">
        <v>174</v>
      </c>
      <c r="D77" s="250" t="s">
        <v>34</v>
      </c>
      <c r="E77" s="410"/>
      <c r="F77" s="295"/>
      <c r="G77" s="295"/>
      <c r="H77" s="409"/>
      <c r="I77" s="409"/>
      <c r="J77" s="409"/>
      <c r="K77" s="409"/>
      <c r="L77" s="409"/>
      <c r="M77" s="409"/>
      <c r="N77" s="409"/>
      <c r="O77" s="409"/>
      <c r="P77" s="423">
        <f t="shared" si="0"/>
        <v>0</v>
      </c>
    </row>
    <row r="78" spans="1:16" ht="28.5" x14ac:dyDescent="0.25">
      <c r="A78" s="444"/>
      <c r="B78" s="422">
        <v>31</v>
      </c>
      <c r="C78" s="407" t="s">
        <v>175</v>
      </c>
      <c r="D78" s="250" t="s">
        <v>34</v>
      </c>
      <c r="E78" s="410"/>
      <c r="F78" s="295"/>
      <c r="G78" s="295"/>
      <c r="H78" s="409"/>
      <c r="I78" s="409"/>
      <c r="J78" s="409"/>
      <c r="K78" s="409"/>
      <c r="L78" s="409"/>
      <c r="M78" s="409"/>
      <c r="N78" s="409"/>
      <c r="O78" s="409"/>
      <c r="P78" s="423">
        <f t="shared" si="0"/>
        <v>0</v>
      </c>
    </row>
    <row r="79" spans="1:16" x14ac:dyDescent="0.25">
      <c r="A79" s="444"/>
      <c r="B79" s="422">
        <v>32</v>
      </c>
      <c r="C79" s="407" t="s">
        <v>176</v>
      </c>
      <c r="D79" s="250" t="s">
        <v>34</v>
      </c>
      <c r="E79" s="410"/>
      <c r="F79" s="295"/>
      <c r="G79" s="295"/>
      <c r="H79" s="409"/>
      <c r="I79" s="409"/>
      <c r="J79" s="409"/>
      <c r="K79" s="409"/>
      <c r="L79" s="409"/>
      <c r="M79" s="409"/>
      <c r="N79" s="409"/>
      <c r="O79" s="409"/>
      <c r="P79" s="423">
        <f t="shared" si="0"/>
        <v>0</v>
      </c>
    </row>
    <row r="80" spans="1:16" x14ac:dyDescent="0.25">
      <c r="A80" s="444"/>
      <c r="B80" s="424" t="s">
        <v>316</v>
      </c>
      <c r="C80" s="407"/>
      <c r="D80" s="250" t="s">
        <v>250</v>
      </c>
      <c r="E80" s="410"/>
      <c r="F80" s="295"/>
      <c r="G80" s="295"/>
      <c r="H80" s="409"/>
      <c r="I80" s="409"/>
      <c r="J80" s="409"/>
      <c r="K80" s="409"/>
      <c r="L80" s="409"/>
      <c r="M80" s="409"/>
      <c r="N80" s="409"/>
      <c r="O80" s="409"/>
      <c r="P80" s="423"/>
    </row>
    <row r="81" spans="1:16" x14ac:dyDescent="0.25">
      <c r="A81" s="444"/>
      <c r="B81" s="422"/>
      <c r="C81" s="407"/>
      <c r="D81" s="250"/>
      <c r="E81" s="410"/>
      <c r="F81" s="295"/>
      <c r="G81" s="295"/>
      <c r="H81" s="409"/>
      <c r="I81" s="409"/>
      <c r="J81" s="409"/>
      <c r="K81" s="409"/>
      <c r="L81" s="409"/>
      <c r="M81" s="409"/>
      <c r="N81" s="409"/>
      <c r="O81" s="409"/>
      <c r="P81" s="423"/>
    </row>
    <row r="82" spans="1:16" x14ac:dyDescent="0.25">
      <c r="A82" s="444"/>
      <c r="B82" s="422"/>
      <c r="C82" s="407"/>
      <c r="D82" s="250"/>
      <c r="E82" s="410"/>
      <c r="F82" s="295"/>
      <c r="G82" s="295"/>
      <c r="H82" s="409"/>
      <c r="I82" s="409"/>
      <c r="J82" s="409"/>
      <c r="K82" s="409"/>
      <c r="L82" s="409"/>
      <c r="M82" s="409"/>
      <c r="N82" s="409"/>
      <c r="O82" s="409"/>
      <c r="P82" s="423"/>
    </row>
    <row r="83" spans="1:16" x14ac:dyDescent="0.25">
      <c r="A83" s="444"/>
      <c r="B83" s="422"/>
      <c r="C83" s="407"/>
      <c r="D83" s="250"/>
      <c r="E83" s="410"/>
      <c r="F83" s="295"/>
      <c r="G83" s="295"/>
      <c r="H83" s="409"/>
      <c r="I83" s="409"/>
      <c r="J83" s="409"/>
      <c r="K83" s="409"/>
      <c r="L83" s="409"/>
      <c r="M83" s="409"/>
      <c r="N83" s="409"/>
      <c r="O83" s="409"/>
      <c r="P83" s="423">
        <f t="shared" ref="P83:P106" si="1">SUM(H83:O83)</f>
        <v>0</v>
      </c>
    </row>
    <row r="84" spans="1:16" ht="25.5" customHeight="1" x14ac:dyDescent="0.25">
      <c r="A84" s="444"/>
      <c r="B84" s="694" t="s">
        <v>177</v>
      </c>
      <c r="C84" s="695"/>
      <c r="D84" s="695"/>
      <c r="E84" s="695"/>
      <c r="F84" s="695"/>
      <c r="G84" s="695"/>
      <c r="H84" s="695"/>
      <c r="I84" s="695"/>
      <c r="J84" s="695"/>
      <c r="K84" s="695"/>
      <c r="L84" s="695"/>
      <c r="M84" s="695"/>
      <c r="N84" s="695"/>
      <c r="O84" s="695"/>
      <c r="P84" s="696"/>
    </row>
    <row r="85" spans="1:16" x14ac:dyDescent="0.25">
      <c r="A85" s="444"/>
      <c r="B85" s="422">
        <v>33</v>
      </c>
      <c r="C85" s="407" t="s">
        <v>178</v>
      </c>
      <c r="D85" s="250" t="s">
        <v>34</v>
      </c>
      <c r="E85" s="410"/>
      <c r="F85" s="295"/>
      <c r="G85" s="295"/>
      <c r="H85" s="415"/>
      <c r="I85" s="415"/>
      <c r="J85" s="415"/>
      <c r="K85" s="415"/>
      <c r="L85" s="415"/>
      <c r="M85" s="415"/>
      <c r="N85" s="415"/>
      <c r="O85" s="415"/>
      <c r="P85" s="423">
        <f t="shared" si="1"/>
        <v>0</v>
      </c>
    </row>
    <row r="86" spans="1:16" x14ac:dyDescent="0.25">
      <c r="A86" s="444"/>
      <c r="B86" s="422">
        <v>34</v>
      </c>
      <c r="C86" s="407" t="s">
        <v>179</v>
      </c>
      <c r="D86" s="250" t="s">
        <v>34</v>
      </c>
      <c r="E86" s="410"/>
      <c r="F86" s="295"/>
      <c r="G86" s="295"/>
      <c r="H86" s="415"/>
      <c r="I86" s="415"/>
      <c r="J86" s="415"/>
      <c r="K86" s="415"/>
      <c r="L86" s="415"/>
      <c r="M86" s="415"/>
      <c r="N86" s="415"/>
      <c r="O86" s="415"/>
      <c r="P86" s="423">
        <f t="shared" si="1"/>
        <v>0</v>
      </c>
    </row>
    <row r="87" spans="1:16" x14ac:dyDescent="0.25">
      <c r="A87" s="444"/>
      <c r="B87" s="422">
        <v>35</v>
      </c>
      <c r="C87" s="407" t="s">
        <v>180</v>
      </c>
      <c r="D87" s="250" t="s">
        <v>34</v>
      </c>
      <c r="E87" s="410"/>
      <c r="F87" s="295"/>
      <c r="G87" s="295"/>
      <c r="H87" s="415"/>
      <c r="I87" s="415"/>
      <c r="J87" s="415"/>
      <c r="K87" s="415"/>
      <c r="L87" s="415"/>
      <c r="M87" s="415"/>
      <c r="N87" s="415"/>
      <c r="O87" s="415"/>
      <c r="P87" s="423">
        <f t="shared" si="1"/>
        <v>0</v>
      </c>
    </row>
    <row r="88" spans="1:16" x14ac:dyDescent="0.25">
      <c r="A88" s="444"/>
      <c r="B88" s="424" t="s">
        <v>316</v>
      </c>
      <c r="C88" s="407"/>
      <c r="D88" s="250" t="s">
        <v>250</v>
      </c>
      <c r="E88" s="410"/>
      <c r="F88" s="295"/>
      <c r="G88" s="295"/>
      <c r="H88" s="415"/>
      <c r="I88" s="415"/>
      <c r="J88" s="415"/>
      <c r="K88" s="415"/>
      <c r="L88" s="415"/>
      <c r="M88" s="415"/>
      <c r="N88" s="415"/>
      <c r="O88" s="415"/>
      <c r="P88" s="423"/>
    </row>
    <row r="89" spans="1:16" x14ac:dyDescent="0.25">
      <c r="A89" s="444"/>
      <c r="B89" s="422"/>
      <c r="C89" s="407"/>
      <c r="D89" s="250"/>
      <c r="E89" s="410"/>
      <c r="F89" s="295"/>
      <c r="G89" s="295"/>
      <c r="H89" s="415"/>
      <c r="I89" s="415"/>
      <c r="J89" s="415"/>
      <c r="K89" s="415"/>
      <c r="L89" s="415"/>
      <c r="M89" s="415"/>
      <c r="N89" s="415"/>
      <c r="O89" s="415"/>
      <c r="P89" s="423"/>
    </row>
    <row r="90" spans="1:16" x14ac:dyDescent="0.25">
      <c r="A90" s="444"/>
      <c r="B90" s="422"/>
      <c r="C90" s="407"/>
      <c r="D90" s="250"/>
      <c r="E90" s="410"/>
      <c r="F90" s="295"/>
      <c r="G90" s="295"/>
      <c r="H90" s="415"/>
      <c r="I90" s="415"/>
      <c r="J90" s="415"/>
      <c r="K90" s="415"/>
      <c r="L90" s="415"/>
      <c r="M90" s="415"/>
      <c r="N90" s="415"/>
      <c r="O90" s="415"/>
      <c r="P90" s="423"/>
    </row>
    <row r="91" spans="1:16" x14ac:dyDescent="0.25">
      <c r="A91" s="444"/>
      <c r="B91" s="422"/>
      <c r="C91" s="407"/>
      <c r="D91" s="250"/>
      <c r="E91" s="410"/>
      <c r="F91" s="295"/>
      <c r="G91" s="295"/>
      <c r="H91" s="415"/>
      <c r="I91" s="415"/>
      <c r="J91" s="415"/>
      <c r="K91" s="415"/>
      <c r="L91" s="415"/>
      <c r="M91" s="415"/>
      <c r="N91" s="415"/>
      <c r="O91" s="415"/>
      <c r="P91" s="423">
        <f t="shared" si="1"/>
        <v>0</v>
      </c>
    </row>
    <row r="92" spans="1:16" ht="24" customHeight="1" x14ac:dyDescent="0.25">
      <c r="A92" s="444"/>
      <c r="B92" s="694" t="s">
        <v>181</v>
      </c>
      <c r="C92" s="695"/>
      <c r="D92" s="695"/>
      <c r="E92" s="695"/>
      <c r="F92" s="695"/>
      <c r="G92" s="695"/>
      <c r="H92" s="695"/>
      <c r="I92" s="695"/>
      <c r="J92" s="695"/>
      <c r="K92" s="695"/>
      <c r="L92" s="695"/>
      <c r="M92" s="695"/>
      <c r="N92" s="695"/>
      <c r="O92" s="695"/>
      <c r="P92" s="696"/>
    </row>
    <row r="93" spans="1:16" ht="42.75" x14ac:dyDescent="0.25">
      <c r="A93" s="444"/>
      <c r="B93" s="422">
        <v>36</v>
      </c>
      <c r="C93" s="407" t="s">
        <v>182</v>
      </c>
      <c r="D93" s="250" t="s">
        <v>34</v>
      </c>
      <c r="E93" s="410"/>
      <c r="F93" s="295"/>
      <c r="G93" s="295"/>
      <c r="H93" s="415"/>
      <c r="I93" s="415"/>
      <c r="J93" s="415"/>
      <c r="K93" s="415"/>
      <c r="L93" s="415"/>
      <c r="M93" s="415"/>
      <c r="N93" s="415"/>
      <c r="O93" s="415"/>
      <c r="P93" s="423">
        <f t="shared" si="1"/>
        <v>0</v>
      </c>
    </row>
    <row r="94" spans="1:16" ht="28.5" x14ac:dyDescent="0.25">
      <c r="A94" s="444"/>
      <c r="B94" s="422">
        <v>37</v>
      </c>
      <c r="C94" s="407" t="s">
        <v>183</v>
      </c>
      <c r="D94" s="250" t="s">
        <v>34</v>
      </c>
      <c r="E94" s="410"/>
      <c r="F94" s="295"/>
      <c r="G94" s="295"/>
      <c r="H94" s="415"/>
      <c r="I94" s="415"/>
      <c r="J94" s="415"/>
      <c r="K94" s="415"/>
      <c r="L94" s="415"/>
      <c r="M94" s="415"/>
      <c r="N94" s="415"/>
      <c r="O94" s="415"/>
      <c r="P94" s="423">
        <f t="shared" si="1"/>
        <v>0</v>
      </c>
    </row>
    <row r="95" spans="1:16" x14ac:dyDescent="0.25">
      <c r="A95" s="444"/>
      <c r="B95" s="422">
        <v>38</v>
      </c>
      <c r="C95" s="407" t="s">
        <v>184</v>
      </c>
      <c r="D95" s="250" t="s">
        <v>34</v>
      </c>
      <c r="E95" s="410"/>
      <c r="F95" s="295"/>
      <c r="G95" s="295"/>
      <c r="H95" s="415"/>
      <c r="I95" s="415"/>
      <c r="J95" s="415"/>
      <c r="K95" s="415"/>
      <c r="L95" s="415"/>
      <c r="M95" s="415"/>
      <c r="N95" s="415"/>
      <c r="O95" s="415"/>
      <c r="P95" s="423">
        <f t="shared" si="1"/>
        <v>0</v>
      </c>
    </row>
    <row r="96" spans="1:16" ht="28.5" x14ac:dyDescent="0.25">
      <c r="A96" s="444"/>
      <c r="B96" s="422">
        <v>39</v>
      </c>
      <c r="C96" s="407" t="s">
        <v>185</v>
      </c>
      <c r="D96" s="250" t="s">
        <v>34</v>
      </c>
      <c r="E96" s="410"/>
      <c r="F96" s="295"/>
      <c r="G96" s="295"/>
      <c r="H96" s="415"/>
      <c r="I96" s="415"/>
      <c r="J96" s="415"/>
      <c r="K96" s="415"/>
      <c r="L96" s="415"/>
      <c r="M96" s="415"/>
      <c r="N96" s="415"/>
      <c r="O96" s="415"/>
      <c r="P96" s="423">
        <f t="shared" si="1"/>
        <v>0</v>
      </c>
    </row>
    <row r="97" spans="1:16" ht="28.5" x14ac:dyDescent="0.25">
      <c r="A97" s="444"/>
      <c r="B97" s="422">
        <v>40</v>
      </c>
      <c r="C97" s="407" t="s">
        <v>186</v>
      </c>
      <c r="D97" s="250" t="s">
        <v>34</v>
      </c>
      <c r="E97" s="410"/>
      <c r="F97" s="295"/>
      <c r="G97" s="295"/>
      <c r="H97" s="415"/>
      <c r="I97" s="415"/>
      <c r="J97" s="415"/>
      <c r="K97" s="415"/>
      <c r="L97" s="415"/>
      <c r="M97" s="415"/>
      <c r="N97" s="415"/>
      <c r="O97" s="415"/>
      <c r="P97" s="423">
        <f t="shared" si="1"/>
        <v>0</v>
      </c>
    </row>
    <row r="98" spans="1:16" ht="28.5" x14ac:dyDescent="0.25">
      <c r="A98" s="444"/>
      <c r="B98" s="422">
        <v>41</v>
      </c>
      <c r="C98" s="407" t="s">
        <v>187</v>
      </c>
      <c r="D98" s="250" t="s">
        <v>34</v>
      </c>
      <c r="E98" s="410"/>
      <c r="F98" s="295"/>
      <c r="G98" s="295"/>
      <c r="H98" s="415"/>
      <c r="I98" s="415"/>
      <c r="J98" s="415"/>
      <c r="K98" s="415"/>
      <c r="L98" s="415"/>
      <c r="M98" s="415"/>
      <c r="N98" s="415"/>
      <c r="O98" s="415"/>
      <c r="P98" s="423">
        <f t="shared" si="1"/>
        <v>0</v>
      </c>
    </row>
    <row r="99" spans="1:16" ht="28.5" x14ac:dyDescent="0.25">
      <c r="A99" s="444"/>
      <c r="B99" s="422">
        <v>42</v>
      </c>
      <c r="C99" s="407" t="s">
        <v>188</v>
      </c>
      <c r="D99" s="250" t="s">
        <v>34</v>
      </c>
      <c r="E99" s="410"/>
      <c r="F99" s="295"/>
      <c r="G99" s="295"/>
      <c r="H99" s="415"/>
      <c r="I99" s="415"/>
      <c r="J99" s="415"/>
      <c r="K99" s="415"/>
      <c r="L99" s="415"/>
      <c r="M99" s="415"/>
      <c r="N99" s="415"/>
      <c r="O99" s="415"/>
      <c r="P99" s="423">
        <f t="shared" si="1"/>
        <v>0</v>
      </c>
    </row>
    <row r="100" spans="1:16" x14ac:dyDescent="0.25">
      <c r="A100" s="444"/>
      <c r="B100" s="422">
        <v>43</v>
      </c>
      <c r="C100" s="407" t="s">
        <v>189</v>
      </c>
      <c r="D100" s="250" t="s">
        <v>34</v>
      </c>
      <c r="E100" s="410"/>
      <c r="F100" s="295"/>
      <c r="G100" s="295"/>
      <c r="H100" s="415"/>
      <c r="I100" s="415"/>
      <c r="J100" s="415"/>
      <c r="K100" s="415"/>
      <c r="L100" s="415"/>
      <c r="M100" s="415"/>
      <c r="N100" s="415"/>
      <c r="O100" s="415"/>
      <c r="P100" s="423">
        <f t="shared" si="1"/>
        <v>0</v>
      </c>
    </row>
    <row r="101" spans="1:16" ht="42.75" x14ac:dyDescent="0.25">
      <c r="A101" s="444"/>
      <c r="B101" s="422">
        <v>44</v>
      </c>
      <c r="C101" s="407" t="s">
        <v>190</v>
      </c>
      <c r="D101" s="250" t="s">
        <v>34</v>
      </c>
      <c r="E101" s="410"/>
      <c r="F101" s="295"/>
      <c r="G101" s="295"/>
      <c r="H101" s="415"/>
      <c r="I101" s="415"/>
      <c r="J101" s="415"/>
      <c r="K101" s="415"/>
      <c r="L101" s="415"/>
      <c r="M101" s="415"/>
      <c r="N101" s="415"/>
      <c r="O101" s="415"/>
      <c r="P101" s="423">
        <f t="shared" si="1"/>
        <v>0</v>
      </c>
    </row>
    <row r="102" spans="1:16" ht="28.5" x14ac:dyDescent="0.25">
      <c r="A102" s="444"/>
      <c r="B102" s="422">
        <v>45</v>
      </c>
      <c r="C102" s="407" t="s">
        <v>191</v>
      </c>
      <c r="D102" s="250" t="s">
        <v>34</v>
      </c>
      <c r="E102" s="410"/>
      <c r="F102" s="295"/>
      <c r="G102" s="295"/>
      <c r="H102" s="415"/>
      <c r="I102" s="415"/>
      <c r="J102" s="415"/>
      <c r="K102" s="415"/>
      <c r="L102" s="415"/>
      <c r="M102" s="415"/>
      <c r="N102" s="415"/>
      <c r="O102" s="415"/>
      <c r="P102" s="423">
        <f t="shared" si="1"/>
        <v>0</v>
      </c>
    </row>
    <row r="103" spans="1:16" ht="28.5" x14ac:dyDescent="0.25">
      <c r="A103" s="444"/>
      <c r="B103" s="422">
        <v>46</v>
      </c>
      <c r="C103" s="407" t="s">
        <v>192</v>
      </c>
      <c r="D103" s="250" t="s">
        <v>34</v>
      </c>
      <c r="E103" s="410"/>
      <c r="F103" s="295"/>
      <c r="G103" s="295"/>
      <c r="H103" s="415"/>
      <c r="I103" s="415"/>
      <c r="J103" s="415"/>
      <c r="K103" s="415"/>
      <c r="L103" s="415"/>
      <c r="M103" s="415"/>
      <c r="N103" s="415"/>
      <c r="O103" s="415"/>
      <c r="P103" s="423">
        <f t="shared" si="1"/>
        <v>0</v>
      </c>
    </row>
    <row r="104" spans="1:16" ht="28.5" x14ac:dyDescent="0.25">
      <c r="A104" s="444"/>
      <c r="B104" s="422">
        <v>47</v>
      </c>
      <c r="C104" s="407" t="s">
        <v>193</v>
      </c>
      <c r="D104" s="250" t="s">
        <v>34</v>
      </c>
      <c r="E104" s="410"/>
      <c r="F104" s="295"/>
      <c r="G104" s="295"/>
      <c r="H104" s="415"/>
      <c r="I104" s="415"/>
      <c r="J104" s="415"/>
      <c r="K104" s="415"/>
      <c r="L104" s="415"/>
      <c r="M104" s="415"/>
      <c r="N104" s="415"/>
      <c r="O104" s="415"/>
      <c r="P104" s="423">
        <f t="shared" si="1"/>
        <v>0</v>
      </c>
    </row>
    <row r="105" spans="1:16" ht="28.5" x14ac:dyDescent="0.25">
      <c r="A105" s="444"/>
      <c r="B105" s="422">
        <v>48</v>
      </c>
      <c r="C105" s="407" t="s">
        <v>194</v>
      </c>
      <c r="D105" s="250" t="s">
        <v>34</v>
      </c>
      <c r="E105" s="410"/>
      <c r="F105" s="295"/>
      <c r="G105" s="295"/>
      <c r="H105" s="415"/>
      <c r="I105" s="415"/>
      <c r="J105" s="415"/>
      <c r="K105" s="415"/>
      <c r="L105" s="415"/>
      <c r="M105" s="415"/>
      <c r="N105" s="415"/>
      <c r="O105" s="415"/>
      <c r="P105" s="423">
        <f t="shared" si="1"/>
        <v>0</v>
      </c>
    </row>
    <row r="106" spans="1:16" ht="28.5" x14ac:dyDescent="0.25">
      <c r="A106" s="444"/>
      <c r="B106" s="422">
        <v>49</v>
      </c>
      <c r="C106" s="407" t="s">
        <v>195</v>
      </c>
      <c r="D106" s="250" t="s">
        <v>34</v>
      </c>
      <c r="E106" s="410"/>
      <c r="F106" s="295"/>
      <c r="G106" s="295"/>
      <c r="H106" s="415"/>
      <c r="I106" s="415"/>
      <c r="J106" s="415"/>
      <c r="K106" s="415"/>
      <c r="L106" s="415"/>
      <c r="M106" s="415"/>
      <c r="N106" s="415"/>
      <c r="O106" s="415"/>
      <c r="P106" s="423">
        <f t="shared" si="1"/>
        <v>0</v>
      </c>
    </row>
    <row r="107" spans="1:16" x14ac:dyDescent="0.25">
      <c r="A107" s="444"/>
      <c r="B107" s="424" t="s">
        <v>316</v>
      </c>
      <c r="C107" s="407"/>
      <c r="D107" s="250" t="s">
        <v>250</v>
      </c>
      <c r="E107" s="410"/>
      <c r="F107" s="295"/>
      <c r="G107" s="295"/>
      <c r="H107" s="415"/>
      <c r="I107" s="415"/>
      <c r="J107" s="415"/>
      <c r="K107" s="415"/>
      <c r="L107" s="415"/>
      <c r="M107" s="415"/>
      <c r="N107" s="415"/>
      <c r="O107" s="415"/>
      <c r="P107" s="423"/>
    </row>
    <row r="108" spans="1:16" x14ac:dyDescent="0.25">
      <c r="A108" s="444"/>
      <c r="B108" s="422"/>
      <c r="C108" s="407"/>
      <c r="D108" s="250"/>
      <c r="E108" s="410"/>
      <c r="F108" s="295"/>
      <c r="G108" s="295"/>
      <c r="H108" s="415"/>
      <c r="I108" s="415"/>
      <c r="J108" s="415"/>
      <c r="K108" s="415"/>
      <c r="L108" s="415"/>
      <c r="M108" s="415"/>
      <c r="N108" s="415"/>
      <c r="O108" s="415"/>
      <c r="P108" s="423"/>
    </row>
    <row r="109" spans="1:16" x14ac:dyDescent="0.25">
      <c r="A109" s="444"/>
      <c r="B109" s="422"/>
      <c r="C109" s="407"/>
      <c r="D109" s="250"/>
      <c r="E109" s="410"/>
      <c r="F109" s="295"/>
      <c r="G109" s="295"/>
      <c r="H109" s="415"/>
      <c r="I109" s="415"/>
      <c r="J109" s="415"/>
      <c r="K109" s="415"/>
      <c r="L109" s="415"/>
      <c r="M109" s="415"/>
      <c r="N109" s="415"/>
      <c r="O109" s="415"/>
      <c r="P109" s="423"/>
    </row>
    <row r="110" spans="1:16" x14ac:dyDescent="0.25">
      <c r="A110" s="444"/>
      <c r="B110" s="422"/>
      <c r="C110" s="407"/>
      <c r="D110" s="250"/>
      <c r="E110" s="410"/>
      <c r="F110" s="295"/>
      <c r="G110" s="295"/>
      <c r="H110" s="415"/>
      <c r="I110" s="415"/>
      <c r="J110" s="415"/>
      <c r="K110" s="415"/>
      <c r="L110" s="415"/>
      <c r="M110" s="415"/>
      <c r="N110" s="415"/>
      <c r="O110" s="415"/>
      <c r="P110" s="423"/>
    </row>
    <row r="111" spans="1:16" x14ac:dyDescent="0.25">
      <c r="B111" s="351"/>
      <c r="C111" s="664" t="s">
        <v>218</v>
      </c>
      <c r="D111" s="664"/>
      <c r="E111" s="352"/>
      <c r="F111" s="353"/>
      <c r="G111" s="353"/>
      <c r="H111" s="354">
        <f>SUM(F17*H17,F18*H18,F19*H19,F20*H20,F21*H21,F22*H22,F46*H46,F63*H63,F64*H64,F65*H65,F66*H66)</f>
        <v>0</v>
      </c>
      <c r="I111" s="354">
        <f>SUM(F28*I28,F29*I29,F30*I30,F31*I31,F32*I32,F72*I72,F73*I73,F74*I74,F75*I75,F76*I76,F77*I77,F78*I78,F79*I79,F85*I85,F86*I86,F87*I87)</f>
        <v>0</v>
      </c>
      <c r="J111" s="355"/>
      <c r="K111" s="352"/>
      <c r="L111" s="352"/>
      <c r="M111" s="352"/>
      <c r="N111" s="354"/>
      <c r="O111" s="352"/>
      <c r="P111" s="356">
        <f>SUM(H111:O111)</f>
        <v>0</v>
      </c>
    </row>
    <row r="112" spans="1:16" x14ac:dyDescent="0.25">
      <c r="B112" s="272"/>
      <c r="C112" s="655" t="s">
        <v>257</v>
      </c>
      <c r="D112" s="655"/>
      <c r="E112" s="266"/>
      <c r="F112" s="264"/>
      <c r="G112" s="264"/>
      <c r="H112" s="266"/>
      <c r="I112" s="266"/>
      <c r="J112" s="267">
        <f>SUM(E28*G28*J28,E29*G29*J29,E30*G30*J30,E31*G31,J31*E32*G32*J32,E38*G38*J38,E39*G39*J39,E40*G40*J40)</f>
        <v>0</v>
      </c>
      <c r="K112" s="267">
        <f>SUM(E28*G28*K28,E29*G29*K29,E30*G30*K30,E31*G31*K31,E32*G32*K32,E38*G38*K38,E39*G39*K39,E40*G40*K40)</f>
        <v>0</v>
      </c>
      <c r="L112" s="267"/>
      <c r="M112" s="267"/>
      <c r="N112" s="266"/>
      <c r="O112" s="266"/>
      <c r="P112" s="273">
        <f>SUM(H112:O112)</f>
        <v>0</v>
      </c>
    </row>
    <row r="113" spans="2:16" x14ac:dyDescent="0.25">
      <c r="B113" s="272"/>
      <c r="C113" s="655" t="s">
        <v>258</v>
      </c>
      <c r="D113" s="655"/>
      <c r="E113" s="266"/>
      <c r="F113" s="264"/>
      <c r="G113" s="264"/>
      <c r="H113" s="266"/>
      <c r="I113" s="266"/>
      <c r="J113" s="267">
        <f>J112-(E32*G32*J32)</f>
        <v>0</v>
      </c>
      <c r="K113" s="266">
        <f>K112-(E32*G32*K32)</f>
        <v>0</v>
      </c>
      <c r="L113" s="266"/>
      <c r="M113" s="266"/>
      <c r="N113" s="266"/>
      <c r="O113" s="266"/>
      <c r="P113" s="273"/>
    </row>
    <row r="114" spans="2:16" x14ac:dyDescent="0.25">
      <c r="B114" s="274"/>
      <c r="C114" s="669"/>
      <c r="D114" s="669"/>
      <c r="E114" s="259"/>
      <c r="F114" s="257"/>
      <c r="G114" s="257"/>
      <c r="H114" s="259"/>
      <c r="I114" s="259"/>
      <c r="J114" s="259"/>
      <c r="K114" s="259"/>
      <c r="L114" s="259"/>
      <c r="M114" s="259"/>
      <c r="N114" s="259"/>
      <c r="O114" s="259"/>
      <c r="P114" s="275"/>
    </row>
    <row r="115" spans="2:16" x14ac:dyDescent="0.25">
      <c r="B115" s="274"/>
      <c r="C115" s="258"/>
      <c r="D115" s="259"/>
      <c r="E115" s="259"/>
      <c r="F115" s="257"/>
      <c r="G115" s="257"/>
      <c r="H115" s="259"/>
      <c r="I115" s="259"/>
      <c r="J115" s="259"/>
      <c r="K115" s="259"/>
      <c r="L115" s="259"/>
      <c r="M115" s="259"/>
      <c r="N115" s="259"/>
      <c r="O115" s="259"/>
      <c r="P115" s="275"/>
    </row>
    <row r="116" spans="2:16" x14ac:dyDescent="0.25">
      <c r="B116" s="378"/>
      <c r="C116" s="653" t="s">
        <v>326</v>
      </c>
      <c r="D116" s="653"/>
      <c r="E116" s="250"/>
      <c r="F116" s="261"/>
      <c r="G116" s="250"/>
      <c r="H116" s="262" t="e">
        <f>'3.  Distribution Rates'!#REF!</f>
        <v>#REF!</v>
      </c>
      <c r="I116" s="262" t="e">
        <f>'3.  Distribution Rates'!#REF!</f>
        <v>#REF!</v>
      </c>
      <c r="J116" s="262" t="e">
        <f>'3.  Distribution Rates'!#REF!</f>
        <v>#REF!</v>
      </c>
      <c r="K116" s="262" t="e">
        <f>'3.  Distribution Rates'!#REF!</f>
        <v>#REF!</v>
      </c>
      <c r="L116" s="262" t="e">
        <f>'3.  Distribution Rates'!#REF!</f>
        <v>#REF!</v>
      </c>
      <c r="M116" s="262" t="e">
        <f>'3.  Distribution Rates'!#REF!</f>
        <v>#REF!</v>
      </c>
      <c r="N116" s="262" t="e">
        <f>'3.  Distribution Rates'!#REF!</f>
        <v>#REF!</v>
      </c>
      <c r="O116" s="262"/>
      <c r="P116" s="379"/>
    </row>
    <row r="117" spans="2:16" x14ac:dyDescent="0.25">
      <c r="B117" s="378"/>
      <c r="C117" s="653" t="s">
        <v>305</v>
      </c>
      <c r="D117" s="653"/>
      <c r="E117" s="259"/>
      <c r="F117" s="261"/>
      <c r="G117" s="261"/>
      <c r="H117" s="397"/>
      <c r="I117" s="397"/>
      <c r="J117" s="397"/>
      <c r="K117" s="397"/>
      <c r="L117" s="397"/>
      <c r="M117" s="397"/>
      <c r="N117" s="397"/>
      <c r="O117" s="250"/>
      <c r="P117" s="276">
        <f>SUM(H117:O117)</f>
        <v>0</v>
      </c>
    </row>
    <row r="118" spans="2:16" x14ac:dyDescent="0.25">
      <c r="B118" s="378"/>
      <c r="C118" s="653" t="s">
        <v>306</v>
      </c>
      <c r="D118" s="653"/>
      <c r="E118" s="259"/>
      <c r="F118" s="261"/>
      <c r="G118" s="261"/>
      <c r="H118" s="397"/>
      <c r="I118" s="397"/>
      <c r="J118" s="397"/>
      <c r="K118" s="397"/>
      <c r="L118" s="397"/>
      <c r="M118" s="397"/>
      <c r="N118" s="397"/>
      <c r="O118" s="250"/>
      <c r="P118" s="276">
        <f>SUM(H118:O118)</f>
        <v>0</v>
      </c>
    </row>
    <row r="119" spans="2:16" x14ac:dyDescent="0.25">
      <c r="B119" s="378"/>
      <c r="C119" s="653" t="s">
        <v>307</v>
      </c>
      <c r="D119" s="653"/>
      <c r="E119" s="259"/>
      <c r="F119" s="261"/>
      <c r="G119" s="261"/>
      <c r="H119" s="397"/>
      <c r="I119" s="397"/>
      <c r="J119" s="397"/>
      <c r="K119" s="397"/>
      <c r="L119" s="397"/>
      <c r="M119" s="397"/>
      <c r="N119" s="397"/>
      <c r="O119" s="250"/>
      <c r="P119" s="276">
        <f t="shared" ref="P119" si="2">SUM(H119:O119)</f>
        <v>0</v>
      </c>
    </row>
    <row r="120" spans="2:16" x14ac:dyDescent="0.25">
      <c r="B120" s="378"/>
      <c r="C120" s="653" t="s">
        <v>308</v>
      </c>
      <c r="D120" s="653"/>
      <c r="E120" s="259"/>
      <c r="F120" s="261"/>
      <c r="G120" s="261"/>
      <c r="H120" s="397"/>
      <c r="I120" s="397"/>
      <c r="J120" s="397"/>
      <c r="K120" s="397"/>
      <c r="L120" s="397"/>
      <c r="M120" s="397"/>
      <c r="N120" s="397"/>
      <c r="O120" s="250"/>
      <c r="P120" s="276">
        <f>SUM(H120:O120)</f>
        <v>0</v>
      </c>
    </row>
    <row r="121" spans="2:16" x14ac:dyDescent="0.25">
      <c r="B121" s="378"/>
      <c r="C121" s="653" t="s">
        <v>309</v>
      </c>
      <c r="D121" s="653"/>
      <c r="E121" s="259"/>
      <c r="F121" s="261"/>
      <c r="G121" s="261"/>
      <c r="H121" s="375" t="e">
        <f>'5.  2015 LRAM'!H130*H116</f>
        <v>#DIV/0!</v>
      </c>
      <c r="I121" s="375" t="e">
        <f>'5.  2015 LRAM'!I130*I116</f>
        <v>#DIV/0!</v>
      </c>
      <c r="J121" s="375" t="e">
        <f>'5.  2015 LRAM'!J130*J116</f>
        <v>#DIV/0!</v>
      </c>
      <c r="K121" s="375" t="e">
        <f>'5.  2015 LRAM'!K130*K116</f>
        <v>#DIV/0!</v>
      </c>
      <c r="L121" s="375" t="e">
        <f>'5.  2015 LRAM'!L130*L116</f>
        <v>#DIV/0!</v>
      </c>
      <c r="M121" s="375" t="e">
        <f>'5.  2015 LRAM'!M130*M116</f>
        <v>#DIV/0!</v>
      </c>
      <c r="N121" s="375" t="e">
        <f>'5.  2015 LRAM'!N130*N116</f>
        <v>#DIV/0!</v>
      </c>
      <c r="O121" s="250"/>
      <c r="P121" s="276" t="e">
        <f t="shared" ref="P121:P122" si="3">SUM(H121:O121)</f>
        <v>#DIV/0!</v>
      </c>
    </row>
    <row r="122" spans="2:16" x14ac:dyDescent="0.25">
      <c r="B122" s="378"/>
      <c r="C122" s="653" t="s">
        <v>310</v>
      </c>
      <c r="D122" s="653"/>
      <c r="E122" s="259"/>
      <c r="F122" s="261"/>
      <c r="G122" s="261"/>
      <c r="H122" s="375" t="e">
        <f>'5-b. 2016 LRAM'!H128*H116</f>
        <v>#DIV/0!</v>
      </c>
      <c r="I122" s="375" t="e">
        <f>'5-b. 2016 LRAM'!I128*I116</f>
        <v>#DIV/0!</v>
      </c>
      <c r="J122" s="375" t="e">
        <f>'5-b. 2016 LRAM'!J128*J116</f>
        <v>#DIV/0!</v>
      </c>
      <c r="K122" s="375" t="e">
        <f>'5-b. 2016 LRAM'!K128*K116</f>
        <v>#DIV/0!</v>
      </c>
      <c r="L122" s="375" t="e">
        <f>'5-b. 2016 LRAM'!L128*L116</f>
        <v>#REF!</v>
      </c>
      <c r="M122" s="375" t="e">
        <f>'5-b. 2016 LRAM'!M128*M116</f>
        <v>#REF!</v>
      </c>
      <c r="N122" s="375" t="e">
        <f>'5-b. 2016 LRAM'!N128*N116</f>
        <v>#REF!</v>
      </c>
      <c r="O122" s="250"/>
      <c r="P122" s="276" t="e">
        <f t="shared" si="3"/>
        <v>#DIV/0!</v>
      </c>
    </row>
    <row r="123" spans="2:16" x14ac:dyDescent="0.25">
      <c r="B123" s="378"/>
      <c r="C123" s="653" t="s">
        <v>311</v>
      </c>
      <c r="D123" s="653"/>
      <c r="E123" s="259"/>
      <c r="F123" s="261"/>
      <c r="G123" s="261"/>
      <c r="H123" s="375" t="e">
        <f>'5-c.  2017 LRAM'!H129*H116</f>
        <v>#DIV/0!</v>
      </c>
      <c r="I123" s="375" t="e">
        <f>'5-c.  2017 LRAM'!I129*I116</f>
        <v>#DIV/0!</v>
      </c>
      <c r="J123" s="375" t="e">
        <f>'5-c.  2017 LRAM'!J129*J116</f>
        <v>#DIV/0!</v>
      </c>
      <c r="K123" s="375" t="e">
        <f>'5-c.  2017 LRAM'!K129*K116</f>
        <v>#DIV/0!</v>
      </c>
      <c r="L123" s="375" t="e">
        <f>'5-c.  2017 LRAM'!L129*L116</f>
        <v>#REF!</v>
      </c>
      <c r="M123" s="375" t="e">
        <f>'5-c.  2017 LRAM'!M129*M116</f>
        <v>#REF!</v>
      </c>
      <c r="N123" s="375" t="e">
        <f>'5-c.  2017 LRAM'!N129*N116</f>
        <v>#DIV/0!</v>
      </c>
      <c r="O123" s="250"/>
      <c r="P123" s="276" t="e">
        <f>SUM(H123:O123)</f>
        <v>#DIV/0!</v>
      </c>
    </row>
    <row r="124" spans="2:16" x14ac:dyDescent="0.25">
      <c r="B124" s="378"/>
      <c r="C124" s="653" t="s">
        <v>312</v>
      </c>
      <c r="D124" s="653"/>
      <c r="E124" s="259"/>
      <c r="F124" s="261"/>
      <c r="G124" s="261"/>
      <c r="H124" s="375" t="e">
        <f>'5-d.  2018 LRAM'!H128*H116</f>
        <v>#DIV/0!</v>
      </c>
      <c r="I124" s="375" t="e">
        <f>'5-d.  2018 LRAM'!I128*I116</f>
        <v>#DIV/0!</v>
      </c>
      <c r="J124" s="375" t="e">
        <f>'5-d.  2018 LRAM'!J128*J116</f>
        <v>#DIV/0!</v>
      </c>
      <c r="K124" s="375" t="e">
        <f>'5-d.  2018 LRAM'!K128*K116</f>
        <v>#DIV/0!</v>
      </c>
      <c r="L124" s="375" t="e">
        <f>'5-d.  2018 LRAM'!L128*L116</f>
        <v>#REF!</v>
      </c>
      <c r="M124" s="375" t="e">
        <f>'5-d.  2018 LRAM'!M128*M116</f>
        <v>#REF!</v>
      </c>
      <c r="N124" s="375" t="e">
        <f>'5-d.  2018 LRAM'!N128*N116</f>
        <v>#DIV/0!</v>
      </c>
      <c r="O124" s="250"/>
      <c r="P124" s="276" t="e">
        <f t="shared" ref="P124:P126" si="4">SUM(H124:O124)</f>
        <v>#DIV/0!</v>
      </c>
    </row>
    <row r="125" spans="2:16" x14ac:dyDescent="0.25">
      <c r="B125" s="378"/>
      <c r="C125" s="653" t="s">
        <v>313</v>
      </c>
      <c r="D125" s="653"/>
      <c r="E125" s="259"/>
      <c r="F125" s="261"/>
      <c r="G125" s="261"/>
      <c r="H125" s="375" t="e">
        <f>'5-e.  2019 LRAM'!H128*H116</f>
        <v>#DIV/0!</v>
      </c>
      <c r="I125" s="375" t="e">
        <f>'5-e.  2019 LRAM'!I128*I116</f>
        <v>#DIV/0!</v>
      </c>
      <c r="J125" s="375" t="e">
        <f>'5-e.  2019 LRAM'!J128*J116</f>
        <v>#DIV/0!</v>
      </c>
      <c r="K125" s="375" t="e">
        <f>'5-e.  2019 LRAM'!K128*K116</f>
        <v>#DIV/0!</v>
      </c>
      <c r="L125" s="375" t="e">
        <f>'5-e.  2019 LRAM'!L128*L116</f>
        <v>#DIV/0!</v>
      </c>
      <c r="M125" s="375" t="e">
        <f>'5-e.  2019 LRAM'!M128*M116</f>
        <v>#DIV/0!</v>
      </c>
      <c r="N125" s="375" t="e">
        <f>'5-e.  2019 LRAM'!N128*N116</f>
        <v>#DIV/0!</v>
      </c>
      <c r="O125" s="250"/>
      <c r="P125" s="276" t="e">
        <f t="shared" si="4"/>
        <v>#DIV/0!</v>
      </c>
    </row>
    <row r="126" spans="2:16" x14ac:dyDescent="0.25">
      <c r="B126" s="378"/>
      <c r="C126" s="653" t="s">
        <v>314</v>
      </c>
      <c r="D126" s="653"/>
      <c r="E126" s="259"/>
      <c r="F126" s="261"/>
      <c r="G126" s="261"/>
      <c r="H126" s="375" t="e">
        <f>H111*H116</f>
        <v>#REF!</v>
      </c>
      <c r="I126" s="375" t="e">
        <f>I111*I116</f>
        <v>#REF!</v>
      </c>
      <c r="J126" s="375" t="e">
        <f>J112*J116</f>
        <v>#REF!</v>
      </c>
      <c r="K126" s="375" t="e">
        <f>K112*K116</f>
        <v>#REF!</v>
      </c>
      <c r="L126" s="375" t="e">
        <f>L112*L116</f>
        <v>#REF!</v>
      </c>
      <c r="M126" s="375" t="e">
        <f>M112*M116</f>
        <v>#REF!</v>
      </c>
      <c r="N126" s="375" t="e">
        <f>N111*N116</f>
        <v>#REF!</v>
      </c>
      <c r="O126" s="250"/>
      <c r="P126" s="276" t="e">
        <f t="shared" si="4"/>
        <v>#REF!</v>
      </c>
    </row>
    <row r="127" spans="2:16" x14ac:dyDescent="0.25">
      <c r="B127" s="278"/>
      <c r="C127" s="446" t="s">
        <v>304</v>
      </c>
      <c r="D127" s="279"/>
      <c r="E127" s="279"/>
      <c r="F127" s="280"/>
      <c r="G127" s="280"/>
      <c r="H127" s="447" t="e">
        <f t="shared" ref="H127:N127" si="5">SUM(H117:H126)</f>
        <v>#DIV/0!</v>
      </c>
      <c r="I127" s="447" t="e">
        <f t="shared" si="5"/>
        <v>#DIV/0!</v>
      </c>
      <c r="J127" s="447" t="e">
        <f t="shared" si="5"/>
        <v>#DIV/0!</v>
      </c>
      <c r="K127" s="447" t="e">
        <f t="shared" si="5"/>
        <v>#DIV/0!</v>
      </c>
      <c r="L127" s="447" t="e">
        <f t="shared" si="5"/>
        <v>#DIV/0!</v>
      </c>
      <c r="M127" s="447" t="e">
        <f t="shared" si="5"/>
        <v>#DIV/0!</v>
      </c>
      <c r="N127" s="447" t="e">
        <f t="shared" si="5"/>
        <v>#DIV/0!</v>
      </c>
      <c r="O127" s="279"/>
      <c r="P127" s="448" t="e">
        <f>SUM(P117:P126)</f>
        <v>#DIV/0!</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35"/>
  <sheetViews>
    <sheetView showZeros="0" zoomScale="90" zoomScaleNormal="90" zoomScaleSheetLayoutView="100" zoomScalePageLayoutView="90" workbookViewId="0">
      <pane ySplit="2" topLeftCell="A92" activePane="bottomLeft" state="frozen"/>
      <selection pane="bottomLeft" activeCell="C50" sqref="C50"/>
    </sheetView>
  </sheetViews>
  <sheetFormatPr defaultColWidth="8.85546875" defaultRowHeight="14.25" outlineLevelRow="1" x14ac:dyDescent="0.2"/>
  <cols>
    <col min="1" max="1" width="3.28515625" style="66" customWidth="1"/>
    <col min="2" max="2" width="4" style="66" customWidth="1"/>
    <col min="3" max="3" width="26.42578125" style="69" customWidth="1"/>
    <col min="4" max="4" width="12.42578125" style="69" customWidth="1"/>
    <col min="5" max="6" width="11.140625" style="66" customWidth="1"/>
    <col min="7" max="7" width="14.85546875" style="66" customWidth="1"/>
    <col min="8" max="13" width="11.140625" style="66" customWidth="1"/>
    <col min="14" max="14" width="4" style="66" customWidth="1"/>
    <col min="15" max="15" width="25.85546875" style="69" customWidth="1"/>
    <col min="16" max="16" width="10.85546875" style="66" customWidth="1"/>
    <col min="17" max="17" width="10.7109375" style="66" customWidth="1"/>
    <col min="18" max="18" width="11.140625" style="66" customWidth="1"/>
    <col min="19" max="19" width="11.28515625" style="66" customWidth="1"/>
    <col min="20" max="20" width="8.85546875" style="66"/>
    <col min="21" max="25" width="11.140625" style="66" customWidth="1"/>
    <col min="26" max="16384" width="8.85546875" style="66"/>
  </cols>
  <sheetData>
    <row r="1" spans="1:25" ht="155.25" customHeight="1" x14ac:dyDescent="0.2">
      <c r="C1" s="66"/>
      <c r="D1" s="66"/>
    </row>
    <row r="2" spans="1:25" ht="29.25" customHeight="1" x14ac:dyDescent="0.3">
      <c r="B2" s="69"/>
      <c r="C2" s="630" t="s">
        <v>346</v>
      </c>
      <c r="D2" s="630"/>
      <c r="E2" s="630"/>
      <c r="F2" s="630"/>
      <c r="G2" s="630"/>
      <c r="H2" s="630"/>
      <c r="I2" s="630"/>
      <c r="J2" s="630"/>
      <c r="K2" s="630"/>
      <c r="L2" s="630"/>
      <c r="M2" s="630"/>
      <c r="N2" s="630"/>
      <c r="O2" s="630"/>
      <c r="P2" s="630"/>
      <c r="Q2" s="630"/>
      <c r="R2" s="630"/>
      <c r="S2" s="630"/>
      <c r="T2" s="630"/>
      <c r="U2" s="630"/>
    </row>
    <row r="3" spans="1:25" ht="8.25" customHeight="1" outlineLevel="1" x14ac:dyDescent="0.3">
      <c r="B3" s="69"/>
      <c r="C3" s="127"/>
      <c r="D3" s="127"/>
      <c r="E3" s="127"/>
      <c r="F3" s="127"/>
      <c r="G3" s="127"/>
      <c r="H3" s="127"/>
      <c r="I3" s="127"/>
      <c r="J3" s="506"/>
      <c r="K3" s="506"/>
      <c r="L3" s="506"/>
      <c r="M3" s="506"/>
      <c r="N3" s="127"/>
      <c r="O3" s="127"/>
      <c r="P3" s="127"/>
      <c r="Q3" s="127"/>
      <c r="R3" s="127"/>
    </row>
    <row r="4" spans="1:25" ht="9" hidden="1" customHeight="1" outlineLevel="1" x14ac:dyDescent="0.2">
      <c r="C4" s="66"/>
      <c r="D4" s="381"/>
      <c r="E4" s="382"/>
      <c r="F4" s="382"/>
      <c r="G4" s="382"/>
      <c r="H4" s="382"/>
      <c r="I4" s="382"/>
      <c r="J4" s="382"/>
      <c r="K4" s="382"/>
      <c r="L4" s="382"/>
      <c r="M4" s="382"/>
      <c r="N4" s="382"/>
      <c r="O4" s="382"/>
      <c r="P4" s="382"/>
      <c r="Q4" s="382"/>
      <c r="R4" s="382"/>
      <c r="S4" s="383"/>
    </row>
    <row r="5" spans="1:25" ht="80.25" customHeight="1" outlineLevel="1" x14ac:dyDescent="0.2">
      <c r="D5" s="366" t="s">
        <v>396</v>
      </c>
      <c r="E5" s="70"/>
      <c r="F5" s="708" t="s">
        <v>493</v>
      </c>
      <c r="G5" s="708"/>
      <c r="H5" s="708"/>
      <c r="I5" s="708"/>
      <c r="J5" s="708"/>
      <c r="K5" s="708"/>
      <c r="L5" s="708"/>
      <c r="M5" s="708"/>
      <c r="N5" s="708"/>
      <c r="O5" s="708"/>
      <c r="P5" s="708"/>
      <c r="Q5" s="708"/>
      <c r="R5" s="708"/>
      <c r="S5" s="708"/>
    </row>
    <row r="6" spans="1:25" ht="14.25" customHeight="1" outlineLevel="1" x14ac:dyDescent="0.2">
      <c r="D6" s="381"/>
      <c r="E6" s="70"/>
      <c r="F6" s="168" t="s">
        <v>486</v>
      </c>
      <c r="G6" s="70"/>
      <c r="H6" s="164"/>
      <c r="I6" s="164"/>
      <c r="J6" s="164"/>
      <c r="K6" s="164"/>
      <c r="L6" s="164"/>
      <c r="M6" s="164"/>
      <c r="N6" s="164"/>
      <c r="O6" s="164"/>
      <c r="P6" s="286"/>
      <c r="Q6" s="164"/>
      <c r="R6" s="164"/>
      <c r="S6" s="70"/>
    </row>
    <row r="7" spans="1:25" ht="6.75" hidden="1" customHeight="1" outlineLevel="1" x14ac:dyDescent="0.2">
      <c r="D7" s="381"/>
      <c r="E7" s="70"/>
      <c r="F7" s="168"/>
      <c r="G7" s="70"/>
      <c r="H7" s="164"/>
      <c r="I7" s="164"/>
      <c r="J7" s="164"/>
      <c r="K7" s="164"/>
      <c r="L7" s="164"/>
      <c r="M7" s="164"/>
      <c r="N7" s="164"/>
      <c r="O7" s="164"/>
      <c r="P7" s="286"/>
      <c r="Q7" s="164"/>
      <c r="R7" s="164"/>
      <c r="S7" s="70"/>
    </row>
    <row r="8" spans="1:25" outlineLevel="1" x14ac:dyDescent="0.2">
      <c r="A8" s="125"/>
      <c r="D8" s="83"/>
      <c r="F8" s="164" t="s">
        <v>256</v>
      </c>
      <c r="H8" s="164"/>
      <c r="I8" s="164"/>
      <c r="J8" s="164"/>
      <c r="K8" s="164"/>
      <c r="L8" s="164"/>
      <c r="M8" s="164"/>
      <c r="N8" s="164"/>
      <c r="O8" s="164"/>
      <c r="P8" s="165"/>
      <c r="Q8" s="164"/>
      <c r="R8" s="164"/>
    </row>
    <row r="9" spans="1:25" ht="12" customHeight="1" outlineLevel="1" x14ac:dyDescent="0.3">
      <c r="A9" s="125"/>
      <c r="D9" s="83"/>
      <c r="F9" s="164"/>
      <c r="H9" s="164"/>
      <c r="I9" s="164"/>
      <c r="J9" s="164"/>
      <c r="K9" s="164"/>
      <c r="L9" s="164"/>
      <c r="M9" s="164"/>
      <c r="N9" s="164"/>
      <c r="O9" s="164"/>
      <c r="P9" s="165"/>
      <c r="Q9" s="164"/>
      <c r="R9" s="164"/>
      <c r="U9" s="63"/>
    </row>
    <row r="10" spans="1:25" ht="18.75" outlineLevel="1" x14ac:dyDescent="0.3">
      <c r="A10" s="125"/>
      <c r="D10" s="84" t="s">
        <v>334</v>
      </c>
      <c r="E10" s="63"/>
      <c r="F10" s="693" t="s">
        <v>360</v>
      </c>
      <c r="G10" s="693"/>
      <c r="H10" s="207"/>
      <c r="I10" s="164"/>
      <c r="J10" s="164"/>
      <c r="K10" s="164"/>
      <c r="L10" s="164"/>
      <c r="M10" s="164"/>
      <c r="N10" s="164"/>
      <c r="O10" s="164"/>
      <c r="P10" s="165"/>
      <c r="Q10" s="164"/>
      <c r="R10" s="164"/>
      <c r="U10" s="63"/>
    </row>
    <row r="11" spans="1:25" ht="16.5" customHeight="1" outlineLevel="1" x14ac:dyDescent="0.3">
      <c r="A11" s="125"/>
      <c r="D11" s="63"/>
      <c r="E11" s="63"/>
      <c r="F11" s="707" t="s">
        <v>335</v>
      </c>
      <c r="G11" s="707"/>
      <c r="H11" s="707"/>
      <c r="I11" s="164"/>
      <c r="J11" s="164"/>
      <c r="K11" s="164"/>
      <c r="L11" s="164"/>
      <c r="M11" s="164"/>
      <c r="N11" s="164"/>
      <c r="O11" s="165"/>
      <c r="P11" s="164"/>
      <c r="Q11" s="164"/>
    </row>
    <row r="12" spans="1:25" ht="12.75" customHeight="1" x14ac:dyDescent="0.2">
      <c r="A12" s="125"/>
    </row>
    <row r="13" spans="1:25" ht="9.75" hidden="1" customHeight="1" x14ac:dyDescent="0.2">
      <c r="A13" s="125"/>
    </row>
    <row r="14" spans="1:25" ht="15" hidden="1" x14ac:dyDescent="0.2">
      <c r="A14" s="125"/>
      <c r="C14" s="167" t="s">
        <v>481</v>
      </c>
    </row>
    <row r="15" spans="1:25" ht="11.25" hidden="1" customHeight="1" x14ac:dyDescent="0.2">
      <c r="A15" s="125"/>
    </row>
    <row r="16" spans="1:25" ht="15" hidden="1" customHeight="1" x14ac:dyDescent="0.2">
      <c r="A16" s="125"/>
      <c r="C16" s="236" t="s">
        <v>21</v>
      </c>
      <c r="D16" s="698" t="s">
        <v>357</v>
      </c>
      <c r="E16" s="700"/>
      <c r="F16" s="700"/>
      <c r="G16" s="700"/>
      <c r="H16" s="700"/>
      <c r="I16" s="700"/>
      <c r="J16" s="700"/>
      <c r="K16" s="700"/>
      <c r="L16" s="700"/>
      <c r="M16" s="700"/>
      <c r="O16" s="309" t="s">
        <v>21</v>
      </c>
      <c r="P16" s="709" t="s">
        <v>356</v>
      </c>
      <c r="Q16" s="710"/>
      <c r="R16" s="710"/>
      <c r="S16" s="710"/>
      <c r="T16" s="710"/>
      <c r="U16" s="710"/>
      <c r="V16" s="710"/>
      <c r="W16" s="710"/>
      <c r="X16" s="710"/>
      <c r="Y16" s="710"/>
    </row>
    <row r="17" spans="1:25" ht="15" hidden="1" customHeight="1" x14ac:dyDescent="0.2">
      <c r="A17" s="43"/>
      <c r="C17" s="236"/>
      <c r="D17" s="169">
        <v>2011</v>
      </c>
      <c r="E17" s="169">
        <v>2012</v>
      </c>
      <c r="F17" s="169">
        <v>2013</v>
      </c>
      <c r="G17" s="169">
        <v>2014</v>
      </c>
      <c r="H17" s="509">
        <v>2015</v>
      </c>
      <c r="I17" s="509">
        <v>2016</v>
      </c>
      <c r="J17" s="509">
        <v>2017</v>
      </c>
      <c r="K17" s="509">
        <v>2018</v>
      </c>
      <c r="L17" s="509">
        <v>2019</v>
      </c>
      <c r="M17" s="509">
        <v>2020</v>
      </c>
      <c r="O17" s="308"/>
      <c r="P17" s="169">
        <v>2011</v>
      </c>
      <c r="Q17" s="169">
        <v>2012</v>
      </c>
      <c r="R17" s="169">
        <v>2013</v>
      </c>
      <c r="S17" s="169">
        <v>2014</v>
      </c>
      <c r="T17" s="509">
        <v>2015</v>
      </c>
      <c r="U17" s="509">
        <v>2016</v>
      </c>
      <c r="V17" s="509">
        <v>2017</v>
      </c>
      <c r="W17" s="509">
        <v>2018</v>
      </c>
      <c r="X17" s="509">
        <v>2019</v>
      </c>
      <c r="Y17" s="509">
        <v>2020</v>
      </c>
    </row>
    <row r="18" spans="1:25" ht="15" hidden="1" customHeight="1" x14ac:dyDescent="0.2">
      <c r="A18" s="43"/>
      <c r="C18" s="150" t="s">
        <v>22</v>
      </c>
      <c r="D18" s="208"/>
      <c r="E18" s="208"/>
      <c r="F18" s="208"/>
      <c r="G18" s="208"/>
      <c r="H18" s="208"/>
      <c r="I18" s="208"/>
      <c r="J18" s="208"/>
      <c r="K18" s="208"/>
      <c r="L18" s="208"/>
      <c r="M18" s="208"/>
      <c r="O18" s="150" t="s">
        <v>22</v>
      </c>
      <c r="P18" s="208"/>
      <c r="Q18" s="208"/>
      <c r="R18" s="208"/>
      <c r="S18" s="208"/>
      <c r="T18" s="208"/>
      <c r="U18" s="208"/>
      <c r="V18" s="208"/>
      <c r="W18" s="208"/>
      <c r="X18" s="208"/>
      <c r="Y18" s="208"/>
    </row>
    <row r="19" spans="1:25" hidden="1" x14ac:dyDescent="0.2">
      <c r="A19" s="43"/>
      <c r="C19" s="151" t="s">
        <v>32</v>
      </c>
      <c r="D19" s="152" t="s">
        <v>24</v>
      </c>
      <c r="E19" s="208"/>
      <c r="F19" s="208"/>
      <c r="G19" s="208"/>
      <c r="H19" s="208"/>
      <c r="I19" s="208"/>
      <c r="J19" s="208"/>
      <c r="K19" s="208"/>
      <c r="L19" s="208"/>
      <c r="M19" s="208"/>
      <c r="O19" s="151" t="s">
        <v>32</v>
      </c>
      <c r="P19" s="152"/>
      <c r="Q19" s="208"/>
      <c r="R19" s="208"/>
      <c r="S19" s="208"/>
      <c r="T19" s="208"/>
      <c r="U19" s="208"/>
      <c r="V19" s="208"/>
      <c r="W19" s="208"/>
      <c r="X19" s="208"/>
      <c r="Y19" s="208"/>
    </row>
    <row r="20" spans="1:25" ht="15" hidden="1" customHeight="1" x14ac:dyDescent="0.2">
      <c r="A20" s="43"/>
      <c r="C20" s="150" t="s">
        <v>200</v>
      </c>
      <c r="D20" s="152" t="s">
        <v>24</v>
      </c>
      <c r="E20" s="152"/>
      <c r="F20" s="208"/>
      <c r="G20" s="208"/>
      <c r="H20" s="208"/>
      <c r="I20" s="208"/>
      <c r="J20" s="208"/>
      <c r="K20" s="208"/>
      <c r="L20" s="208"/>
      <c r="M20" s="208"/>
      <c r="O20" s="150" t="s">
        <v>200</v>
      </c>
      <c r="P20" s="152"/>
      <c r="Q20" s="152"/>
      <c r="R20" s="208"/>
      <c r="S20" s="208"/>
      <c r="T20" s="208"/>
      <c r="U20" s="208"/>
      <c r="V20" s="208"/>
      <c r="W20" s="208"/>
      <c r="X20" s="208"/>
      <c r="Y20" s="208"/>
    </row>
    <row r="21" spans="1:25" ht="15" hidden="1" customHeight="1" x14ac:dyDescent="0.2">
      <c r="A21" s="43"/>
      <c r="C21" s="150" t="s">
        <v>201</v>
      </c>
      <c r="D21" s="152"/>
      <c r="E21" s="152"/>
      <c r="F21" s="152"/>
      <c r="G21" s="208"/>
      <c r="H21" s="208"/>
      <c r="I21" s="208"/>
      <c r="J21" s="208"/>
      <c r="K21" s="208"/>
      <c r="L21" s="208"/>
      <c r="M21" s="208"/>
      <c r="O21" s="150" t="s">
        <v>201</v>
      </c>
      <c r="P21" s="152"/>
      <c r="Q21" s="152"/>
      <c r="R21" s="152"/>
      <c r="S21" s="208"/>
      <c r="T21" s="208"/>
      <c r="U21" s="208"/>
      <c r="V21" s="208"/>
      <c r="W21" s="208"/>
      <c r="X21" s="208"/>
      <c r="Y21" s="208"/>
    </row>
    <row r="22" spans="1:25" ht="15" hidden="1" customHeight="1" x14ac:dyDescent="0.2">
      <c r="A22" s="43"/>
      <c r="C22" s="1"/>
      <c r="D22" s="1"/>
      <c r="E22" s="1"/>
      <c r="F22" s="1"/>
      <c r="G22" s="1"/>
      <c r="P22" s="69"/>
      <c r="Q22" s="69"/>
      <c r="R22" s="69"/>
      <c r="S22" s="69"/>
      <c r="W22" s="153"/>
    </row>
    <row r="23" spans="1:25" ht="15" hidden="1" customHeight="1" x14ac:dyDescent="0.2">
      <c r="A23" s="43"/>
      <c r="C23" s="236" t="s">
        <v>21</v>
      </c>
      <c r="D23" s="709" t="s">
        <v>44</v>
      </c>
      <c r="E23" s="710"/>
      <c r="F23" s="710"/>
      <c r="G23" s="710"/>
      <c r="H23" s="710"/>
      <c r="I23" s="710"/>
      <c r="J23" s="710"/>
      <c r="K23" s="710"/>
      <c r="L23" s="710"/>
      <c r="M23" s="710"/>
      <c r="O23" s="311" t="s">
        <v>21</v>
      </c>
      <c r="P23" s="698" t="s">
        <v>259</v>
      </c>
      <c r="Q23" s="700"/>
      <c r="R23" s="700"/>
      <c r="S23" s="700"/>
      <c r="T23" s="700"/>
      <c r="U23" s="700"/>
      <c r="V23" s="700"/>
      <c r="W23" s="700"/>
      <c r="X23" s="700"/>
      <c r="Y23" s="700"/>
    </row>
    <row r="24" spans="1:25" ht="15" hidden="1" customHeight="1" x14ac:dyDescent="0.25">
      <c r="A24" s="43"/>
      <c r="C24" s="236"/>
      <c r="D24" s="301">
        <v>2011</v>
      </c>
      <c r="E24" s="301">
        <v>2012</v>
      </c>
      <c r="F24" s="301">
        <v>2013</v>
      </c>
      <c r="G24" s="301">
        <v>2014</v>
      </c>
      <c r="H24" s="509">
        <v>2015</v>
      </c>
      <c r="I24" s="509">
        <v>2016</v>
      </c>
      <c r="J24" s="509">
        <v>2017</v>
      </c>
      <c r="K24" s="509">
        <v>2018</v>
      </c>
      <c r="L24" s="509">
        <v>2019</v>
      </c>
      <c r="M24" s="509">
        <v>2020</v>
      </c>
      <c r="O24" s="310"/>
      <c r="P24" s="301">
        <v>2011</v>
      </c>
      <c r="Q24" s="301">
        <v>2012</v>
      </c>
      <c r="R24" s="301">
        <v>2013</v>
      </c>
      <c r="S24" s="301">
        <v>2014</v>
      </c>
      <c r="T24" s="301">
        <v>2015</v>
      </c>
      <c r="U24" s="301">
        <v>2016</v>
      </c>
      <c r="V24" s="301">
        <v>2017</v>
      </c>
      <c r="W24" s="301">
        <v>2018</v>
      </c>
      <c r="X24" s="301">
        <v>2019</v>
      </c>
      <c r="Y24" s="301">
        <v>2020</v>
      </c>
    </row>
    <row r="25" spans="1:25" ht="16.5" hidden="1" customHeight="1" x14ac:dyDescent="0.2">
      <c r="A25" s="43"/>
      <c r="C25" s="30">
        <v>2011</v>
      </c>
      <c r="D25" s="22"/>
      <c r="E25" s="31" t="e">
        <f t="shared" ref="E25:J25" si="0">E18/$D$18</f>
        <v>#DIV/0!</v>
      </c>
      <c r="F25" s="31" t="e">
        <f t="shared" si="0"/>
        <v>#DIV/0!</v>
      </c>
      <c r="G25" s="31" t="e">
        <f t="shared" si="0"/>
        <v>#DIV/0!</v>
      </c>
      <c r="H25" s="31" t="e">
        <f t="shared" si="0"/>
        <v>#DIV/0!</v>
      </c>
      <c r="I25" s="31" t="e">
        <f t="shared" si="0"/>
        <v>#DIV/0!</v>
      </c>
      <c r="J25" s="31" t="e">
        <f t="shared" si="0"/>
        <v>#DIV/0!</v>
      </c>
      <c r="K25" s="31" t="e">
        <f t="shared" ref="K25:M25" si="1">K18/$D$18</f>
        <v>#DIV/0!</v>
      </c>
      <c r="L25" s="31" t="e">
        <f t="shared" si="1"/>
        <v>#DIV/0!</v>
      </c>
      <c r="M25" s="31" t="e">
        <f t="shared" si="1"/>
        <v>#DIV/0!</v>
      </c>
      <c r="O25" s="514">
        <v>2011</v>
      </c>
      <c r="P25" s="515"/>
      <c r="Q25" s="517" t="e">
        <f>Q18/$P$18</f>
        <v>#DIV/0!</v>
      </c>
      <c r="R25" s="517" t="e">
        <f>R18/$P$18</f>
        <v>#DIV/0!</v>
      </c>
      <c r="S25" s="517" t="e">
        <f>S18/$P$18</f>
        <v>#DIV/0!</v>
      </c>
      <c r="T25" s="517" t="e">
        <f t="shared" ref="T25:X25" si="2">T18/$P$18</f>
        <v>#DIV/0!</v>
      </c>
      <c r="U25" s="517" t="e">
        <f>U18/$P$18</f>
        <v>#DIV/0!</v>
      </c>
      <c r="V25" s="517" t="e">
        <f t="shared" si="2"/>
        <v>#DIV/0!</v>
      </c>
      <c r="W25" s="517" t="e">
        <f>W18/$P$18</f>
        <v>#DIV/0!</v>
      </c>
      <c r="X25" s="517" t="e">
        <f t="shared" si="2"/>
        <v>#DIV/0!</v>
      </c>
      <c r="Y25" s="517" t="e">
        <f>Y18/$P$18</f>
        <v>#DIV/0!</v>
      </c>
    </row>
    <row r="26" spans="1:25" ht="16.5" hidden="1" customHeight="1" x14ac:dyDescent="0.2">
      <c r="A26" s="43"/>
      <c r="C26" s="30">
        <v>2012</v>
      </c>
      <c r="D26" s="22"/>
      <c r="E26" s="22"/>
      <c r="F26" s="31" t="e">
        <f>F19/$E$19</f>
        <v>#DIV/0!</v>
      </c>
      <c r="G26" s="31" t="e">
        <f>G19/$E$19</f>
        <v>#DIV/0!</v>
      </c>
      <c r="H26" s="31" t="e">
        <f>H19/$E$19</f>
        <v>#DIV/0!</v>
      </c>
      <c r="I26" s="31" t="e">
        <f t="shared" ref="I26:J26" si="3">I19/$E$19</f>
        <v>#DIV/0!</v>
      </c>
      <c r="J26" s="31" t="e">
        <f t="shared" si="3"/>
        <v>#DIV/0!</v>
      </c>
      <c r="K26" s="31" t="e">
        <f>K19/$E$19</f>
        <v>#DIV/0!</v>
      </c>
      <c r="L26" s="31" t="e">
        <f>L19/$E$19</f>
        <v>#DIV/0!</v>
      </c>
      <c r="M26" s="31" t="e">
        <f>M19/$E$19</f>
        <v>#DIV/0!</v>
      </c>
      <c r="O26" s="514">
        <v>2012</v>
      </c>
      <c r="P26" s="515"/>
      <c r="Q26" s="518"/>
      <c r="R26" s="517" t="e">
        <f>R19/$Q$19</f>
        <v>#DIV/0!</v>
      </c>
      <c r="S26" s="517" t="e">
        <f>S19/$Q$19</f>
        <v>#DIV/0!</v>
      </c>
      <c r="T26" s="517" t="e">
        <f t="shared" ref="T26:X26" si="4">T19/$Q$19</f>
        <v>#DIV/0!</v>
      </c>
      <c r="U26" s="517" t="e">
        <f>U19/$Q$19</f>
        <v>#DIV/0!</v>
      </c>
      <c r="V26" s="517" t="e">
        <f t="shared" si="4"/>
        <v>#DIV/0!</v>
      </c>
      <c r="W26" s="517" t="e">
        <f>W19/$Q$19</f>
        <v>#DIV/0!</v>
      </c>
      <c r="X26" s="517" t="e">
        <f t="shared" si="4"/>
        <v>#DIV/0!</v>
      </c>
      <c r="Y26" s="517" t="e">
        <f>Y19/$Q$19</f>
        <v>#DIV/0!</v>
      </c>
    </row>
    <row r="27" spans="1:25" ht="16.5" hidden="1" customHeight="1" x14ac:dyDescent="0.2">
      <c r="A27" s="43"/>
      <c r="C27" s="514">
        <v>2013</v>
      </c>
      <c r="D27" s="515"/>
      <c r="E27" s="515"/>
      <c r="F27" s="516"/>
      <c r="G27" s="517" t="e">
        <f>G20/$F$20</f>
        <v>#DIV/0!</v>
      </c>
      <c r="H27" s="517" t="e">
        <f>H20/$F$20</f>
        <v>#DIV/0!</v>
      </c>
      <c r="I27" s="517" t="e">
        <f t="shared" ref="I27:M27" si="5">I20/$F$20</f>
        <v>#DIV/0!</v>
      </c>
      <c r="J27" s="517" t="e">
        <f t="shared" si="5"/>
        <v>#DIV/0!</v>
      </c>
      <c r="K27" s="517" t="e">
        <f t="shared" si="5"/>
        <v>#DIV/0!</v>
      </c>
      <c r="L27" s="517" t="e">
        <f t="shared" si="5"/>
        <v>#DIV/0!</v>
      </c>
      <c r="M27" s="517" t="e">
        <f t="shared" si="5"/>
        <v>#DIV/0!</v>
      </c>
      <c r="O27" s="514">
        <v>2013</v>
      </c>
      <c r="P27" s="515"/>
      <c r="Q27" s="515"/>
      <c r="R27" s="516"/>
      <c r="S27" s="517" t="e">
        <f>S20/$R$20</f>
        <v>#DIV/0!</v>
      </c>
      <c r="T27" s="517" t="e">
        <f t="shared" ref="T27:Y27" si="6">T20/$R$20</f>
        <v>#DIV/0!</v>
      </c>
      <c r="U27" s="517" t="e">
        <f t="shared" si="6"/>
        <v>#DIV/0!</v>
      </c>
      <c r="V27" s="517" t="e">
        <f t="shared" si="6"/>
        <v>#DIV/0!</v>
      </c>
      <c r="W27" s="517" t="e">
        <f t="shared" si="6"/>
        <v>#DIV/0!</v>
      </c>
      <c r="X27" s="517" t="e">
        <f t="shared" si="6"/>
        <v>#DIV/0!</v>
      </c>
      <c r="Y27" s="517" t="e">
        <f t="shared" si="6"/>
        <v>#DIV/0!</v>
      </c>
    </row>
    <row r="28" spans="1:25" ht="16.5" hidden="1" customHeight="1" x14ac:dyDescent="0.2">
      <c r="A28" s="43"/>
      <c r="C28" s="514">
        <v>2014</v>
      </c>
      <c r="D28" s="515"/>
      <c r="E28" s="515"/>
      <c r="F28" s="516"/>
      <c r="G28" s="517"/>
      <c r="H28" s="31" t="e">
        <f t="shared" ref="H28:M28" si="7">H21/$G$21</f>
        <v>#DIV/0!</v>
      </c>
      <c r="I28" s="31" t="e">
        <f t="shared" si="7"/>
        <v>#DIV/0!</v>
      </c>
      <c r="J28" s="31" t="e">
        <f t="shared" si="7"/>
        <v>#DIV/0!</v>
      </c>
      <c r="K28" s="31" t="e">
        <f t="shared" si="7"/>
        <v>#DIV/0!</v>
      </c>
      <c r="L28" s="31" t="e">
        <f t="shared" si="7"/>
        <v>#DIV/0!</v>
      </c>
      <c r="M28" s="31" t="e">
        <f t="shared" si="7"/>
        <v>#DIV/0!</v>
      </c>
      <c r="O28" s="514">
        <v>2014</v>
      </c>
      <c r="P28" s="515"/>
      <c r="Q28" s="515"/>
      <c r="R28" s="516"/>
      <c r="S28" s="517"/>
      <c r="T28" s="520" t="e">
        <f>T21/$S$21</f>
        <v>#DIV/0!</v>
      </c>
      <c r="U28" s="520" t="e">
        <f t="shared" ref="U28:X28" si="8">U21/$S$21</f>
        <v>#DIV/0!</v>
      </c>
      <c r="V28" s="520" t="e">
        <f t="shared" si="8"/>
        <v>#DIV/0!</v>
      </c>
      <c r="W28" s="520" t="e">
        <f t="shared" si="8"/>
        <v>#DIV/0!</v>
      </c>
      <c r="X28" s="520" t="e">
        <f t="shared" si="8"/>
        <v>#DIV/0!</v>
      </c>
      <c r="Y28" s="520" t="e">
        <f>Y21/$S$21</f>
        <v>#DIV/0!</v>
      </c>
    </row>
    <row r="29" spans="1:25" ht="9" hidden="1" customHeight="1" x14ac:dyDescent="0.2">
      <c r="A29" s="43"/>
      <c r="C29" s="32"/>
      <c r="D29" s="297"/>
      <c r="E29" s="297"/>
      <c r="F29" s="298"/>
      <c r="G29" s="299"/>
      <c r="O29" s="32"/>
      <c r="P29" s="297"/>
      <c r="Q29" s="297"/>
      <c r="R29" s="298"/>
      <c r="S29" s="299"/>
      <c r="V29" s="153"/>
      <c r="W29" s="153"/>
    </row>
    <row r="30" spans="1:25" ht="9.75" hidden="1" customHeight="1" x14ac:dyDescent="0.2">
      <c r="A30" s="43"/>
      <c r="U30" s="153"/>
      <c r="V30" s="153"/>
      <c r="W30" s="153"/>
    </row>
    <row r="31" spans="1:25" ht="18.75" hidden="1" x14ac:dyDescent="0.2">
      <c r="A31" s="43"/>
      <c r="C31" s="167" t="s">
        <v>482</v>
      </c>
      <c r="E31" s="149"/>
      <c r="F31" s="149"/>
      <c r="G31" s="149"/>
      <c r="H31" s="149"/>
      <c r="I31" s="149"/>
      <c r="J31" s="149"/>
      <c r="K31" s="149"/>
      <c r="L31" s="149"/>
      <c r="M31" s="149"/>
      <c r="N31" s="149"/>
      <c r="O31" s="149"/>
      <c r="P31" s="149"/>
      <c r="Q31" s="149"/>
      <c r="R31" s="149"/>
      <c r="S31" s="149"/>
    </row>
    <row r="32" spans="1:25" ht="8.25" hidden="1" customHeight="1" x14ac:dyDescent="0.2">
      <c r="D32" s="66"/>
      <c r="J32" s="149"/>
      <c r="K32" s="149"/>
      <c r="L32" s="149"/>
      <c r="M32" s="149"/>
    </row>
    <row r="33" spans="1:24" ht="18.75" hidden="1" x14ac:dyDescent="0.25">
      <c r="C33" s="713" t="s">
        <v>21</v>
      </c>
      <c r="D33" s="697" t="s">
        <v>357</v>
      </c>
      <c r="E33" s="699"/>
      <c r="F33" s="699"/>
      <c r="G33" s="699"/>
      <c r="H33" s="699"/>
      <c r="I33" s="712"/>
      <c r="J33" s="149"/>
      <c r="K33" s="149"/>
      <c r="L33" s="149"/>
      <c r="M33" s="149"/>
      <c r="N33" s="154"/>
      <c r="O33" s="715" t="s">
        <v>21</v>
      </c>
      <c r="P33" s="716" t="s">
        <v>356</v>
      </c>
      <c r="Q33" s="717"/>
      <c r="R33" s="717"/>
      <c r="S33" s="717"/>
      <c r="T33" s="717"/>
      <c r="U33" s="717"/>
      <c r="V33" s="718"/>
      <c r="W33" s="154"/>
    </row>
    <row r="34" spans="1:24" ht="14.25" hidden="1" customHeight="1" x14ac:dyDescent="0.25">
      <c r="C34" s="714"/>
      <c r="D34" s="169">
        <v>2015</v>
      </c>
      <c r="E34" s="169">
        <v>2016</v>
      </c>
      <c r="F34" s="169">
        <v>2017</v>
      </c>
      <c r="G34" s="169">
        <v>2018</v>
      </c>
      <c r="H34" s="171">
        <v>2019</v>
      </c>
      <c r="I34" s="169">
        <v>2020</v>
      </c>
      <c r="J34" s="149"/>
      <c r="K34" s="149"/>
      <c r="L34" s="149"/>
      <c r="M34" s="149"/>
      <c r="N34" s="155"/>
      <c r="O34" s="715"/>
      <c r="P34" s="170"/>
      <c r="Q34" s="170">
        <v>2015</v>
      </c>
      <c r="R34" s="170">
        <v>2016</v>
      </c>
      <c r="S34" s="170">
        <v>2017</v>
      </c>
      <c r="T34" s="170">
        <v>2018</v>
      </c>
      <c r="U34" s="170">
        <v>2019</v>
      </c>
      <c r="V34" s="170">
        <v>2020</v>
      </c>
      <c r="W34" s="156"/>
    </row>
    <row r="35" spans="1:24" ht="18.75" hidden="1" x14ac:dyDescent="0.2">
      <c r="C35" s="157" t="s">
        <v>212</v>
      </c>
      <c r="D35" s="209"/>
      <c r="E35" s="210"/>
      <c r="F35" s="210"/>
      <c r="G35" s="210"/>
      <c r="H35" s="210"/>
      <c r="I35" s="210"/>
      <c r="J35" s="149"/>
      <c r="K35" s="149"/>
      <c r="L35" s="149"/>
      <c r="M35" s="149"/>
      <c r="N35" s="158"/>
      <c r="O35" s="157" t="s">
        <v>212</v>
      </c>
      <c r="P35" s="159"/>
      <c r="Q35" s="211"/>
      <c r="R35" s="211"/>
      <c r="S35" s="211"/>
      <c r="T35" s="211"/>
      <c r="U35" s="211"/>
      <c r="V35" s="211"/>
      <c r="W35" s="160"/>
    </row>
    <row r="36" spans="1:24" ht="18.75" hidden="1" x14ac:dyDescent="0.2">
      <c r="C36" s="157" t="s">
        <v>213</v>
      </c>
      <c r="D36" s="161"/>
      <c r="E36" s="210"/>
      <c r="F36" s="210"/>
      <c r="G36" s="210"/>
      <c r="H36" s="210"/>
      <c r="I36" s="210"/>
      <c r="J36" s="149"/>
      <c r="K36" s="149"/>
      <c r="L36" s="149"/>
      <c r="M36" s="149"/>
      <c r="N36" s="158"/>
      <c r="O36" s="157" t="s">
        <v>213</v>
      </c>
      <c r="P36" s="159"/>
      <c r="Q36" s="162"/>
      <c r="R36" s="211"/>
      <c r="S36" s="211"/>
      <c r="T36" s="211"/>
      <c r="U36" s="211"/>
      <c r="V36" s="211"/>
      <c r="W36" s="160"/>
    </row>
    <row r="37" spans="1:24" ht="18.75" hidden="1" x14ac:dyDescent="0.2">
      <c r="C37" s="157" t="s">
        <v>214</v>
      </c>
      <c r="D37" s="161"/>
      <c r="E37" s="161"/>
      <c r="F37" s="210"/>
      <c r="G37" s="210"/>
      <c r="H37" s="210"/>
      <c r="I37" s="210"/>
      <c r="J37" s="149"/>
      <c r="K37" s="149"/>
      <c r="L37" s="149"/>
      <c r="M37" s="149"/>
      <c r="N37" s="158"/>
      <c r="O37" s="157" t="s">
        <v>214</v>
      </c>
      <c r="P37" s="159"/>
      <c r="Q37" s="162"/>
      <c r="R37" s="162"/>
      <c r="S37" s="211"/>
      <c r="T37" s="211"/>
      <c r="U37" s="211"/>
      <c r="V37" s="211"/>
      <c r="W37" s="160"/>
    </row>
    <row r="38" spans="1:24" ht="18.75" hidden="1" x14ac:dyDescent="0.2">
      <c r="C38" s="157" t="s">
        <v>215</v>
      </c>
      <c r="D38" s="161"/>
      <c r="E38" s="161"/>
      <c r="F38" s="161"/>
      <c r="G38" s="210"/>
      <c r="H38" s="210"/>
      <c r="I38" s="210"/>
      <c r="J38" s="149"/>
      <c r="K38" s="149"/>
      <c r="L38" s="149"/>
      <c r="M38" s="149"/>
      <c r="N38" s="158"/>
      <c r="O38" s="157" t="s">
        <v>215</v>
      </c>
      <c r="P38" s="159"/>
      <c r="Q38" s="162"/>
      <c r="R38" s="162"/>
      <c r="S38" s="162"/>
      <c r="T38" s="211"/>
      <c r="U38" s="211"/>
      <c r="V38" s="211"/>
      <c r="W38" s="160"/>
    </row>
    <row r="39" spans="1:24" ht="18.75" hidden="1" x14ac:dyDescent="0.2">
      <c r="C39" s="157" t="s">
        <v>216</v>
      </c>
      <c r="D39" s="161"/>
      <c r="E39" s="161"/>
      <c r="F39" s="161"/>
      <c r="G39" s="161"/>
      <c r="H39" s="210"/>
      <c r="I39" s="210"/>
      <c r="J39" s="149"/>
      <c r="K39" s="149"/>
      <c r="L39" s="149"/>
      <c r="M39" s="149"/>
      <c r="N39" s="158"/>
      <c r="O39" s="157" t="s">
        <v>216</v>
      </c>
      <c r="P39" s="159"/>
      <c r="Q39" s="162"/>
      <c r="R39" s="162"/>
      <c r="S39" s="162"/>
      <c r="T39" s="162"/>
      <c r="U39" s="211"/>
      <c r="V39" s="211"/>
      <c r="W39" s="160"/>
    </row>
    <row r="40" spans="1:24" ht="18.75" hidden="1" x14ac:dyDescent="0.2">
      <c r="C40" s="157" t="s">
        <v>217</v>
      </c>
      <c r="D40" s="161"/>
      <c r="E40" s="161"/>
      <c r="F40" s="161"/>
      <c r="G40" s="161"/>
      <c r="H40" s="161"/>
      <c r="I40" s="210"/>
      <c r="J40" s="149"/>
      <c r="K40" s="149"/>
      <c r="L40" s="149"/>
      <c r="M40" s="149"/>
      <c r="N40" s="158"/>
      <c r="O40" s="157" t="s">
        <v>217</v>
      </c>
      <c r="P40" s="159"/>
      <c r="Q40" s="162"/>
      <c r="R40" s="162"/>
      <c r="S40" s="162"/>
      <c r="T40" s="162"/>
      <c r="U40" s="162"/>
      <c r="V40" s="211"/>
      <c r="W40" s="160"/>
    </row>
    <row r="41" spans="1:24" ht="9.75" hidden="1" customHeight="1" x14ac:dyDescent="0.2">
      <c r="D41" s="83"/>
      <c r="E41" s="83"/>
      <c r="F41" s="83"/>
      <c r="G41" s="83"/>
      <c r="H41" s="83"/>
      <c r="I41" s="83"/>
      <c r="J41" s="149"/>
      <c r="K41" s="149"/>
      <c r="L41" s="149"/>
      <c r="M41" s="149"/>
      <c r="N41" s="83"/>
    </row>
    <row r="42" spans="1:24" ht="14.25" hidden="1" customHeight="1" x14ac:dyDescent="0.2">
      <c r="C42" s="713" t="s">
        <v>21</v>
      </c>
      <c r="D42" s="719" t="s">
        <v>44</v>
      </c>
      <c r="E42" s="720"/>
      <c r="F42" s="720"/>
      <c r="G42" s="720"/>
      <c r="H42" s="720"/>
      <c r="I42" s="721"/>
      <c r="J42" s="149"/>
      <c r="K42" s="149"/>
      <c r="L42" s="149"/>
      <c r="M42" s="149"/>
      <c r="O42" s="715" t="s">
        <v>21</v>
      </c>
      <c r="P42" s="709" t="s">
        <v>259</v>
      </c>
      <c r="Q42" s="710"/>
      <c r="R42" s="710"/>
      <c r="S42" s="710"/>
      <c r="T42" s="710"/>
      <c r="U42" s="710"/>
      <c r="V42" s="710"/>
      <c r="W42" s="156"/>
    </row>
    <row r="43" spans="1:24" ht="14.25" hidden="1" customHeight="1" x14ac:dyDescent="0.2">
      <c r="A43" s="711"/>
      <c r="C43" s="714"/>
      <c r="D43" s="170">
        <v>2015</v>
      </c>
      <c r="E43" s="170">
        <v>2016</v>
      </c>
      <c r="F43" s="170">
        <v>2017</v>
      </c>
      <c r="G43" s="170">
        <v>2018</v>
      </c>
      <c r="H43" s="170">
        <v>2019</v>
      </c>
      <c r="I43" s="170">
        <v>2020</v>
      </c>
      <c r="J43" s="149"/>
      <c r="K43" s="149"/>
      <c r="L43" s="149"/>
      <c r="M43" s="149"/>
      <c r="O43" s="715"/>
      <c r="P43" s="170"/>
      <c r="Q43" s="170">
        <v>2015</v>
      </c>
      <c r="R43" s="170">
        <v>2016</v>
      </c>
      <c r="S43" s="170">
        <v>2017</v>
      </c>
      <c r="T43" s="170">
        <v>2018</v>
      </c>
      <c r="U43" s="170">
        <v>2019</v>
      </c>
      <c r="V43" s="172">
        <v>2020</v>
      </c>
      <c r="W43" s="156"/>
      <c r="X43" s="13"/>
    </row>
    <row r="44" spans="1:24" ht="18.75" hidden="1" x14ac:dyDescent="0.2">
      <c r="A44" s="711"/>
      <c r="C44" s="157" t="s">
        <v>212</v>
      </c>
      <c r="D44" s="115"/>
      <c r="E44" s="498" t="e">
        <f>E35/$D$35</f>
        <v>#DIV/0!</v>
      </c>
      <c r="F44" s="498" t="e">
        <f>F35/$D$35</f>
        <v>#DIV/0!</v>
      </c>
      <c r="G44" s="498" t="e">
        <f>G35/$D$35</f>
        <v>#DIV/0!</v>
      </c>
      <c r="H44" s="498" t="e">
        <f>H35/$D$35</f>
        <v>#DIV/0!</v>
      </c>
      <c r="I44" s="498" t="e">
        <f>I35/$D$35</f>
        <v>#DIV/0!</v>
      </c>
      <c r="J44" s="149"/>
      <c r="K44" s="149"/>
      <c r="L44" s="149"/>
      <c r="M44" s="149"/>
      <c r="O44" s="157" t="s">
        <v>212</v>
      </c>
      <c r="P44" s="159"/>
      <c r="Q44" s="115"/>
      <c r="R44" s="498" t="e">
        <f>R35/$Q$35</f>
        <v>#DIV/0!</v>
      </c>
      <c r="S44" s="498" t="e">
        <f>S35/$Q$35</f>
        <v>#DIV/0!</v>
      </c>
      <c r="T44" s="498" t="e">
        <f>T35/$Q$35</f>
        <v>#DIV/0!</v>
      </c>
      <c r="U44" s="498" t="e">
        <f>U35/$Q$35</f>
        <v>#DIV/0!</v>
      </c>
      <c r="V44" s="498" t="e">
        <f>V35/$Q$35</f>
        <v>#DIV/0!</v>
      </c>
      <c r="W44" s="163"/>
      <c r="X44" s="13"/>
    </row>
    <row r="45" spans="1:24" ht="18.75" hidden="1" x14ac:dyDescent="0.2">
      <c r="A45" s="711"/>
      <c r="C45" s="157" t="s">
        <v>213</v>
      </c>
      <c r="D45" s="115"/>
      <c r="E45" s="498"/>
      <c r="F45" s="498" t="e">
        <f>F36/$E$36</f>
        <v>#DIV/0!</v>
      </c>
      <c r="G45" s="498" t="e">
        <f>G36/$E$36</f>
        <v>#DIV/0!</v>
      </c>
      <c r="H45" s="498" t="e">
        <f>H36/$E$36</f>
        <v>#DIV/0!</v>
      </c>
      <c r="I45" s="498" t="e">
        <f>I36/$E$36</f>
        <v>#DIV/0!</v>
      </c>
      <c r="J45" s="149"/>
      <c r="K45" s="149"/>
      <c r="L45" s="149"/>
      <c r="M45" s="149"/>
      <c r="O45" s="157" t="s">
        <v>213</v>
      </c>
      <c r="P45" s="159"/>
      <c r="Q45" s="115"/>
      <c r="R45" s="498"/>
      <c r="S45" s="498" t="e">
        <f>S36/$R$36</f>
        <v>#DIV/0!</v>
      </c>
      <c r="T45" s="498" t="e">
        <f>T36/$R$36</f>
        <v>#DIV/0!</v>
      </c>
      <c r="U45" s="498" t="e">
        <f>U36/$R$36</f>
        <v>#DIV/0!</v>
      </c>
      <c r="V45" s="498" t="e">
        <f>V36/$R$36</f>
        <v>#DIV/0!</v>
      </c>
      <c r="W45" s="156"/>
      <c r="X45" s="13"/>
    </row>
    <row r="46" spans="1:24" hidden="1" x14ac:dyDescent="0.2">
      <c r="A46" s="711"/>
      <c r="C46" s="157" t="s">
        <v>214</v>
      </c>
      <c r="D46" s="115"/>
      <c r="E46" s="498"/>
      <c r="F46" s="498"/>
      <c r="G46" s="498" t="e">
        <f>G37/$F$37</f>
        <v>#DIV/0!</v>
      </c>
      <c r="H46" s="498" t="e">
        <f>H37/$F$37</f>
        <v>#DIV/0!</v>
      </c>
      <c r="I46" s="498" t="e">
        <f>I37/$F$37</f>
        <v>#DIV/0!</v>
      </c>
      <c r="J46" s="513"/>
      <c r="K46" s="513"/>
      <c r="L46" s="513"/>
      <c r="M46" s="513"/>
      <c r="O46" s="157" t="s">
        <v>214</v>
      </c>
      <c r="P46" s="159"/>
      <c r="Q46" s="115"/>
      <c r="R46" s="498"/>
      <c r="S46" s="498"/>
      <c r="T46" s="498" t="e">
        <f>T37/$S$37</f>
        <v>#DIV/0!</v>
      </c>
      <c r="U46" s="498" t="e">
        <f>U37/$S$37</f>
        <v>#DIV/0!</v>
      </c>
      <c r="V46" s="498" t="e">
        <f>V37/$S$37</f>
        <v>#DIV/0!</v>
      </c>
      <c r="W46" s="163"/>
      <c r="X46" s="13"/>
    </row>
    <row r="47" spans="1:24" hidden="1" x14ac:dyDescent="0.2">
      <c r="C47" s="157" t="s">
        <v>215</v>
      </c>
      <c r="D47" s="115"/>
      <c r="E47" s="498"/>
      <c r="F47" s="498"/>
      <c r="G47" s="498"/>
      <c r="H47" s="498" t="e">
        <f>H38/$G$38</f>
        <v>#DIV/0!</v>
      </c>
      <c r="I47" s="498" t="e">
        <f>I38/$G$38</f>
        <v>#DIV/0!</v>
      </c>
      <c r="J47" s="513"/>
      <c r="K47" s="513"/>
      <c r="L47" s="513"/>
      <c r="M47" s="513"/>
      <c r="O47" s="157" t="s">
        <v>215</v>
      </c>
      <c r="P47" s="159"/>
      <c r="Q47" s="115"/>
      <c r="R47" s="498"/>
      <c r="S47" s="498"/>
      <c r="T47" s="498"/>
      <c r="U47" s="498" t="e">
        <f>U38/$T$38</f>
        <v>#DIV/0!</v>
      </c>
      <c r="V47" s="498" t="e">
        <f>V38/$T$38</f>
        <v>#DIV/0!</v>
      </c>
      <c r="W47" s="156"/>
    </row>
    <row r="48" spans="1:24" hidden="1" x14ac:dyDescent="0.2">
      <c r="C48" s="157" t="s">
        <v>216</v>
      </c>
      <c r="D48" s="115"/>
      <c r="E48" s="498"/>
      <c r="F48" s="498"/>
      <c r="G48" s="498"/>
      <c r="H48" s="498"/>
      <c r="I48" s="498" t="e">
        <f>I39/H39</f>
        <v>#DIV/0!</v>
      </c>
      <c r="J48" s="513"/>
      <c r="K48" s="513"/>
      <c r="L48" s="513"/>
      <c r="M48" s="513"/>
      <c r="O48" s="157" t="s">
        <v>216</v>
      </c>
      <c r="P48" s="159"/>
      <c r="Q48" s="115"/>
      <c r="R48" s="498"/>
      <c r="S48" s="498"/>
      <c r="T48" s="498"/>
      <c r="U48" s="498"/>
      <c r="V48" s="498" t="e">
        <f>V39/U39</f>
        <v>#DIV/0!</v>
      </c>
      <c r="W48" s="156"/>
    </row>
    <row r="49" spans="3:25" x14ac:dyDescent="0.2">
      <c r="C49" s="590"/>
      <c r="D49" s="156"/>
      <c r="E49" s="513"/>
      <c r="F49" s="513"/>
      <c r="G49" s="513"/>
      <c r="H49" s="513"/>
      <c r="I49" s="513"/>
      <c r="J49" s="513"/>
      <c r="K49" s="513"/>
      <c r="L49" s="513"/>
      <c r="M49" s="513"/>
      <c r="O49" s="590"/>
      <c r="P49" s="591"/>
      <c r="Q49" s="156"/>
      <c r="R49" s="513"/>
      <c r="S49" s="513"/>
      <c r="T49" s="513"/>
      <c r="U49" s="513"/>
      <c r="V49" s="513"/>
      <c r="W49" s="156"/>
    </row>
    <row r="50" spans="3:25" x14ac:dyDescent="0.2">
      <c r="C50" s="597" t="s">
        <v>521</v>
      </c>
      <c r="D50" s="330" t="s">
        <v>532</v>
      </c>
      <c r="E50" s="598"/>
      <c r="F50" s="513"/>
      <c r="G50" s="513"/>
      <c r="H50" s="513"/>
      <c r="I50" s="513"/>
      <c r="J50" s="513"/>
      <c r="K50" s="513"/>
      <c r="L50" s="513"/>
      <c r="M50" s="513"/>
      <c r="O50" s="590"/>
      <c r="P50" s="591"/>
      <c r="Q50" s="156"/>
      <c r="R50" s="513"/>
      <c r="S50" s="513"/>
      <c r="T50" s="513"/>
      <c r="U50" s="513"/>
      <c r="V50" s="513"/>
      <c r="W50" s="156"/>
    </row>
    <row r="52" spans="3:25" ht="18.75" x14ac:dyDescent="0.2">
      <c r="C52" s="167" t="s">
        <v>503</v>
      </c>
      <c r="D52" s="525"/>
      <c r="E52" s="149"/>
      <c r="O52" s="167" t="s">
        <v>523</v>
      </c>
    </row>
    <row r="53" spans="3:25" x14ac:dyDescent="0.2">
      <c r="C53" s="66"/>
      <c r="D53" s="66"/>
    </row>
    <row r="54" spans="3:25" ht="15" x14ac:dyDescent="0.25">
      <c r="C54" s="722" t="s">
        <v>0</v>
      </c>
      <c r="D54" s="726" t="s">
        <v>501</v>
      </c>
      <c r="E54" s="724"/>
      <c r="F54" s="724"/>
      <c r="G54" s="724"/>
      <c r="H54" s="724"/>
      <c r="I54" s="724" t="s">
        <v>502</v>
      </c>
      <c r="J54" s="724"/>
      <c r="K54" s="724"/>
      <c r="L54" s="724"/>
      <c r="M54" s="725"/>
      <c r="O54" s="722" t="s">
        <v>0</v>
      </c>
      <c r="P54" s="729" t="s">
        <v>501</v>
      </c>
      <c r="Q54" s="730"/>
      <c r="R54" s="730"/>
      <c r="S54" s="730"/>
      <c r="T54" s="731"/>
      <c r="U54" s="729" t="s">
        <v>502</v>
      </c>
      <c r="V54" s="730"/>
      <c r="W54" s="730"/>
      <c r="X54" s="730"/>
      <c r="Y54" s="731"/>
    </row>
    <row r="55" spans="3:25" ht="51.95" customHeight="1" x14ac:dyDescent="0.25">
      <c r="C55" s="723"/>
      <c r="D55" s="558">
        <v>2012</v>
      </c>
      <c r="E55" s="558">
        <v>2013</v>
      </c>
      <c r="F55" s="558">
        <v>2014</v>
      </c>
      <c r="G55" s="558">
        <v>2015</v>
      </c>
      <c r="H55" s="558">
        <v>2016</v>
      </c>
      <c r="I55" s="558">
        <v>2012</v>
      </c>
      <c r="J55" s="558">
        <v>2013</v>
      </c>
      <c r="K55" s="558">
        <v>2014</v>
      </c>
      <c r="L55" s="558">
        <v>2015</v>
      </c>
      <c r="M55" s="558">
        <v>2016</v>
      </c>
      <c r="O55" s="723"/>
      <c r="P55" s="555">
        <v>2012</v>
      </c>
      <c r="Q55" s="555">
        <v>2013</v>
      </c>
      <c r="R55" s="555">
        <v>2014</v>
      </c>
      <c r="S55" s="555">
        <v>2015</v>
      </c>
      <c r="T55" s="555">
        <v>2016</v>
      </c>
      <c r="U55" s="555">
        <v>2012</v>
      </c>
      <c r="V55" s="555">
        <v>2013</v>
      </c>
      <c r="W55" s="555">
        <v>2014</v>
      </c>
      <c r="X55" s="555">
        <v>2015</v>
      </c>
      <c r="Y55" s="555">
        <v>2016</v>
      </c>
    </row>
    <row r="56" spans="3:25" ht="15" x14ac:dyDescent="0.2">
      <c r="C56" s="526" t="s">
        <v>1</v>
      </c>
      <c r="D56" s="526"/>
      <c r="E56" s="526"/>
      <c r="F56" s="526"/>
      <c r="G56" s="526"/>
      <c r="H56" s="526"/>
      <c r="I56" s="526"/>
      <c r="J56" s="526"/>
      <c r="K56" s="526"/>
      <c r="L56" s="526"/>
      <c r="M56" s="526"/>
      <c r="O56" s="526" t="s">
        <v>1</v>
      </c>
      <c r="P56" s="526"/>
      <c r="Q56" s="526"/>
      <c r="R56" s="526"/>
      <c r="S56" s="526"/>
      <c r="T56" s="526"/>
      <c r="U56" s="526"/>
      <c r="V56" s="526"/>
      <c r="W56" s="526"/>
      <c r="X56" s="526"/>
      <c r="Y56" s="526"/>
    </row>
    <row r="57" spans="3:25" x14ac:dyDescent="0.2">
      <c r="C57" s="527" t="s">
        <v>2</v>
      </c>
      <c r="D57" s="539">
        <v>12.252446313086571</v>
      </c>
      <c r="E57" s="539">
        <v>12.252446313086571</v>
      </c>
      <c r="F57" s="539">
        <v>12.026215006202227</v>
      </c>
      <c r="G57" s="539">
        <v>8.6882151566064003</v>
      </c>
      <c r="H57" s="539">
        <v>0</v>
      </c>
      <c r="I57" s="539">
        <v>88387.790108494184</v>
      </c>
      <c r="J57" s="539">
        <v>88387.790108494184</v>
      </c>
      <c r="K57" s="539">
        <v>88185.481762298048</v>
      </c>
      <c r="L57" s="539">
        <v>66080.266488069159</v>
      </c>
      <c r="M57" s="539">
        <v>0</v>
      </c>
      <c r="O57" s="575" t="s">
        <v>2</v>
      </c>
      <c r="P57" s="539">
        <v>0</v>
      </c>
      <c r="Q57" s="539">
        <v>0</v>
      </c>
      <c r="R57" s="539">
        <v>0</v>
      </c>
      <c r="S57" s="539">
        <v>0</v>
      </c>
      <c r="T57" s="539">
        <v>0</v>
      </c>
      <c r="U57" s="539">
        <v>0</v>
      </c>
      <c r="V57" s="539">
        <v>0</v>
      </c>
      <c r="W57" s="539">
        <v>0</v>
      </c>
      <c r="X57" s="539">
        <v>0</v>
      </c>
      <c r="Y57" s="539">
        <v>0</v>
      </c>
    </row>
    <row r="58" spans="3:25" x14ac:dyDescent="0.2">
      <c r="C58" s="527" t="s">
        <v>3</v>
      </c>
      <c r="D58" s="539">
        <v>0.72624779151368979</v>
      </c>
      <c r="E58" s="539">
        <v>0.72624779151368979</v>
      </c>
      <c r="F58" s="539">
        <v>0.23547662401401898</v>
      </c>
      <c r="G58" s="539">
        <v>0</v>
      </c>
      <c r="H58" s="539">
        <v>0</v>
      </c>
      <c r="I58" s="539">
        <v>858.74365303585125</v>
      </c>
      <c r="J58" s="539">
        <v>858.74365303585125</v>
      </c>
      <c r="K58" s="539">
        <v>419.86936713357932</v>
      </c>
      <c r="L58" s="539">
        <v>0</v>
      </c>
      <c r="M58" s="539">
        <v>0</v>
      </c>
      <c r="O58" s="575" t="s">
        <v>3</v>
      </c>
      <c r="P58" s="539">
        <v>0</v>
      </c>
      <c r="Q58" s="539">
        <v>0</v>
      </c>
      <c r="R58" s="539">
        <v>0</v>
      </c>
      <c r="S58" s="539">
        <v>0</v>
      </c>
      <c r="T58" s="539">
        <v>0</v>
      </c>
      <c r="U58" s="539">
        <v>0</v>
      </c>
      <c r="V58" s="539">
        <v>0</v>
      </c>
      <c r="W58" s="539">
        <v>0</v>
      </c>
      <c r="X58" s="539">
        <v>0</v>
      </c>
      <c r="Y58" s="539">
        <v>0</v>
      </c>
    </row>
    <row r="59" spans="3:25" x14ac:dyDescent="0.2">
      <c r="C59" s="527" t="s">
        <v>4</v>
      </c>
      <c r="D59" s="539">
        <v>57.204226587127764</v>
      </c>
      <c r="E59" s="539">
        <v>57.204226587127764</v>
      </c>
      <c r="F59" s="539">
        <v>57.204226587127764</v>
      </c>
      <c r="G59" s="539">
        <v>57.204226587127764</v>
      </c>
      <c r="H59" s="539">
        <v>57.204226587127764</v>
      </c>
      <c r="I59" s="539">
        <v>111038.34610440543</v>
      </c>
      <c r="J59" s="539">
        <v>111038.34610440543</v>
      </c>
      <c r="K59" s="539">
        <v>111038.34610440543</v>
      </c>
      <c r="L59" s="539">
        <v>111038.34610440543</v>
      </c>
      <c r="M59" s="539">
        <v>111038.34610440543</v>
      </c>
      <c r="O59" s="575" t="s">
        <v>4</v>
      </c>
      <c r="P59" s="539">
        <v>-10.227509555910304</v>
      </c>
      <c r="Q59" s="539">
        <v>-10.227509555910304</v>
      </c>
      <c r="R59" s="539">
        <v>-10.227509555910304</v>
      </c>
      <c r="S59" s="539">
        <v>-10.227509555910304</v>
      </c>
      <c r="T59" s="539">
        <v>-10.227509555910304</v>
      </c>
      <c r="U59" s="539">
        <v>-19262.473319245619</v>
      </c>
      <c r="V59" s="539">
        <v>-19262.473319245619</v>
      </c>
      <c r="W59" s="539">
        <v>-19262.473319245619</v>
      </c>
      <c r="X59" s="539">
        <v>-19262.473319245619</v>
      </c>
      <c r="Y59" s="539">
        <v>-19262.473319245619</v>
      </c>
    </row>
    <row r="60" spans="3:25" ht="28.5" x14ac:dyDescent="0.2">
      <c r="C60" s="527" t="s">
        <v>5</v>
      </c>
      <c r="D60" s="539">
        <v>3.1239610355422922</v>
      </c>
      <c r="E60" s="539">
        <v>3.1239610355422922</v>
      </c>
      <c r="F60" s="539">
        <v>3.1239610355422922</v>
      </c>
      <c r="G60" s="539">
        <v>2.9362197569439079</v>
      </c>
      <c r="H60" s="539">
        <v>2.7311203182910551</v>
      </c>
      <c r="I60" s="539">
        <v>50683.82241518316</v>
      </c>
      <c r="J60" s="539">
        <v>50683.82241518316</v>
      </c>
      <c r="K60" s="539">
        <v>50683.82241518316</v>
      </c>
      <c r="L60" s="539">
        <v>46629.193537739717</v>
      </c>
      <c r="M60" s="539">
        <v>42199.682282049078</v>
      </c>
      <c r="O60" s="575" t="s">
        <v>5</v>
      </c>
      <c r="P60" s="539">
        <v>0</v>
      </c>
      <c r="Q60" s="539">
        <v>0</v>
      </c>
      <c r="R60" s="539">
        <v>0</v>
      </c>
      <c r="S60" s="539">
        <v>0</v>
      </c>
      <c r="T60" s="539">
        <v>0</v>
      </c>
      <c r="U60" s="539">
        <v>750</v>
      </c>
      <c r="V60" s="539">
        <v>750</v>
      </c>
      <c r="W60" s="539">
        <v>750</v>
      </c>
      <c r="X60" s="539">
        <v>0</v>
      </c>
      <c r="Y60" s="539">
        <v>0</v>
      </c>
    </row>
    <row r="61" spans="3:25" x14ac:dyDescent="0.2">
      <c r="C61" s="527" t="s">
        <v>6</v>
      </c>
      <c r="D61" s="539">
        <v>4.5775497079520679</v>
      </c>
      <c r="E61" s="539">
        <v>4.5775497079520679</v>
      </c>
      <c r="F61" s="539">
        <v>4.5775497079520679</v>
      </c>
      <c r="G61" s="539">
        <v>4.2587023030052844</v>
      </c>
      <c r="H61" s="539">
        <v>3.9103749438931845</v>
      </c>
      <c r="I61" s="539">
        <v>80002.587018197781</v>
      </c>
      <c r="J61" s="539">
        <v>80002.587018197781</v>
      </c>
      <c r="K61" s="539">
        <v>80002.587018197781</v>
      </c>
      <c r="L61" s="539">
        <v>73116.472759006545</v>
      </c>
      <c r="M61" s="539">
        <v>65593.682994264382</v>
      </c>
      <c r="O61" s="575" t="s">
        <v>6</v>
      </c>
      <c r="P61" s="539">
        <v>0.29364233124439504</v>
      </c>
      <c r="Q61" s="539">
        <v>0.29364233124439504</v>
      </c>
      <c r="R61" s="539">
        <v>0.29364233124439504</v>
      </c>
      <c r="S61" s="539">
        <v>0.29364233124439504</v>
      </c>
      <c r="T61" s="539">
        <v>0.26851830775827035</v>
      </c>
      <c r="U61" s="539">
        <v>5943.9250609960818</v>
      </c>
      <c r="V61" s="539">
        <v>5943.9250609960818</v>
      </c>
      <c r="W61" s="539">
        <v>5943.9250609960818</v>
      </c>
      <c r="X61" s="539">
        <v>5943.9250609960818</v>
      </c>
      <c r="Y61" s="539">
        <v>5401.3241375075131</v>
      </c>
    </row>
    <row r="62" spans="3:25" x14ac:dyDescent="0.2">
      <c r="C62" s="527" t="s">
        <v>7</v>
      </c>
      <c r="D62" s="539">
        <v>0</v>
      </c>
      <c r="E62" s="539">
        <v>0</v>
      </c>
      <c r="F62" s="539">
        <v>0</v>
      </c>
      <c r="G62" s="539">
        <v>0</v>
      </c>
      <c r="H62" s="539">
        <v>0</v>
      </c>
      <c r="I62" s="539">
        <v>0</v>
      </c>
      <c r="J62" s="539">
        <v>0</v>
      </c>
      <c r="K62" s="539">
        <v>0</v>
      </c>
      <c r="L62" s="539">
        <v>0</v>
      </c>
      <c r="M62" s="539">
        <v>0</v>
      </c>
      <c r="O62" s="575" t="s">
        <v>568</v>
      </c>
      <c r="P62" s="539">
        <v>0</v>
      </c>
      <c r="Q62" s="539">
        <v>0</v>
      </c>
      <c r="R62" s="539">
        <v>0</v>
      </c>
      <c r="S62" s="539">
        <v>0</v>
      </c>
      <c r="T62" s="539">
        <v>0</v>
      </c>
      <c r="U62" s="539">
        <v>0</v>
      </c>
      <c r="V62" s="539">
        <v>0</v>
      </c>
      <c r="W62" s="539">
        <v>0</v>
      </c>
      <c r="X62" s="539">
        <v>0</v>
      </c>
      <c r="Y62" s="539">
        <v>0</v>
      </c>
    </row>
    <row r="63" spans="3:25" ht="28.5" x14ac:dyDescent="0.2">
      <c r="C63" s="527" t="s">
        <v>61</v>
      </c>
      <c r="D63" s="539">
        <v>0</v>
      </c>
      <c r="E63" s="539">
        <v>0</v>
      </c>
      <c r="F63" s="539">
        <v>0</v>
      </c>
      <c r="G63" s="539">
        <v>0</v>
      </c>
      <c r="H63" s="539">
        <v>0</v>
      </c>
      <c r="I63" s="539">
        <v>0</v>
      </c>
      <c r="J63" s="539">
        <v>0</v>
      </c>
      <c r="K63" s="539">
        <v>0</v>
      </c>
      <c r="L63" s="539">
        <v>0</v>
      </c>
      <c r="M63" s="539">
        <v>0</v>
      </c>
      <c r="O63" s="575" t="s">
        <v>33</v>
      </c>
      <c r="P63" s="539">
        <v>0</v>
      </c>
      <c r="Q63" s="539">
        <v>0</v>
      </c>
      <c r="R63" s="539">
        <v>0</v>
      </c>
      <c r="S63" s="539">
        <v>0</v>
      </c>
      <c r="T63" s="539">
        <v>0</v>
      </c>
      <c r="U63" s="539">
        <v>0</v>
      </c>
      <c r="V63" s="539">
        <v>0</v>
      </c>
      <c r="W63" s="539">
        <v>0</v>
      </c>
      <c r="X63" s="539">
        <v>0</v>
      </c>
      <c r="Y63" s="539">
        <v>0</v>
      </c>
    </row>
    <row r="64" spans="3:25" ht="28.5" x14ac:dyDescent="0.2">
      <c r="C64" s="527" t="s">
        <v>8</v>
      </c>
      <c r="D64" s="539">
        <v>0</v>
      </c>
      <c r="E64" s="539">
        <v>0</v>
      </c>
      <c r="F64" s="539">
        <v>0</v>
      </c>
      <c r="G64" s="539">
        <v>0</v>
      </c>
      <c r="H64" s="539">
        <v>0</v>
      </c>
      <c r="I64" s="539">
        <v>0</v>
      </c>
      <c r="J64" s="539">
        <v>0</v>
      </c>
      <c r="K64" s="539">
        <v>0</v>
      </c>
      <c r="L64" s="539">
        <v>0</v>
      </c>
      <c r="M64" s="539">
        <v>0</v>
      </c>
      <c r="O64" s="575" t="s">
        <v>8</v>
      </c>
      <c r="P64" s="539">
        <v>0</v>
      </c>
      <c r="Q64" s="539">
        <v>0</v>
      </c>
      <c r="R64" s="539">
        <v>0</v>
      </c>
      <c r="S64" s="539">
        <v>0</v>
      </c>
      <c r="T64" s="539">
        <v>0</v>
      </c>
      <c r="U64" s="539">
        <v>0</v>
      </c>
      <c r="V64" s="539">
        <v>0</v>
      </c>
      <c r="W64" s="539">
        <v>0</v>
      </c>
      <c r="X64" s="539">
        <v>0</v>
      </c>
      <c r="Y64" s="539">
        <v>0</v>
      </c>
    </row>
    <row r="65" spans="3:25" ht="28.5" hidden="1" x14ac:dyDescent="0.2">
      <c r="C65" s="584" t="s">
        <v>514</v>
      </c>
      <c r="D65" s="585"/>
      <c r="E65" s="585"/>
      <c r="F65" s="585"/>
      <c r="G65" s="585"/>
      <c r="H65" s="585"/>
      <c r="I65" s="585"/>
      <c r="J65" s="585"/>
      <c r="K65" s="585"/>
      <c r="L65" s="585"/>
      <c r="M65" s="585"/>
      <c r="O65" s="589"/>
      <c r="P65" s="585"/>
      <c r="Q65" s="585"/>
      <c r="R65" s="585"/>
      <c r="S65" s="585"/>
      <c r="T65" s="585"/>
      <c r="U65" s="585"/>
      <c r="V65" s="585"/>
      <c r="W65" s="585"/>
      <c r="X65" s="585"/>
      <c r="Y65" s="585"/>
    </row>
    <row r="66" spans="3:25" ht="30" x14ac:dyDescent="0.25">
      <c r="C66" s="588" t="s">
        <v>558</v>
      </c>
      <c r="D66" s="547">
        <f t="shared" ref="D66:M66" si="9">SUM(D57:D64)</f>
        <v>77.884431435222396</v>
      </c>
      <c r="E66" s="547">
        <f t="shared" si="9"/>
        <v>77.884431435222396</v>
      </c>
      <c r="F66" s="547">
        <f t="shared" si="9"/>
        <v>77.167428960838379</v>
      </c>
      <c r="G66" s="547">
        <f t="shared" si="9"/>
        <v>73.08736380368336</v>
      </c>
      <c r="H66" s="547">
        <f t="shared" si="9"/>
        <v>63.845721849312</v>
      </c>
      <c r="I66" s="547">
        <f t="shared" si="9"/>
        <v>330971.28929931641</v>
      </c>
      <c r="J66" s="547">
        <f t="shared" si="9"/>
        <v>330971.28929931641</v>
      </c>
      <c r="K66" s="547">
        <f t="shared" si="9"/>
        <v>330330.10666721797</v>
      </c>
      <c r="L66" s="547">
        <f t="shared" si="9"/>
        <v>296864.27888922085</v>
      </c>
      <c r="M66" s="547">
        <f t="shared" si="9"/>
        <v>218831.71138071889</v>
      </c>
      <c r="N66" s="333"/>
      <c r="O66" s="588" t="s">
        <v>558</v>
      </c>
      <c r="P66" s="547">
        <f t="shared" ref="P66:Y66" si="10">SUM(P57:P64)</f>
        <v>-9.9338672246659083</v>
      </c>
      <c r="Q66" s="547">
        <f t="shared" si="10"/>
        <v>-9.9338672246659083</v>
      </c>
      <c r="R66" s="547">
        <f t="shared" si="10"/>
        <v>-9.9338672246659083</v>
      </c>
      <c r="S66" s="547">
        <f t="shared" si="10"/>
        <v>-9.9338672246659083</v>
      </c>
      <c r="T66" s="547">
        <f t="shared" si="10"/>
        <v>-9.9589912481520333</v>
      </c>
      <c r="U66" s="547">
        <f t="shared" si="10"/>
        <v>-12568.548258249537</v>
      </c>
      <c r="V66" s="547">
        <f t="shared" si="10"/>
        <v>-12568.548258249537</v>
      </c>
      <c r="W66" s="547">
        <f t="shared" si="10"/>
        <v>-12568.548258249537</v>
      </c>
      <c r="X66" s="547">
        <f t="shared" si="10"/>
        <v>-13318.548258249537</v>
      </c>
      <c r="Y66" s="547">
        <f t="shared" si="10"/>
        <v>-13861.149181738107</v>
      </c>
    </row>
    <row r="67" spans="3:25" x14ac:dyDescent="0.2">
      <c r="C67" s="586"/>
      <c r="D67" s="587"/>
      <c r="E67" s="587"/>
      <c r="F67" s="587"/>
      <c r="G67" s="587"/>
      <c r="H67" s="587"/>
      <c r="I67" s="587"/>
      <c r="J67" s="587"/>
      <c r="K67" s="587"/>
      <c r="L67" s="587"/>
      <c r="M67" s="587"/>
      <c r="O67" s="586"/>
      <c r="P67" s="587"/>
      <c r="Q67" s="587"/>
      <c r="R67" s="587"/>
      <c r="S67" s="587"/>
      <c r="T67" s="587"/>
      <c r="U67" s="587"/>
      <c r="V67" s="587"/>
      <c r="W67" s="587"/>
      <c r="X67" s="587"/>
      <c r="Y67" s="587"/>
    </row>
    <row r="68" spans="3:25" ht="15" x14ac:dyDescent="0.2">
      <c r="C68" s="529" t="s">
        <v>9</v>
      </c>
      <c r="D68" s="529"/>
      <c r="E68" s="529"/>
      <c r="F68" s="529"/>
      <c r="G68" s="529"/>
      <c r="H68" s="529"/>
      <c r="I68" s="529"/>
      <c r="J68" s="529"/>
      <c r="K68" s="529"/>
      <c r="L68" s="529"/>
      <c r="M68" s="529"/>
      <c r="O68" s="529" t="s">
        <v>9</v>
      </c>
      <c r="P68" s="529"/>
      <c r="Q68" s="529"/>
      <c r="R68" s="529"/>
      <c r="S68" s="529"/>
      <c r="T68" s="529"/>
      <c r="U68" s="529"/>
      <c r="V68" s="529"/>
      <c r="W68" s="529"/>
      <c r="X68" s="529"/>
      <c r="Y68" s="529"/>
    </row>
    <row r="69" spans="3:25" x14ac:dyDescent="0.2">
      <c r="C69" s="527" t="s">
        <v>27</v>
      </c>
      <c r="D69" s="539">
        <v>54.330899871485869</v>
      </c>
      <c r="E69" s="539">
        <v>54.330899871485869</v>
      </c>
      <c r="F69" s="539">
        <v>54.330899871485869</v>
      </c>
      <c r="G69" s="539">
        <v>54.330899871485869</v>
      </c>
      <c r="H69" s="539">
        <v>54.330899871485869</v>
      </c>
      <c r="I69" s="539">
        <v>408837.96129194542</v>
      </c>
      <c r="J69" s="539">
        <v>408837.96129194542</v>
      </c>
      <c r="K69" s="539">
        <v>408837.96129194542</v>
      </c>
      <c r="L69" s="539">
        <v>408837.96129194542</v>
      </c>
      <c r="M69" s="539">
        <v>408837.96129194542</v>
      </c>
      <c r="O69" s="575" t="s">
        <v>27</v>
      </c>
      <c r="P69" s="539">
        <v>0</v>
      </c>
      <c r="Q69" s="539">
        <v>0</v>
      </c>
      <c r="R69" s="539">
        <v>0</v>
      </c>
      <c r="S69" s="539">
        <v>0</v>
      </c>
      <c r="T69" s="539">
        <v>0</v>
      </c>
      <c r="U69" s="539">
        <v>0</v>
      </c>
      <c r="V69" s="539">
        <v>0</v>
      </c>
      <c r="W69" s="539">
        <v>0</v>
      </c>
      <c r="X69" s="539">
        <v>0</v>
      </c>
      <c r="Y69" s="539">
        <v>0</v>
      </c>
    </row>
    <row r="70" spans="3:25" x14ac:dyDescent="0.2">
      <c r="C70" s="527" t="s">
        <v>25</v>
      </c>
      <c r="D70" s="539">
        <v>139.12629848361604</v>
      </c>
      <c r="E70" s="539">
        <v>139.12629848361604</v>
      </c>
      <c r="F70" s="539">
        <v>86.932477645986467</v>
      </c>
      <c r="G70" s="539">
        <v>86.932477645986467</v>
      </c>
      <c r="H70" s="539">
        <v>86.932477645986467</v>
      </c>
      <c r="I70" s="539">
        <v>377754.33651140938</v>
      </c>
      <c r="J70" s="539">
        <v>377754.33651140938</v>
      </c>
      <c r="K70" s="539">
        <v>229493.99833961637</v>
      </c>
      <c r="L70" s="539">
        <v>229493.99833961637</v>
      </c>
      <c r="M70" s="539">
        <v>229493.99833961637</v>
      </c>
      <c r="O70" s="575" t="s">
        <v>25</v>
      </c>
      <c r="P70" s="539">
        <v>10.651682604001833</v>
      </c>
      <c r="Q70" s="539">
        <v>10.651682604001833</v>
      </c>
      <c r="R70" s="539">
        <v>5.7446500230993127</v>
      </c>
      <c r="S70" s="539">
        <v>5.7446500230993127</v>
      </c>
      <c r="T70" s="539">
        <v>5.7446500230993127</v>
      </c>
      <c r="U70" s="539">
        <v>27509.695358852383</v>
      </c>
      <c r="V70" s="539">
        <v>27509.695358852383</v>
      </c>
      <c r="W70" s="539">
        <v>14541.772506808164</v>
      </c>
      <c r="X70" s="539">
        <v>14541.772506808164</v>
      </c>
      <c r="Y70" s="539">
        <v>14541.772506808164</v>
      </c>
    </row>
    <row r="71" spans="3:25" x14ac:dyDescent="0.2">
      <c r="C71" s="527" t="s">
        <v>28</v>
      </c>
      <c r="D71" s="539">
        <v>0</v>
      </c>
      <c r="E71" s="539">
        <v>0</v>
      </c>
      <c r="F71" s="539">
        <v>0</v>
      </c>
      <c r="G71" s="539">
        <v>0</v>
      </c>
      <c r="H71" s="539">
        <v>0</v>
      </c>
      <c r="I71" s="539">
        <v>0</v>
      </c>
      <c r="J71" s="539">
        <v>0</v>
      </c>
      <c r="K71" s="539">
        <v>0</v>
      </c>
      <c r="L71" s="539">
        <v>0</v>
      </c>
      <c r="M71" s="539">
        <v>0</v>
      </c>
      <c r="O71" s="575" t="s">
        <v>28</v>
      </c>
      <c r="P71" s="539">
        <v>0</v>
      </c>
      <c r="Q71" s="539">
        <v>0</v>
      </c>
      <c r="R71" s="539">
        <v>0</v>
      </c>
      <c r="S71" s="539">
        <v>0</v>
      </c>
      <c r="T71" s="539">
        <v>0</v>
      </c>
      <c r="U71" s="539">
        <v>0</v>
      </c>
      <c r="V71" s="539">
        <v>0</v>
      </c>
      <c r="W71" s="539">
        <v>0</v>
      </c>
      <c r="X71" s="539">
        <v>0</v>
      </c>
      <c r="Y71" s="539">
        <v>0</v>
      </c>
    </row>
    <row r="72" spans="3:25" x14ac:dyDescent="0.2">
      <c r="C72" s="527" t="s">
        <v>29</v>
      </c>
      <c r="D72" s="539">
        <v>0</v>
      </c>
      <c r="E72" s="539">
        <v>0</v>
      </c>
      <c r="F72" s="539">
        <v>0</v>
      </c>
      <c r="G72" s="539">
        <v>0</v>
      </c>
      <c r="H72" s="539">
        <v>0</v>
      </c>
      <c r="I72" s="539">
        <v>0</v>
      </c>
      <c r="J72" s="539">
        <v>0</v>
      </c>
      <c r="K72" s="539">
        <v>0</v>
      </c>
      <c r="L72" s="539">
        <v>0</v>
      </c>
      <c r="M72" s="539">
        <v>0</v>
      </c>
      <c r="O72" s="575" t="s">
        <v>29</v>
      </c>
      <c r="P72" s="539">
        <v>0</v>
      </c>
      <c r="Q72" s="539">
        <v>0</v>
      </c>
      <c r="R72" s="539">
        <v>0</v>
      </c>
      <c r="S72" s="539">
        <v>0</v>
      </c>
      <c r="T72" s="539">
        <v>0</v>
      </c>
      <c r="U72" s="539">
        <v>0</v>
      </c>
      <c r="V72" s="539">
        <v>0</v>
      </c>
      <c r="W72" s="539">
        <v>0</v>
      </c>
      <c r="X72" s="539">
        <v>0</v>
      </c>
      <c r="Y72" s="539">
        <v>0</v>
      </c>
    </row>
    <row r="73" spans="3:25" x14ac:dyDescent="0.2">
      <c r="C73" s="527" t="s">
        <v>23</v>
      </c>
      <c r="D73" s="539">
        <v>0</v>
      </c>
      <c r="E73" s="539">
        <v>0</v>
      </c>
      <c r="F73" s="539">
        <v>0</v>
      </c>
      <c r="G73" s="539">
        <v>0</v>
      </c>
      <c r="H73" s="539">
        <v>0</v>
      </c>
      <c r="I73" s="539">
        <v>0</v>
      </c>
      <c r="J73" s="539">
        <v>0</v>
      </c>
      <c r="K73" s="539">
        <v>0</v>
      </c>
      <c r="L73" s="539">
        <v>0</v>
      </c>
      <c r="M73" s="539">
        <v>0</v>
      </c>
      <c r="O73" s="575" t="s">
        <v>23</v>
      </c>
      <c r="P73" s="539">
        <v>0</v>
      </c>
      <c r="Q73" s="539">
        <v>0</v>
      </c>
      <c r="R73" s="539">
        <v>0</v>
      </c>
      <c r="S73" s="539">
        <v>0</v>
      </c>
      <c r="T73" s="539">
        <v>0</v>
      </c>
      <c r="U73" s="539">
        <v>0</v>
      </c>
      <c r="V73" s="539">
        <v>0</v>
      </c>
      <c r="W73" s="539">
        <v>0</v>
      </c>
      <c r="X73" s="539">
        <v>0</v>
      </c>
      <c r="Y73" s="539">
        <v>0</v>
      </c>
    </row>
    <row r="74" spans="3:25" ht="28.5" x14ac:dyDescent="0.2">
      <c r="C74" s="527" t="s">
        <v>559</v>
      </c>
      <c r="D74" s="539">
        <v>0</v>
      </c>
      <c r="E74" s="539">
        <v>0</v>
      </c>
      <c r="F74" s="539">
        <v>0</v>
      </c>
      <c r="G74" s="539">
        <v>0</v>
      </c>
      <c r="H74" s="539">
        <v>0</v>
      </c>
      <c r="I74" s="539">
        <v>0</v>
      </c>
      <c r="J74" s="539">
        <v>0</v>
      </c>
      <c r="K74" s="539">
        <v>0</v>
      </c>
      <c r="L74" s="539">
        <v>0</v>
      </c>
      <c r="M74" s="539">
        <v>0</v>
      </c>
      <c r="O74" s="527" t="str">
        <f>C74</f>
        <v>Small Commercial Demand Response</v>
      </c>
      <c r="P74" s="539">
        <v>0</v>
      </c>
      <c r="Q74" s="539">
        <v>0</v>
      </c>
      <c r="R74" s="539">
        <v>0</v>
      </c>
      <c r="S74" s="539">
        <v>0</v>
      </c>
      <c r="T74" s="539">
        <v>0</v>
      </c>
      <c r="U74" s="539">
        <v>0</v>
      </c>
      <c r="V74" s="539">
        <v>0</v>
      </c>
      <c r="W74" s="539">
        <v>0</v>
      </c>
      <c r="X74" s="539">
        <v>0</v>
      </c>
      <c r="Y74" s="539">
        <v>0</v>
      </c>
    </row>
    <row r="75" spans="3:25" x14ac:dyDescent="0.2">
      <c r="C75" s="527" t="s">
        <v>10</v>
      </c>
      <c r="D75" s="539">
        <v>0</v>
      </c>
      <c r="E75" s="539">
        <v>0</v>
      </c>
      <c r="F75" s="539">
        <v>0</v>
      </c>
      <c r="G75" s="539">
        <v>0</v>
      </c>
      <c r="H75" s="539">
        <v>0</v>
      </c>
      <c r="I75" s="539">
        <v>0</v>
      </c>
      <c r="J75" s="539">
        <v>0</v>
      </c>
      <c r="K75" s="539">
        <v>0</v>
      </c>
      <c r="L75" s="539">
        <v>0</v>
      </c>
      <c r="M75" s="539">
        <v>0</v>
      </c>
      <c r="O75" s="575" t="s">
        <v>10</v>
      </c>
      <c r="P75" s="539">
        <v>0</v>
      </c>
      <c r="Q75" s="539">
        <v>0</v>
      </c>
      <c r="R75" s="539">
        <v>0</v>
      </c>
      <c r="S75" s="539">
        <v>0</v>
      </c>
      <c r="T75" s="539">
        <v>0</v>
      </c>
      <c r="U75" s="539">
        <v>0</v>
      </c>
      <c r="V75" s="539">
        <v>0</v>
      </c>
      <c r="W75" s="539">
        <v>0</v>
      </c>
      <c r="X75" s="539">
        <v>0</v>
      </c>
      <c r="Y75" s="539">
        <v>0</v>
      </c>
    </row>
    <row r="76" spans="3:25" ht="28.5" hidden="1" x14ac:dyDescent="0.2">
      <c r="C76" s="560" t="s">
        <v>514</v>
      </c>
      <c r="D76" s="539"/>
      <c r="E76" s="539"/>
      <c r="F76" s="539"/>
      <c r="G76" s="539"/>
      <c r="H76" s="539"/>
      <c r="I76" s="539"/>
      <c r="J76" s="539"/>
      <c r="K76" s="539"/>
      <c r="L76" s="539"/>
      <c r="M76" s="539"/>
      <c r="O76" s="527"/>
      <c r="P76" s="539"/>
      <c r="Q76" s="539"/>
      <c r="R76" s="539"/>
      <c r="S76" s="539"/>
      <c r="T76" s="539"/>
      <c r="U76" s="539"/>
      <c r="V76" s="539"/>
      <c r="W76" s="539"/>
      <c r="X76" s="539"/>
      <c r="Y76" s="539"/>
    </row>
    <row r="77" spans="3:25" ht="15" x14ac:dyDescent="0.25">
      <c r="C77" s="588" t="s">
        <v>560</v>
      </c>
      <c r="D77" s="547">
        <v>193.45719835510192</v>
      </c>
      <c r="E77" s="547">
        <v>193.45719835510192</v>
      </c>
      <c r="F77" s="547">
        <v>141.26337751747235</v>
      </c>
      <c r="G77" s="547">
        <v>141.26337751747235</v>
      </c>
      <c r="H77" s="547">
        <v>141.26337751747235</v>
      </c>
      <c r="I77" s="547">
        <v>786592.2978033548</v>
      </c>
      <c r="J77" s="547">
        <v>786592.2978033548</v>
      </c>
      <c r="K77" s="547">
        <v>638331.95963156177</v>
      </c>
      <c r="L77" s="547">
        <v>638331.95963156177</v>
      </c>
      <c r="M77" s="547">
        <v>638331.95963156177</v>
      </c>
      <c r="N77" s="333"/>
      <c r="O77" s="588" t="s">
        <v>560</v>
      </c>
      <c r="P77" s="547">
        <f t="shared" ref="P77:Y77" si="11">SUM(P69:P75)</f>
        <v>10.651682604001833</v>
      </c>
      <c r="Q77" s="547">
        <f t="shared" si="11"/>
        <v>10.651682604001833</v>
      </c>
      <c r="R77" s="547">
        <f t="shared" si="11"/>
        <v>5.7446500230993127</v>
      </c>
      <c r="S77" s="547">
        <f t="shared" si="11"/>
        <v>5.7446500230993127</v>
      </c>
      <c r="T77" s="547">
        <f t="shared" si="11"/>
        <v>5.7446500230993127</v>
      </c>
      <c r="U77" s="547">
        <f t="shared" si="11"/>
        <v>27509.695358852383</v>
      </c>
      <c r="V77" s="547">
        <f t="shared" si="11"/>
        <v>27509.695358852383</v>
      </c>
      <c r="W77" s="547">
        <f t="shared" si="11"/>
        <v>14541.772506808164</v>
      </c>
      <c r="X77" s="547">
        <f t="shared" si="11"/>
        <v>14541.772506808164</v>
      </c>
      <c r="Y77" s="547">
        <f t="shared" si="11"/>
        <v>14541.772506808164</v>
      </c>
    </row>
    <row r="78" spans="3:25" x14ac:dyDescent="0.2">
      <c r="C78" s="527"/>
      <c r="D78" s="528"/>
      <c r="E78" s="528"/>
      <c r="F78" s="528"/>
      <c r="G78" s="528"/>
      <c r="H78" s="528"/>
      <c r="I78" s="528"/>
      <c r="J78" s="528"/>
      <c r="K78" s="528"/>
      <c r="L78" s="528"/>
      <c r="M78" s="528"/>
      <c r="O78" s="527"/>
      <c r="P78" s="528"/>
      <c r="Q78" s="528"/>
      <c r="R78" s="528"/>
      <c r="S78" s="528"/>
      <c r="T78" s="528"/>
      <c r="U78" s="528"/>
      <c r="V78" s="528"/>
      <c r="W78" s="528"/>
      <c r="X78" s="528"/>
      <c r="Y78" s="528"/>
    </row>
    <row r="79" spans="3:25" ht="15" x14ac:dyDescent="0.2">
      <c r="C79" s="529" t="s">
        <v>11</v>
      </c>
      <c r="D79" s="529"/>
      <c r="E79" s="529"/>
      <c r="F79" s="529"/>
      <c r="G79" s="529"/>
      <c r="H79" s="529"/>
      <c r="I79" s="529"/>
      <c r="J79" s="529"/>
      <c r="K79" s="529"/>
      <c r="L79" s="529"/>
      <c r="M79" s="529"/>
      <c r="O79" s="529" t="s">
        <v>11</v>
      </c>
      <c r="P79" s="529"/>
      <c r="Q79" s="529"/>
      <c r="R79" s="529"/>
      <c r="S79" s="529"/>
      <c r="T79" s="529"/>
      <c r="U79" s="529"/>
      <c r="V79" s="529"/>
      <c r="W79" s="529"/>
      <c r="X79" s="529"/>
      <c r="Y79" s="529"/>
    </row>
    <row r="80" spans="3:25" ht="28.5" x14ac:dyDescent="0.2">
      <c r="C80" s="527" t="s">
        <v>12</v>
      </c>
      <c r="D80" s="539">
        <v>0</v>
      </c>
      <c r="E80" s="539">
        <v>0</v>
      </c>
      <c r="F80" s="539">
        <v>0</v>
      </c>
      <c r="G80" s="539">
        <v>0</v>
      </c>
      <c r="H80" s="539">
        <v>0</v>
      </c>
      <c r="I80" s="539">
        <v>0</v>
      </c>
      <c r="J80" s="539">
        <v>0</v>
      </c>
      <c r="K80" s="539">
        <v>0</v>
      </c>
      <c r="L80" s="539">
        <v>0</v>
      </c>
      <c r="M80" s="539">
        <v>0</v>
      </c>
      <c r="O80" s="575" t="s">
        <v>12</v>
      </c>
      <c r="P80" s="539">
        <v>0</v>
      </c>
      <c r="Q80" s="539">
        <v>0</v>
      </c>
      <c r="R80" s="539">
        <v>0</v>
      </c>
      <c r="S80" s="539">
        <v>0</v>
      </c>
      <c r="T80" s="539">
        <v>0</v>
      </c>
      <c r="U80" s="539">
        <v>0</v>
      </c>
      <c r="V80" s="539">
        <v>0</v>
      </c>
      <c r="W80" s="539">
        <v>0</v>
      </c>
      <c r="X80" s="539">
        <v>0</v>
      </c>
      <c r="Y80" s="539">
        <v>0</v>
      </c>
    </row>
    <row r="81" spans="3:25" x14ac:dyDescent="0.2">
      <c r="C81" s="527" t="s">
        <v>13</v>
      </c>
      <c r="D81" s="539">
        <v>0</v>
      </c>
      <c r="E81" s="539">
        <v>0</v>
      </c>
      <c r="F81" s="539">
        <v>0</v>
      </c>
      <c r="G81" s="539">
        <v>0</v>
      </c>
      <c r="H81" s="539">
        <v>0</v>
      </c>
      <c r="I81" s="539">
        <v>0</v>
      </c>
      <c r="J81" s="539">
        <v>0</v>
      </c>
      <c r="K81" s="539">
        <v>0</v>
      </c>
      <c r="L81" s="539">
        <v>0</v>
      </c>
      <c r="M81" s="539">
        <v>0</v>
      </c>
      <c r="O81" s="575" t="s">
        <v>13</v>
      </c>
      <c r="P81" s="539">
        <v>0</v>
      </c>
      <c r="Q81" s="539">
        <v>0</v>
      </c>
      <c r="R81" s="539">
        <v>0</v>
      </c>
      <c r="S81" s="539">
        <v>0</v>
      </c>
      <c r="T81" s="539">
        <v>0</v>
      </c>
      <c r="U81" s="539">
        <v>0</v>
      </c>
      <c r="V81" s="539">
        <v>0</v>
      </c>
      <c r="W81" s="539">
        <v>0</v>
      </c>
      <c r="X81" s="539">
        <v>0</v>
      </c>
      <c r="Y81" s="539">
        <v>0</v>
      </c>
    </row>
    <row r="82" spans="3:25" x14ac:dyDescent="0.2">
      <c r="C82" s="527" t="s">
        <v>14</v>
      </c>
      <c r="D82" s="539">
        <v>0</v>
      </c>
      <c r="E82" s="539">
        <v>0</v>
      </c>
      <c r="F82" s="539">
        <v>0</v>
      </c>
      <c r="G82" s="539">
        <v>0</v>
      </c>
      <c r="H82" s="539">
        <v>0</v>
      </c>
      <c r="I82" s="539">
        <v>0</v>
      </c>
      <c r="J82" s="539">
        <v>0</v>
      </c>
      <c r="K82" s="539">
        <v>0</v>
      </c>
      <c r="L82" s="539">
        <v>0</v>
      </c>
      <c r="M82" s="539">
        <v>0</v>
      </c>
      <c r="O82" s="575" t="s">
        <v>14</v>
      </c>
      <c r="P82" s="539">
        <v>0</v>
      </c>
      <c r="Q82" s="539">
        <v>0</v>
      </c>
      <c r="R82" s="539">
        <v>0</v>
      </c>
      <c r="S82" s="539">
        <v>0</v>
      </c>
      <c r="T82" s="539">
        <v>0</v>
      </c>
      <c r="U82" s="539">
        <v>0</v>
      </c>
      <c r="V82" s="539">
        <v>0</v>
      </c>
      <c r="W82" s="539">
        <v>0</v>
      </c>
      <c r="X82" s="539">
        <v>0</v>
      </c>
      <c r="Y82" s="539">
        <v>0</v>
      </c>
    </row>
    <row r="83" spans="3:25" x14ac:dyDescent="0.2">
      <c r="C83" s="527" t="s">
        <v>27</v>
      </c>
      <c r="D83" s="539">
        <v>0</v>
      </c>
      <c r="E83" s="539">
        <v>0</v>
      </c>
      <c r="F83" s="539">
        <v>0</v>
      </c>
      <c r="G83" s="539">
        <v>0</v>
      </c>
      <c r="H83" s="539">
        <v>0</v>
      </c>
      <c r="I83" s="539">
        <v>0</v>
      </c>
      <c r="J83" s="539">
        <v>0</v>
      </c>
      <c r="K83" s="539">
        <v>0</v>
      </c>
      <c r="L83" s="539">
        <v>0</v>
      </c>
      <c r="M83" s="539">
        <v>0</v>
      </c>
      <c r="O83" s="575" t="s">
        <v>27</v>
      </c>
      <c r="P83" s="539">
        <v>0</v>
      </c>
      <c r="Q83" s="539">
        <v>0</v>
      </c>
      <c r="R83" s="539">
        <v>0</v>
      </c>
      <c r="S83" s="539">
        <v>0</v>
      </c>
      <c r="T83" s="539">
        <v>0</v>
      </c>
      <c r="U83" s="539">
        <v>0</v>
      </c>
      <c r="V83" s="539">
        <v>0</v>
      </c>
      <c r="W83" s="539">
        <v>0</v>
      </c>
      <c r="X83" s="539">
        <v>0</v>
      </c>
      <c r="Y83" s="539">
        <v>0</v>
      </c>
    </row>
    <row r="84" spans="3:25" x14ac:dyDescent="0.2">
      <c r="C84" s="527" t="s">
        <v>10</v>
      </c>
      <c r="D84" s="539">
        <v>0</v>
      </c>
      <c r="E84" s="539">
        <v>0</v>
      </c>
      <c r="F84" s="539">
        <v>0</v>
      </c>
      <c r="G84" s="539">
        <v>0</v>
      </c>
      <c r="H84" s="539">
        <v>0</v>
      </c>
      <c r="I84" s="539">
        <v>0</v>
      </c>
      <c r="J84" s="539">
        <v>0</v>
      </c>
      <c r="K84" s="539">
        <v>0</v>
      </c>
      <c r="L84" s="539">
        <v>0</v>
      </c>
      <c r="M84" s="539">
        <v>0</v>
      </c>
      <c r="O84" s="575" t="s">
        <v>10</v>
      </c>
      <c r="P84" s="539">
        <v>0</v>
      </c>
      <c r="Q84" s="539">
        <v>0</v>
      </c>
      <c r="R84" s="539">
        <v>0</v>
      </c>
      <c r="S84" s="539">
        <v>0</v>
      </c>
      <c r="T84" s="539">
        <v>0</v>
      </c>
      <c r="U84" s="539">
        <v>0</v>
      </c>
      <c r="V84" s="539">
        <v>0</v>
      </c>
      <c r="W84" s="539">
        <v>0</v>
      </c>
      <c r="X84" s="539">
        <v>0</v>
      </c>
      <c r="Y84" s="539">
        <v>0</v>
      </c>
    </row>
    <row r="85" spans="3:25" ht="28.5" hidden="1" x14ac:dyDescent="0.2">
      <c r="C85" s="560" t="s">
        <v>514</v>
      </c>
      <c r="D85" s="539"/>
      <c r="E85" s="539"/>
      <c r="F85" s="539"/>
      <c r="G85" s="539"/>
      <c r="H85" s="539"/>
      <c r="I85" s="539"/>
      <c r="J85" s="539"/>
      <c r="K85" s="539"/>
      <c r="L85" s="539"/>
      <c r="M85" s="539"/>
      <c r="O85" s="527"/>
      <c r="P85" s="539"/>
      <c r="Q85" s="539"/>
      <c r="R85" s="539"/>
      <c r="S85" s="539"/>
      <c r="T85" s="539"/>
      <c r="U85" s="539"/>
      <c r="V85" s="539"/>
      <c r="W85" s="539"/>
      <c r="X85" s="539"/>
      <c r="Y85" s="539"/>
    </row>
    <row r="86" spans="3:25" ht="15" x14ac:dyDescent="0.25">
      <c r="C86" s="588" t="s">
        <v>561</v>
      </c>
      <c r="D86" s="547">
        <v>0</v>
      </c>
      <c r="E86" s="547">
        <v>0</v>
      </c>
      <c r="F86" s="547">
        <v>0</v>
      </c>
      <c r="G86" s="547">
        <v>0</v>
      </c>
      <c r="H86" s="547">
        <v>0</v>
      </c>
      <c r="I86" s="547">
        <v>0</v>
      </c>
      <c r="J86" s="547">
        <v>0</v>
      </c>
      <c r="K86" s="547">
        <v>0</v>
      </c>
      <c r="L86" s="547">
        <v>0</v>
      </c>
      <c r="M86" s="547">
        <v>0</v>
      </c>
      <c r="N86" s="333"/>
      <c r="O86" s="588" t="s">
        <v>561</v>
      </c>
      <c r="P86" s="547">
        <f t="shared" ref="P86:Y86" si="12">SUM(P80:P84)</f>
        <v>0</v>
      </c>
      <c r="Q86" s="547">
        <f t="shared" si="12"/>
        <v>0</v>
      </c>
      <c r="R86" s="547">
        <f t="shared" si="12"/>
        <v>0</v>
      </c>
      <c r="S86" s="547">
        <f t="shared" si="12"/>
        <v>0</v>
      </c>
      <c r="T86" s="547">
        <f t="shared" si="12"/>
        <v>0</v>
      </c>
      <c r="U86" s="547">
        <f t="shared" si="12"/>
        <v>0</v>
      </c>
      <c r="V86" s="547">
        <f t="shared" si="12"/>
        <v>0</v>
      </c>
      <c r="W86" s="547">
        <f t="shared" si="12"/>
        <v>0</v>
      </c>
      <c r="X86" s="547">
        <f t="shared" si="12"/>
        <v>0</v>
      </c>
      <c r="Y86" s="547">
        <f t="shared" si="12"/>
        <v>0</v>
      </c>
    </row>
    <row r="87" spans="3:25" x14ac:dyDescent="0.2">
      <c r="C87" s="527"/>
      <c r="D87" s="528"/>
      <c r="E87" s="528"/>
      <c r="F87" s="528"/>
      <c r="G87" s="528"/>
      <c r="H87" s="528"/>
      <c r="I87" s="528"/>
      <c r="J87" s="528"/>
      <c r="K87" s="528"/>
      <c r="L87" s="528"/>
      <c r="M87" s="528"/>
      <c r="O87" s="527"/>
      <c r="P87" s="528"/>
      <c r="Q87" s="528"/>
      <c r="R87" s="528"/>
      <c r="S87" s="528"/>
      <c r="T87" s="528"/>
      <c r="U87" s="528"/>
      <c r="V87" s="528"/>
      <c r="W87" s="528"/>
      <c r="X87" s="528"/>
      <c r="Y87" s="528"/>
    </row>
    <row r="88" spans="3:25" ht="15" x14ac:dyDescent="0.2">
      <c r="C88" s="529" t="s">
        <v>15</v>
      </c>
      <c r="D88" s="529"/>
      <c r="E88" s="529"/>
      <c r="F88" s="529"/>
      <c r="G88" s="529"/>
      <c r="H88" s="529"/>
      <c r="I88" s="529"/>
      <c r="J88" s="529"/>
      <c r="K88" s="529"/>
      <c r="L88" s="529"/>
      <c r="M88" s="529"/>
      <c r="O88" s="529" t="s">
        <v>15</v>
      </c>
      <c r="P88" s="529"/>
      <c r="Q88" s="529"/>
      <c r="R88" s="529"/>
      <c r="S88" s="529"/>
      <c r="T88" s="529"/>
      <c r="U88" s="529"/>
      <c r="V88" s="529"/>
      <c r="W88" s="529"/>
      <c r="X88" s="529"/>
      <c r="Y88" s="529"/>
    </row>
    <row r="89" spans="3:25" ht="28.5" x14ac:dyDescent="0.2">
      <c r="C89" s="527" t="s">
        <v>15</v>
      </c>
      <c r="D89" s="539">
        <v>0</v>
      </c>
      <c r="E89" s="539">
        <v>0</v>
      </c>
      <c r="F89" s="539">
        <v>0</v>
      </c>
      <c r="G89" s="539">
        <v>0</v>
      </c>
      <c r="H89" s="539">
        <v>0</v>
      </c>
      <c r="I89" s="539">
        <v>0</v>
      </c>
      <c r="J89" s="539">
        <v>0</v>
      </c>
      <c r="K89" s="539">
        <v>0</v>
      </c>
      <c r="L89" s="539">
        <v>0</v>
      </c>
      <c r="M89" s="539">
        <v>0</v>
      </c>
      <c r="O89" s="575" t="s">
        <v>15</v>
      </c>
      <c r="P89" s="539">
        <v>0</v>
      </c>
      <c r="Q89" s="539">
        <v>0</v>
      </c>
      <c r="R89" s="539">
        <v>0</v>
      </c>
      <c r="S89" s="539">
        <v>0</v>
      </c>
      <c r="T89" s="539">
        <v>0</v>
      </c>
      <c r="U89" s="539">
        <v>0</v>
      </c>
      <c r="V89" s="539">
        <v>0</v>
      </c>
      <c r="W89" s="539">
        <v>0</v>
      </c>
      <c r="X89" s="539">
        <v>0</v>
      </c>
      <c r="Y89" s="539">
        <v>0</v>
      </c>
    </row>
    <row r="90" spans="3:25" ht="28.5" hidden="1" x14ac:dyDescent="0.2">
      <c r="C90" s="561" t="s">
        <v>514</v>
      </c>
      <c r="D90" s="539"/>
      <c r="E90" s="539"/>
      <c r="F90" s="539"/>
      <c r="G90" s="539"/>
      <c r="H90" s="539"/>
      <c r="I90" s="539"/>
      <c r="J90" s="539"/>
      <c r="K90" s="539"/>
      <c r="L90" s="539"/>
      <c r="M90" s="539"/>
      <c r="O90" s="527"/>
      <c r="P90" s="539"/>
      <c r="Q90" s="539"/>
      <c r="R90" s="539"/>
      <c r="S90" s="539"/>
      <c r="T90" s="539"/>
      <c r="U90" s="539"/>
      <c r="V90" s="539"/>
      <c r="W90" s="539"/>
      <c r="X90" s="539"/>
      <c r="Y90" s="539"/>
    </row>
    <row r="91" spans="3:25" ht="30" x14ac:dyDescent="0.25">
      <c r="C91" s="588" t="s">
        <v>562</v>
      </c>
      <c r="D91" s="547">
        <v>0</v>
      </c>
      <c r="E91" s="547">
        <v>0</v>
      </c>
      <c r="F91" s="547">
        <v>0</v>
      </c>
      <c r="G91" s="547">
        <v>0</v>
      </c>
      <c r="H91" s="547">
        <v>0</v>
      </c>
      <c r="I91" s="547">
        <v>0</v>
      </c>
      <c r="J91" s="547">
        <v>0</v>
      </c>
      <c r="K91" s="547">
        <v>0</v>
      </c>
      <c r="L91" s="547">
        <v>0</v>
      </c>
      <c r="M91" s="547">
        <v>0</v>
      </c>
      <c r="N91" s="333"/>
      <c r="O91" s="588" t="s">
        <v>562</v>
      </c>
      <c r="P91" s="547">
        <f t="shared" ref="P91:Y91" si="13">P89</f>
        <v>0</v>
      </c>
      <c r="Q91" s="547">
        <f t="shared" si="13"/>
        <v>0</v>
      </c>
      <c r="R91" s="547">
        <f t="shared" si="13"/>
        <v>0</v>
      </c>
      <c r="S91" s="547">
        <f t="shared" si="13"/>
        <v>0</v>
      </c>
      <c r="T91" s="547">
        <f t="shared" si="13"/>
        <v>0</v>
      </c>
      <c r="U91" s="547">
        <f t="shared" si="13"/>
        <v>0</v>
      </c>
      <c r="V91" s="547">
        <f t="shared" si="13"/>
        <v>0</v>
      </c>
      <c r="W91" s="547">
        <f t="shared" si="13"/>
        <v>0</v>
      </c>
      <c r="X91" s="547">
        <f t="shared" si="13"/>
        <v>0</v>
      </c>
      <c r="Y91" s="547">
        <f t="shared" si="13"/>
        <v>0</v>
      </c>
    </row>
    <row r="92" spans="3:25" x14ac:dyDescent="0.2">
      <c r="C92" s="527"/>
      <c r="D92" s="539">
        <v>0</v>
      </c>
      <c r="E92" s="539">
        <v>0</v>
      </c>
      <c r="F92" s="539">
        <v>0</v>
      </c>
      <c r="G92" s="539">
        <v>0</v>
      </c>
      <c r="H92" s="539">
        <v>0</v>
      </c>
      <c r="I92" s="539">
        <v>0</v>
      </c>
      <c r="J92" s="539">
        <v>0</v>
      </c>
      <c r="K92" s="539">
        <v>0</v>
      </c>
      <c r="L92" s="539">
        <v>0</v>
      </c>
      <c r="M92" s="539">
        <v>0</v>
      </c>
      <c r="O92" s="527"/>
      <c r="P92" s="539"/>
      <c r="Q92" s="539"/>
      <c r="R92" s="539"/>
      <c r="S92" s="539"/>
      <c r="T92" s="539"/>
      <c r="U92" s="539"/>
      <c r="V92" s="539"/>
      <c r="W92" s="539"/>
      <c r="X92" s="539"/>
      <c r="Y92" s="539"/>
    </row>
    <row r="93" spans="3:25" ht="15" x14ac:dyDescent="0.2">
      <c r="C93" s="529" t="s">
        <v>16</v>
      </c>
      <c r="D93" s="529"/>
      <c r="E93" s="529"/>
      <c r="F93" s="529"/>
      <c r="G93" s="529"/>
      <c r="H93" s="529"/>
      <c r="I93" s="529"/>
      <c r="J93" s="529"/>
      <c r="K93" s="529"/>
      <c r="L93" s="529"/>
      <c r="M93" s="529"/>
      <c r="O93" s="529" t="s">
        <v>16</v>
      </c>
      <c r="P93" s="529"/>
      <c r="Q93" s="529"/>
      <c r="R93" s="529"/>
      <c r="S93" s="529"/>
      <c r="T93" s="529"/>
      <c r="U93" s="529"/>
      <c r="V93" s="529"/>
      <c r="W93" s="529"/>
      <c r="X93" s="529"/>
      <c r="Y93" s="529"/>
    </row>
    <row r="94" spans="3:25" ht="28.5" x14ac:dyDescent="0.2">
      <c r="C94" s="527" t="s">
        <v>17</v>
      </c>
      <c r="D94" s="539">
        <v>43.0894464</v>
      </c>
      <c r="E94" s="539">
        <v>43.0894464</v>
      </c>
      <c r="F94" s="539">
        <v>43.0894464</v>
      </c>
      <c r="G94" s="539">
        <v>43.0894464</v>
      </c>
      <c r="H94" s="539">
        <v>43.0894464</v>
      </c>
      <c r="I94" s="539">
        <v>146552.72760128</v>
      </c>
      <c r="J94" s="539">
        <v>146552.72760128</v>
      </c>
      <c r="K94" s="539">
        <v>146552.72760128</v>
      </c>
      <c r="L94" s="539">
        <v>146552.72760128</v>
      </c>
      <c r="M94" s="539">
        <v>146552.72760128</v>
      </c>
      <c r="O94" s="575" t="s">
        <v>17</v>
      </c>
      <c r="P94" s="539">
        <v>0</v>
      </c>
      <c r="Q94" s="539">
        <v>0</v>
      </c>
      <c r="R94" s="539">
        <v>0</v>
      </c>
      <c r="S94" s="539">
        <v>0</v>
      </c>
      <c r="T94" s="539">
        <v>0</v>
      </c>
      <c r="U94" s="539">
        <v>0</v>
      </c>
      <c r="V94" s="539">
        <v>0</v>
      </c>
      <c r="W94" s="539">
        <v>0</v>
      </c>
      <c r="X94" s="539">
        <v>0</v>
      </c>
      <c r="Y94" s="539">
        <v>0</v>
      </c>
    </row>
    <row r="95" spans="3:25" ht="28.5" x14ac:dyDescent="0.2">
      <c r="C95" s="527" t="s">
        <v>18</v>
      </c>
      <c r="D95" s="539">
        <v>128.16948116261705</v>
      </c>
      <c r="E95" s="539">
        <v>128.16948116261705</v>
      </c>
      <c r="F95" s="539">
        <v>128.16948116261705</v>
      </c>
      <c r="G95" s="539">
        <v>128.16948116261705</v>
      </c>
      <c r="H95" s="539">
        <v>128.16948116261705</v>
      </c>
      <c r="I95" s="539">
        <v>658278.45525120117</v>
      </c>
      <c r="J95" s="539">
        <v>658278.45525120117</v>
      </c>
      <c r="K95" s="539">
        <v>658278.45525120117</v>
      </c>
      <c r="L95" s="539">
        <v>658278.45525120117</v>
      </c>
      <c r="M95" s="539">
        <v>658278.45525120117</v>
      </c>
      <c r="O95" s="575" t="s">
        <v>18</v>
      </c>
      <c r="P95" s="539">
        <v>-0.16948116261705781</v>
      </c>
      <c r="Q95" s="539">
        <v>-0.16948116261705781</v>
      </c>
      <c r="R95" s="539">
        <v>-0.16948116261705781</v>
      </c>
      <c r="S95" s="539">
        <v>-0.16948116261705801</v>
      </c>
      <c r="T95" s="539">
        <v>-0.16948116261705801</v>
      </c>
      <c r="U95" s="539">
        <v>243220.54474879883</v>
      </c>
      <c r="V95" s="539">
        <v>243220.54474879883</v>
      </c>
      <c r="W95" s="539">
        <v>243220.54474879883</v>
      </c>
      <c r="X95" s="539">
        <v>243220.544748799</v>
      </c>
      <c r="Y95" s="539">
        <v>243220.544748799</v>
      </c>
    </row>
    <row r="96" spans="3:25" x14ac:dyDescent="0.2">
      <c r="C96" s="527" t="s">
        <v>19</v>
      </c>
      <c r="D96" s="539">
        <v>0</v>
      </c>
      <c r="E96" s="539">
        <v>0</v>
      </c>
      <c r="F96" s="539">
        <v>0</v>
      </c>
      <c r="G96" s="539">
        <v>0</v>
      </c>
      <c r="H96" s="539">
        <v>0</v>
      </c>
      <c r="I96" s="539">
        <v>0</v>
      </c>
      <c r="J96" s="539">
        <v>0</v>
      </c>
      <c r="K96" s="539">
        <v>0</v>
      </c>
      <c r="L96" s="539">
        <v>0</v>
      </c>
      <c r="M96" s="539">
        <v>0</v>
      </c>
      <c r="O96" s="575" t="s">
        <v>19</v>
      </c>
      <c r="P96" s="539">
        <v>0</v>
      </c>
      <c r="Q96" s="539">
        <v>0</v>
      </c>
      <c r="R96" s="539">
        <v>0</v>
      </c>
      <c r="S96" s="539">
        <v>0</v>
      </c>
      <c r="T96" s="539">
        <v>0</v>
      </c>
      <c r="U96" s="539">
        <v>0</v>
      </c>
      <c r="V96" s="539">
        <v>0</v>
      </c>
      <c r="W96" s="539">
        <v>0</v>
      </c>
      <c r="X96" s="539">
        <v>0</v>
      </c>
      <c r="Y96" s="539">
        <v>0</v>
      </c>
    </row>
    <row r="97" spans="3:25" ht="28.5" x14ac:dyDescent="0.2">
      <c r="C97" s="527" t="s">
        <v>20</v>
      </c>
      <c r="D97" s="539">
        <v>0</v>
      </c>
      <c r="E97" s="539">
        <v>0</v>
      </c>
      <c r="F97" s="539">
        <v>0</v>
      </c>
      <c r="G97" s="539">
        <v>0</v>
      </c>
      <c r="H97" s="539">
        <v>0</v>
      </c>
      <c r="I97" s="539">
        <v>0</v>
      </c>
      <c r="J97" s="539">
        <v>0</v>
      </c>
      <c r="K97" s="539">
        <v>0</v>
      </c>
      <c r="L97" s="539">
        <v>0</v>
      </c>
      <c r="M97" s="539">
        <v>0</v>
      </c>
      <c r="O97" s="575" t="s">
        <v>20</v>
      </c>
      <c r="P97" s="539">
        <v>0</v>
      </c>
      <c r="Q97" s="539">
        <v>0</v>
      </c>
      <c r="R97" s="539">
        <v>0</v>
      </c>
      <c r="S97" s="539">
        <v>0</v>
      </c>
      <c r="T97" s="539">
        <v>0</v>
      </c>
      <c r="U97" s="539">
        <v>0</v>
      </c>
      <c r="V97" s="539">
        <v>0</v>
      </c>
      <c r="W97" s="539">
        <v>0</v>
      </c>
      <c r="X97" s="539">
        <v>0</v>
      </c>
      <c r="Y97" s="539">
        <v>0</v>
      </c>
    </row>
    <row r="98" spans="3:25" x14ac:dyDescent="0.2">
      <c r="C98" s="527" t="s">
        <v>105</v>
      </c>
      <c r="D98" s="539"/>
      <c r="E98" s="539">
        <v>0</v>
      </c>
      <c r="F98" s="539">
        <v>0</v>
      </c>
      <c r="G98" s="539">
        <v>0</v>
      </c>
      <c r="H98" s="539">
        <v>0</v>
      </c>
      <c r="I98" s="539"/>
      <c r="J98" s="539">
        <v>0</v>
      </c>
      <c r="K98" s="539">
        <v>0</v>
      </c>
      <c r="L98" s="539">
        <v>0</v>
      </c>
      <c r="M98" s="539">
        <v>0</v>
      </c>
      <c r="O98" s="575" t="s">
        <v>105</v>
      </c>
      <c r="P98" s="539">
        <v>0</v>
      </c>
      <c r="Q98" s="539">
        <v>0</v>
      </c>
      <c r="R98" s="539">
        <v>0</v>
      </c>
      <c r="S98" s="539">
        <v>0</v>
      </c>
      <c r="T98" s="539">
        <v>0</v>
      </c>
      <c r="U98" s="539">
        <v>0</v>
      </c>
      <c r="V98" s="539">
        <v>0</v>
      </c>
      <c r="W98" s="539">
        <v>0</v>
      </c>
      <c r="X98" s="539">
        <v>0</v>
      </c>
      <c r="Y98" s="539">
        <v>0</v>
      </c>
    </row>
    <row r="99" spans="3:25" ht="28.5" hidden="1" x14ac:dyDescent="0.2">
      <c r="C99" s="561" t="s">
        <v>514</v>
      </c>
      <c r="D99" s="539"/>
      <c r="E99" s="539"/>
      <c r="F99" s="539"/>
      <c r="G99" s="539"/>
      <c r="H99" s="539"/>
      <c r="I99" s="539"/>
      <c r="J99" s="539"/>
      <c r="K99" s="539"/>
      <c r="L99" s="539"/>
      <c r="M99" s="539"/>
      <c r="O99" s="527"/>
      <c r="P99" s="539"/>
      <c r="Q99" s="539"/>
      <c r="R99" s="539"/>
      <c r="S99" s="539"/>
      <c r="T99" s="539"/>
      <c r="U99" s="539"/>
      <c r="V99" s="539"/>
      <c r="W99" s="539"/>
      <c r="X99" s="539"/>
      <c r="Y99" s="539"/>
    </row>
    <row r="100" spans="3:25" ht="30" x14ac:dyDescent="0.25">
      <c r="C100" s="588" t="s">
        <v>563</v>
      </c>
      <c r="D100" s="547">
        <v>171.25892756261703</v>
      </c>
      <c r="E100" s="547">
        <v>171.25892756261703</v>
      </c>
      <c r="F100" s="547">
        <v>171.25892756261703</v>
      </c>
      <c r="G100" s="547">
        <v>171.25892756261703</v>
      </c>
      <c r="H100" s="547">
        <v>171.25892756261703</v>
      </c>
      <c r="I100" s="547">
        <v>804831.18285248114</v>
      </c>
      <c r="J100" s="547">
        <v>804831.18285248114</v>
      </c>
      <c r="K100" s="547">
        <v>804831.18285248114</v>
      </c>
      <c r="L100" s="547">
        <v>804831.18285248114</v>
      </c>
      <c r="M100" s="547">
        <v>804831.18285248114</v>
      </c>
      <c r="N100" s="333"/>
      <c r="O100" s="588" t="s">
        <v>16</v>
      </c>
      <c r="P100" s="547">
        <f t="shared" ref="P100:Y100" si="14">SUM(P94:P98)</f>
        <v>-0.16948116261705781</v>
      </c>
      <c r="Q100" s="547">
        <f t="shared" si="14"/>
        <v>-0.16948116261705781</v>
      </c>
      <c r="R100" s="547">
        <f t="shared" si="14"/>
        <v>-0.16948116261705781</v>
      </c>
      <c r="S100" s="547">
        <f t="shared" si="14"/>
        <v>-0.16948116261705801</v>
      </c>
      <c r="T100" s="547">
        <f t="shared" si="14"/>
        <v>-0.16948116261705801</v>
      </c>
      <c r="U100" s="547">
        <f t="shared" si="14"/>
        <v>243220.54474879883</v>
      </c>
      <c r="V100" s="547">
        <f t="shared" si="14"/>
        <v>243220.54474879883</v>
      </c>
      <c r="W100" s="547">
        <f t="shared" si="14"/>
        <v>243220.54474879883</v>
      </c>
      <c r="X100" s="547">
        <f t="shared" si="14"/>
        <v>243220.544748799</v>
      </c>
      <c r="Y100" s="547">
        <f t="shared" si="14"/>
        <v>243220.544748799</v>
      </c>
    </row>
    <row r="101" spans="3:25" x14ac:dyDescent="0.2">
      <c r="C101" s="600" t="s">
        <v>108</v>
      </c>
      <c r="D101" s="546"/>
      <c r="E101" s="546"/>
      <c r="F101" s="546"/>
      <c r="G101" s="546"/>
      <c r="H101" s="546"/>
      <c r="I101" s="546"/>
      <c r="J101" s="546"/>
      <c r="K101" s="546"/>
      <c r="L101" s="546"/>
      <c r="M101" s="546"/>
      <c r="O101" s="527" t="str">
        <f>C101</f>
        <v>Program Enabled Savings</v>
      </c>
      <c r="P101" s="539">
        <v>872.6400000000001</v>
      </c>
      <c r="Q101" s="539">
        <v>872.6400000000001</v>
      </c>
      <c r="R101" s="539">
        <v>872.6400000000001</v>
      </c>
      <c r="S101" s="539">
        <v>872.6400000000001</v>
      </c>
      <c r="T101" s="539">
        <v>872.6400000000001</v>
      </c>
      <c r="U101" s="539">
        <v>4474574</v>
      </c>
      <c r="V101" s="539">
        <v>4474574</v>
      </c>
      <c r="W101" s="539">
        <v>4474574</v>
      </c>
      <c r="X101" s="539">
        <v>4474574</v>
      </c>
      <c r="Y101" s="539">
        <v>4474574</v>
      </c>
    </row>
    <row r="102" spans="3:25" ht="15" x14ac:dyDescent="0.25">
      <c r="C102" s="140"/>
      <c r="D102" s="66"/>
      <c r="O102" s="588" t="s">
        <v>533</v>
      </c>
      <c r="P102" s="547">
        <f t="shared" ref="P102:Y102" si="15">P101</f>
        <v>872.6400000000001</v>
      </c>
      <c r="Q102" s="547">
        <f t="shared" si="15"/>
        <v>872.6400000000001</v>
      </c>
      <c r="R102" s="547">
        <f t="shared" si="15"/>
        <v>872.6400000000001</v>
      </c>
      <c r="S102" s="547">
        <f t="shared" si="15"/>
        <v>872.6400000000001</v>
      </c>
      <c r="T102" s="547">
        <f t="shared" si="15"/>
        <v>872.6400000000001</v>
      </c>
      <c r="U102" s="547">
        <f t="shared" si="15"/>
        <v>4474574</v>
      </c>
      <c r="V102" s="547">
        <f t="shared" si="15"/>
        <v>4474574</v>
      </c>
      <c r="W102" s="547">
        <f t="shared" si="15"/>
        <v>4474574</v>
      </c>
      <c r="X102" s="547">
        <f t="shared" si="15"/>
        <v>4474574</v>
      </c>
      <c r="Y102" s="547">
        <f t="shared" si="15"/>
        <v>4474574</v>
      </c>
    </row>
    <row r="103" spans="3:25" ht="15" x14ac:dyDescent="0.25">
      <c r="C103" s="588" t="s">
        <v>564</v>
      </c>
      <c r="D103" s="547">
        <v>442.60055735294134</v>
      </c>
      <c r="E103" s="547">
        <v>442.60055735294134</v>
      </c>
      <c r="F103" s="547">
        <v>389.68973404092776</v>
      </c>
      <c r="G103" s="547">
        <v>385.60966888377271</v>
      </c>
      <c r="H103" s="547">
        <v>376.36802692940137</v>
      </c>
      <c r="I103" s="547">
        <v>1922394.7699551522</v>
      </c>
      <c r="J103" s="547">
        <v>1922394.7699551522</v>
      </c>
      <c r="K103" s="547">
        <v>1773493.2491512611</v>
      </c>
      <c r="L103" s="547">
        <v>1740027.4213732639</v>
      </c>
      <c r="M103" s="547">
        <v>1661994.8538647618</v>
      </c>
      <c r="N103" s="333"/>
      <c r="O103" s="588" t="s">
        <v>564</v>
      </c>
      <c r="P103" s="547">
        <f t="shared" ref="P103:Y103" si="16">SUM(P56:P102)/2</f>
        <v>873.18833421671889</v>
      </c>
      <c r="Q103" s="547">
        <f t="shared" si="16"/>
        <v>873.18833421671889</v>
      </c>
      <c r="R103" s="547">
        <f t="shared" si="16"/>
        <v>868.28130163581648</v>
      </c>
      <c r="S103" s="547">
        <f t="shared" si="16"/>
        <v>868.28130163581636</v>
      </c>
      <c r="T103" s="547">
        <f t="shared" si="16"/>
        <v>868.25617761233025</v>
      </c>
      <c r="U103" s="547">
        <f t="shared" si="16"/>
        <v>4732735.6918494012</v>
      </c>
      <c r="V103" s="547">
        <f t="shared" si="16"/>
        <v>4732735.6918494012</v>
      </c>
      <c r="W103" s="547">
        <f t="shared" si="16"/>
        <v>4719767.7689973572</v>
      </c>
      <c r="X103" s="547">
        <f t="shared" si="16"/>
        <v>4719017.7689973582</v>
      </c>
      <c r="Y103" s="547">
        <f t="shared" si="16"/>
        <v>4718475.1680738693</v>
      </c>
    </row>
    <row r="104" spans="3:25" ht="15" x14ac:dyDescent="0.25">
      <c r="C104" s="545"/>
      <c r="D104" s="546"/>
      <c r="E104" s="546"/>
      <c r="F104" s="546"/>
      <c r="G104" s="546"/>
      <c r="H104" s="546"/>
      <c r="I104" s="546"/>
      <c r="J104" s="546"/>
      <c r="K104" s="546"/>
      <c r="L104" s="546"/>
      <c r="M104" s="546"/>
      <c r="O104" s="546"/>
      <c r="P104" s="546"/>
      <c r="Q104" s="546"/>
      <c r="R104" s="546"/>
      <c r="S104" s="546"/>
      <c r="T104" s="546"/>
      <c r="U104" s="546"/>
      <c r="V104" s="546"/>
      <c r="W104" s="546"/>
      <c r="X104" s="546"/>
      <c r="Y104" s="546"/>
    </row>
    <row r="105" spans="3:25" ht="15" x14ac:dyDescent="0.25">
      <c r="C105" s="545"/>
      <c r="D105" s="546"/>
      <c r="E105" s="546"/>
      <c r="F105" s="546"/>
      <c r="G105" s="546"/>
      <c r="H105" s="546"/>
      <c r="I105" s="546"/>
      <c r="J105" s="546"/>
      <c r="K105" s="546"/>
      <c r="L105" s="546"/>
      <c r="M105" s="546"/>
      <c r="O105" s="546"/>
      <c r="P105" s="546"/>
      <c r="Q105" s="546"/>
      <c r="R105" s="546"/>
      <c r="S105" s="546"/>
      <c r="T105" s="546"/>
      <c r="U105" s="546"/>
      <c r="V105" s="546"/>
      <c r="W105" s="546"/>
      <c r="X105" s="546"/>
      <c r="Y105" s="546"/>
    </row>
    <row r="106" spans="3:25" ht="15" x14ac:dyDescent="0.25">
      <c r="C106" s="545"/>
      <c r="D106" s="546"/>
      <c r="E106" s="546"/>
      <c r="F106" s="546"/>
      <c r="G106" s="546"/>
      <c r="H106" s="546"/>
      <c r="I106" s="546"/>
      <c r="J106" s="546"/>
      <c r="K106" s="546"/>
      <c r="L106" s="546"/>
      <c r="M106" s="546"/>
      <c r="O106" s="546"/>
      <c r="P106" s="546"/>
      <c r="Q106" s="546"/>
      <c r="R106" s="546"/>
      <c r="S106" s="546"/>
      <c r="T106" s="546"/>
      <c r="U106" s="546"/>
      <c r="V106" s="546"/>
      <c r="W106" s="546"/>
      <c r="X106" s="546"/>
      <c r="Y106" s="546"/>
    </row>
    <row r="107" spans="3:25" ht="15" x14ac:dyDescent="0.25">
      <c r="C107" s="545"/>
      <c r="D107" s="546"/>
      <c r="E107" s="546"/>
      <c r="F107" s="546"/>
      <c r="G107" s="546"/>
      <c r="H107" s="546"/>
      <c r="I107" s="546"/>
      <c r="J107" s="546"/>
      <c r="K107" s="546"/>
      <c r="L107" s="546"/>
      <c r="M107" s="546"/>
      <c r="O107" s="546"/>
      <c r="P107" s="546"/>
      <c r="Q107" s="546"/>
      <c r="R107" s="546"/>
      <c r="S107" s="546"/>
      <c r="T107" s="546"/>
      <c r="U107" s="546"/>
      <c r="V107" s="546"/>
      <c r="W107" s="546"/>
      <c r="X107" s="546"/>
      <c r="Y107" s="546"/>
    </row>
    <row r="108" spans="3:25" x14ac:dyDescent="0.2">
      <c r="C108" s="140"/>
      <c r="D108" s="66"/>
    </row>
    <row r="109" spans="3:25" x14ac:dyDescent="0.2">
      <c r="C109" s="140"/>
      <c r="D109" s="66"/>
      <c r="O109" s="140"/>
    </row>
    <row r="110" spans="3:25" ht="18.75" x14ac:dyDescent="0.2">
      <c r="C110" s="167" t="s">
        <v>504</v>
      </c>
      <c r="D110" s="525"/>
      <c r="I110" s="149"/>
      <c r="O110" s="167" t="s">
        <v>524</v>
      </c>
      <c r="P110" s="525"/>
      <c r="U110" s="149"/>
    </row>
    <row r="111" spans="3:25" x14ac:dyDescent="0.2">
      <c r="C111" s="66"/>
      <c r="D111" s="66"/>
      <c r="O111" s="66"/>
    </row>
    <row r="112" spans="3:25" ht="15" x14ac:dyDescent="0.25">
      <c r="C112" s="722" t="s">
        <v>0</v>
      </c>
      <c r="D112" s="726" t="s">
        <v>501</v>
      </c>
      <c r="E112" s="724"/>
      <c r="F112" s="724"/>
      <c r="G112" s="724"/>
      <c r="H112" s="724"/>
      <c r="I112" s="724" t="s">
        <v>502</v>
      </c>
      <c r="J112" s="724"/>
      <c r="K112" s="724"/>
      <c r="L112" s="724"/>
      <c r="M112" s="725"/>
      <c r="O112" s="722" t="s">
        <v>0</v>
      </c>
      <c r="P112" s="726" t="s">
        <v>501</v>
      </c>
      <c r="Q112" s="724"/>
      <c r="R112" s="724"/>
      <c r="S112" s="724"/>
      <c r="T112" s="724"/>
      <c r="U112" s="724" t="s">
        <v>502</v>
      </c>
      <c r="V112" s="724"/>
      <c r="W112" s="724"/>
      <c r="X112" s="724"/>
      <c r="Y112" s="725"/>
    </row>
    <row r="113" spans="3:25" ht="39.950000000000003" customHeight="1" x14ac:dyDescent="0.25">
      <c r="C113" s="723"/>
      <c r="D113" s="558">
        <v>2012</v>
      </c>
      <c r="E113" s="558">
        <v>2013</v>
      </c>
      <c r="F113" s="558">
        <v>2014</v>
      </c>
      <c r="G113" s="558">
        <v>2015</v>
      </c>
      <c r="H113" s="558">
        <v>2016</v>
      </c>
      <c r="I113" s="558">
        <v>2012</v>
      </c>
      <c r="J113" s="558">
        <v>2013</v>
      </c>
      <c r="K113" s="558">
        <v>2014</v>
      </c>
      <c r="L113" s="558">
        <v>2015</v>
      </c>
      <c r="M113" s="558">
        <v>2016</v>
      </c>
      <c r="O113" s="723"/>
      <c r="P113" s="558">
        <v>2012</v>
      </c>
      <c r="Q113" s="558">
        <v>2013</v>
      </c>
      <c r="R113" s="558">
        <v>2014</v>
      </c>
      <c r="S113" s="558">
        <v>2015</v>
      </c>
      <c r="T113" s="558">
        <v>2016</v>
      </c>
      <c r="U113" s="558">
        <v>2012</v>
      </c>
      <c r="V113" s="558">
        <v>2013</v>
      </c>
      <c r="W113" s="558">
        <v>2014</v>
      </c>
      <c r="X113" s="558">
        <v>2015</v>
      </c>
      <c r="Y113" s="558">
        <v>2016</v>
      </c>
    </row>
    <row r="114" spans="3:25" ht="12.95" customHeight="1" x14ac:dyDescent="0.2">
      <c r="C114" s="526" t="s">
        <v>1</v>
      </c>
      <c r="D114" s="526"/>
      <c r="E114" s="526"/>
      <c r="F114" s="526"/>
      <c r="G114" s="526"/>
      <c r="H114" s="526"/>
      <c r="I114" s="526"/>
      <c r="J114" s="526"/>
      <c r="K114" s="526"/>
      <c r="L114" s="526"/>
      <c r="M114" s="526"/>
      <c r="O114" s="526" t="s">
        <v>1</v>
      </c>
      <c r="P114" s="526"/>
      <c r="Q114" s="526"/>
      <c r="R114" s="526"/>
      <c r="S114" s="526"/>
      <c r="T114" s="526"/>
      <c r="U114" s="526"/>
      <c r="V114" s="526"/>
      <c r="W114" s="526"/>
      <c r="X114" s="526"/>
      <c r="Y114" s="526"/>
    </row>
    <row r="115" spans="3:25" x14ac:dyDescent="0.2">
      <c r="C115" s="527" t="s">
        <v>2</v>
      </c>
      <c r="D115" s="528"/>
      <c r="E115" s="540">
        <v>5.592759018390181</v>
      </c>
      <c r="F115" s="540">
        <v>5.592759018390181</v>
      </c>
      <c r="G115" s="540">
        <v>5.592759018390181</v>
      </c>
      <c r="H115" s="540">
        <v>3.1248732254479243</v>
      </c>
      <c r="I115" s="528"/>
      <c r="J115" s="540">
        <v>40097.405625914551</v>
      </c>
      <c r="K115" s="540">
        <v>40097.405625914551</v>
      </c>
      <c r="L115" s="540">
        <v>40097.405625914551</v>
      </c>
      <c r="M115" s="540">
        <v>23766.959238114261</v>
      </c>
      <c r="O115" s="575" t="s">
        <v>2</v>
      </c>
      <c r="P115" s="539"/>
      <c r="Q115" s="540">
        <v>0</v>
      </c>
      <c r="R115" s="540">
        <v>0</v>
      </c>
      <c r="S115" s="540">
        <v>0</v>
      </c>
      <c r="T115" s="540">
        <v>0</v>
      </c>
      <c r="U115" s="540"/>
      <c r="V115" s="540">
        <v>0</v>
      </c>
      <c r="W115" s="540">
        <v>0</v>
      </c>
      <c r="X115" s="540">
        <v>0</v>
      </c>
      <c r="Y115" s="540">
        <v>0</v>
      </c>
    </row>
    <row r="116" spans="3:25" x14ac:dyDescent="0.2">
      <c r="C116" s="527" t="s">
        <v>3</v>
      </c>
      <c r="D116" s="528"/>
      <c r="E116" s="540">
        <v>1.4877919518375955</v>
      </c>
      <c r="F116" s="540">
        <v>1.4877919518375955</v>
      </c>
      <c r="G116" s="540">
        <v>1.4820045407948854</v>
      </c>
      <c r="H116" s="540">
        <v>0</v>
      </c>
      <c r="I116" s="528"/>
      <c r="J116" s="540">
        <v>2647.6810646485205</v>
      </c>
      <c r="K116" s="540">
        <v>2647.6810646485205</v>
      </c>
      <c r="L116" s="540">
        <v>2642.5056467413674</v>
      </c>
      <c r="M116" s="540">
        <v>0</v>
      </c>
      <c r="O116" s="575" t="s">
        <v>3</v>
      </c>
      <c r="P116" s="539"/>
      <c r="Q116" s="540">
        <v>0</v>
      </c>
      <c r="R116" s="540">
        <v>0</v>
      </c>
      <c r="S116" s="540">
        <v>0</v>
      </c>
      <c r="T116" s="540">
        <v>0</v>
      </c>
      <c r="U116" s="540"/>
      <c r="V116" s="540">
        <v>0</v>
      </c>
      <c r="W116" s="540">
        <v>0</v>
      </c>
      <c r="X116" s="540">
        <v>0</v>
      </c>
      <c r="Y116" s="540">
        <v>0</v>
      </c>
    </row>
    <row r="117" spans="3:25" x14ac:dyDescent="0.2">
      <c r="C117" s="527" t="s">
        <v>4</v>
      </c>
      <c r="D117" s="528"/>
      <c r="E117" s="540">
        <v>35.82071132429666</v>
      </c>
      <c r="F117" s="540">
        <v>35.82071132429666</v>
      </c>
      <c r="G117" s="540">
        <v>35.82071132429666</v>
      </c>
      <c r="H117" s="540">
        <v>35.82071132429666</v>
      </c>
      <c r="I117" s="528"/>
      <c r="J117" s="540">
        <v>65338.554772962954</v>
      </c>
      <c r="K117" s="540">
        <v>65338.554772962954</v>
      </c>
      <c r="L117" s="540">
        <v>65338.554772962954</v>
      </c>
      <c r="M117" s="540">
        <v>65338.554772962954</v>
      </c>
      <c r="O117" s="575" t="s">
        <v>4</v>
      </c>
      <c r="P117" s="539"/>
      <c r="Q117" s="540">
        <v>1.514901890111312</v>
      </c>
      <c r="R117" s="540">
        <v>1.514901890111312</v>
      </c>
      <c r="S117" s="540">
        <v>1.514901890111312</v>
      </c>
      <c r="T117" s="540">
        <v>1.514901890111312</v>
      </c>
      <c r="U117" s="540"/>
      <c r="V117" s="540">
        <v>3333.3554929962365</v>
      </c>
      <c r="W117" s="540">
        <v>3333.3554929962365</v>
      </c>
      <c r="X117" s="540">
        <v>3333.3554929962365</v>
      </c>
      <c r="Y117" s="540">
        <v>3333.3554929962365</v>
      </c>
    </row>
    <row r="118" spans="3:25" ht="28.5" x14ac:dyDescent="0.2">
      <c r="C118" s="527" t="s">
        <v>5</v>
      </c>
      <c r="D118" s="528"/>
      <c r="E118" s="540">
        <v>0.62726877510616086</v>
      </c>
      <c r="F118" s="540">
        <v>0.62726877510616086</v>
      </c>
      <c r="G118" s="540">
        <v>0.62726877510616086</v>
      </c>
      <c r="H118" s="540">
        <v>0.62462093835166832</v>
      </c>
      <c r="I118" s="528"/>
      <c r="J118" s="540">
        <v>3806.3763680440884</v>
      </c>
      <c r="K118" s="540">
        <v>3806.3763680440884</v>
      </c>
      <c r="L118" s="540">
        <v>3806.3763680440884</v>
      </c>
      <c r="M118" s="540">
        <v>3749.1913129103805</v>
      </c>
      <c r="O118" s="575" t="s">
        <v>5</v>
      </c>
      <c r="P118" s="539"/>
      <c r="Q118" s="540">
        <v>0</v>
      </c>
      <c r="R118" s="540">
        <v>0</v>
      </c>
      <c r="S118" s="540">
        <v>0</v>
      </c>
      <c r="T118" s="540">
        <v>0</v>
      </c>
      <c r="U118" s="540"/>
      <c r="V118" s="540">
        <v>0</v>
      </c>
      <c r="W118" s="540">
        <v>0</v>
      </c>
      <c r="X118" s="540">
        <v>0</v>
      </c>
      <c r="Y118" s="540">
        <v>0</v>
      </c>
    </row>
    <row r="119" spans="3:25" x14ac:dyDescent="0.2">
      <c r="C119" s="527" t="s">
        <v>6</v>
      </c>
      <c r="D119" s="528"/>
      <c r="E119" s="540">
        <v>4.0290132121732505</v>
      </c>
      <c r="F119" s="540">
        <v>4.0290132121732505</v>
      </c>
      <c r="G119" s="540">
        <v>4.0290132121732505</v>
      </c>
      <c r="H119" s="540">
        <v>3.6878335996274232</v>
      </c>
      <c r="I119" s="528"/>
      <c r="J119" s="540">
        <v>72908.737579100722</v>
      </c>
      <c r="K119" s="540">
        <v>72908.737579100722</v>
      </c>
      <c r="L119" s="540">
        <v>72908.737579100722</v>
      </c>
      <c r="M119" s="540">
        <v>65540.31695391392</v>
      </c>
      <c r="O119" s="575" t="s">
        <v>6</v>
      </c>
      <c r="P119" s="539"/>
      <c r="Q119" s="540">
        <v>0</v>
      </c>
      <c r="R119" s="540">
        <v>0</v>
      </c>
      <c r="S119" s="540">
        <v>0</v>
      </c>
      <c r="T119" s="540">
        <v>0</v>
      </c>
      <c r="U119" s="540"/>
      <c r="V119" s="540">
        <v>0</v>
      </c>
      <c r="W119" s="540">
        <v>0</v>
      </c>
      <c r="X119" s="540">
        <v>0</v>
      </c>
      <c r="Y119" s="540">
        <v>0</v>
      </c>
    </row>
    <row r="120" spans="3:25" x14ac:dyDescent="0.2">
      <c r="C120" s="527" t="s">
        <v>568</v>
      </c>
      <c r="D120" s="528"/>
      <c r="E120" s="540">
        <v>0</v>
      </c>
      <c r="F120" s="540">
        <v>0</v>
      </c>
      <c r="G120" s="540">
        <v>0</v>
      </c>
      <c r="H120" s="540">
        <v>0</v>
      </c>
      <c r="I120" s="528"/>
      <c r="J120" s="540">
        <v>0</v>
      </c>
      <c r="K120" s="540">
        <v>0</v>
      </c>
      <c r="L120" s="540">
        <v>0</v>
      </c>
      <c r="M120" s="540">
        <v>0</v>
      </c>
      <c r="O120" s="575" t="s">
        <v>568</v>
      </c>
      <c r="P120" s="539"/>
      <c r="Q120" s="540">
        <v>0</v>
      </c>
      <c r="R120" s="540">
        <v>0</v>
      </c>
      <c r="S120" s="540">
        <v>0</v>
      </c>
      <c r="T120" s="540">
        <v>0</v>
      </c>
      <c r="U120" s="540"/>
      <c r="V120" s="540">
        <v>0</v>
      </c>
      <c r="W120" s="540">
        <v>0</v>
      </c>
      <c r="X120" s="540">
        <v>0</v>
      </c>
      <c r="Y120" s="540">
        <v>0</v>
      </c>
    </row>
    <row r="121" spans="3:25" ht="28.5" x14ac:dyDescent="0.2">
      <c r="C121" s="527" t="s">
        <v>33</v>
      </c>
      <c r="D121" s="528"/>
      <c r="E121" s="540">
        <v>0</v>
      </c>
      <c r="F121" s="540">
        <v>0</v>
      </c>
      <c r="G121" s="540">
        <v>0</v>
      </c>
      <c r="H121" s="540">
        <v>0</v>
      </c>
      <c r="I121" s="528"/>
      <c r="J121" s="540">
        <v>0</v>
      </c>
      <c r="K121" s="540">
        <v>0</v>
      </c>
      <c r="L121" s="540">
        <v>0</v>
      </c>
      <c r="M121" s="540">
        <v>0</v>
      </c>
      <c r="O121" s="575" t="s">
        <v>33</v>
      </c>
      <c r="P121" s="539"/>
      <c r="Q121" s="540">
        <v>0</v>
      </c>
      <c r="R121" s="540">
        <v>0</v>
      </c>
      <c r="S121" s="540">
        <v>0</v>
      </c>
      <c r="T121" s="540">
        <v>0</v>
      </c>
      <c r="U121" s="540"/>
      <c r="V121" s="540">
        <v>0</v>
      </c>
      <c r="W121" s="540">
        <v>0</v>
      </c>
      <c r="X121" s="540">
        <v>0</v>
      </c>
      <c r="Y121" s="540">
        <v>0</v>
      </c>
    </row>
    <row r="122" spans="3:25" ht="28.5" x14ac:dyDescent="0.2">
      <c r="C122" s="527" t="s">
        <v>26</v>
      </c>
      <c r="D122" s="528"/>
      <c r="E122" s="540"/>
      <c r="F122" s="540">
        <v>0</v>
      </c>
      <c r="G122" s="540">
        <v>0</v>
      </c>
      <c r="H122" s="540">
        <v>0</v>
      </c>
      <c r="I122" s="528"/>
      <c r="J122" s="540">
        <v>0</v>
      </c>
      <c r="K122" s="540">
        <v>0</v>
      </c>
      <c r="L122" s="540">
        <v>0</v>
      </c>
      <c r="M122" s="540">
        <v>0</v>
      </c>
      <c r="O122" s="575" t="s">
        <v>26</v>
      </c>
      <c r="P122" s="539"/>
      <c r="Q122" s="540">
        <v>0</v>
      </c>
      <c r="R122" s="540">
        <v>0</v>
      </c>
      <c r="S122" s="540">
        <v>0</v>
      </c>
      <c r="T122" s="540">
        <v>0</v>
      </c>
      <c r="U122" s="540"/>
      <c r="V122" s="540">
        <v>0</v>
      </c>
      <c r="W122" s="540">
        <v>0</v>
      </c>
      <c r="X122" s="540">
        <v>0</v>
      </c>
      <c r="Y122" s="540">
        <v>0</v>
      </c>
    </row>
    <row r="123" spans="3:25" ht="28.5" x14ac:dyDescent="0.2">
      <c r="C123" s="527" t="s">
        <v>8</v>
      </c>
      <c r="D123" s="528"/>
      <c r="E123" s="540">
        <v>0</v>
      </c>
      <c r="F123" s="540">
        <v>0</v>
      </c>
      <c r="G123" s="540">
        <v>0</v>
      </c>
      <c r="H123" s="540">
        <v>0</v>
      </c>
      <c r="I123" s="528"/>
      <c r="J123" s="540">
        <v>0</v>
      </c>
      <c r="K123" s="540">
        <v>0</v>
      </c>
      <c r="L123" s="540">
        <v>0</v>
      </c>
      <c r="M123" s="540">
        <v>0</v>
      </c>
      <c r="O123" s="575" t="s">
        <v>8</v>
      </c>
      <c r="P123" s="539"/>
      <c r="Q123" s="540">
        <v>0</v>
      </c>
      <c r="R123" s="540">
        <v>0</v>
      </c>
      <c r="S123" s="540">
        <v>0</v>
      </c>
      <c r="T123" s="540">
        <v>0</v>
      </c>
      <c r="U123" s="540"/>
      <c r="V123" s="540">
        <v>0</v>
      </c>
      <c r="W123" s="540">
        <v>0</v>
      </c>
      <c r="X123" s="540">
        <v>0</v>
      </c>
      <c r="Y123" s="540">
        <v>0</v>
      </c>
    </row>
    <row r="124" spans="3:25" ht="28.5" hidden="1" x14ac:dyDescent="0.2">
      <c r="C124" s="561" t="s">
        <v>515</v>
      </c>
      <c r="D124" s="528"/>
      <c r="E124" s="540"/>
      <c r="F124" s="540"/>
      <c r="G124" s="540"/>
      <c r="H124" s="540"/>
      <c r="I124" s="528"/>
      <c r="J124" s="540"/>
      <c r="K124" s="540"/>
      <c r="L124" s="540"/>
      <c r="M124" s="540"/>
      <c r="O124" s="527"/>
      <c r="P124" s="528"/>
      <c r="Q124" s="540"/>
      <c r="R124" s="540"/>
      <c r="S124" s="540"/>
      <c r="T124" s="540"/>
      <c r="U124" s="528"/>
      <c r="V124" s="540"/>
      <c r="W124" s="540"/>
      <c r="X124" s="540"/>
      <c r="Y124" s="540"/>
    </row>
    <row r="125" spans="3:25" ht="30" x14ac:dyDescent="0.25">
      <c r="C125" s="588" t="s">
        <v>558</v>
      </c>
      <c r="D125" s="547"/>
      <c r="E125" s="547">
        <f>SUM(E115:E123)</f>
        <v>47.557544281803843</v>
      </c>
      <c r="F125" s="547">
        <f>SUM(F115:F123)</f>
        <v>47.557544281803843</v>
      </c>
      <c r="G125" s="547">
        <f>SUM(G115:G123)</f>
        <v>47.551756870761139</v>
      </c>
      <c r="H125" s="547">
        <f>SUM(H115:H123)</f>
        <v>43.258039087723674</v>
      </c>
      <c r="I125" s="547"/>
      <c r="J125" s="547">
        <f>SUM(J115:J123)</f>
        <v>184798.75541067083</v>
      </c>
      <c r="K125" s="547">
        <f>SUM(K115:K123)</f>
        <v>184798.75541067083</v>
      </c>
      <c r="L125" s="547">
        <f>SUM(L115:L123)</f>
        <v>184793.5799927637</v>
      </c>
      <c r="M125" s="547">
        <f>SUM(M115:M123)</f>
        <v>158395.02227790153</v>
      </c>
      <c r="N125" s="333"/>
      <c r="O125" s="588" t="s">
        <v>558</v>
      </c>
      <c r="P125" s="547"/>
      <c r="Q125" s="547">
        <f>SUM(Q115:Q123)</f>
        <v>1.514901890111312</v>
      </c>
      <c r="R125" s="547">
        <f>SUM(R115:R123)</f>
        <v>1.514901890111312</v>
      </c>
      <c r="S125" s="547">
        <f>SUM(S115:S123)</f>
        <v>1.514901890111312</v>
      </c>
      <c r="T125" s="547">
        <f>SUM(T115:T123)</f>
        <v>1.514901890111312</v>
      </c>
      <c r="U125" s="547"/>
      <c r="V125" s="547">
        <f>SUM(V115:V123)</f>
        <v>3333.3554929962365</v>
      </c>
      <c r="W125" s="547">
        <f>SUM(W115:W123)</f>
        <v>3333.3554929962365</v>
      </c>
      <c r="X125" s="547">
        <f>SUM(X115:X123)</f>
        <v>3333.3554929962365</v>
      </c>
      <c r="Y125" s="547">
        <f>SUM(Y115:Y123)</f>
        <v>3333.3554929962365</v>
      </c>
    </row>
    <row r="126" spans="3:25" x14ac:dyDescent="0.2">
      <c r="C126" s="527"/>
      <c r="D126" s="528"/>
      <c r="E126" s="528"/>
      <c r="F126" s="528"/>
      <c r="G126" s="528"/>
      <c r="H126" s="539"/>
      <c r="I126" s="539"/>
      <c r="J126" s="539"/>
      <c r="K126" s="539"/>
      <c r="L126" s="539"/>
      <c r="M126" s="539"/>
      <c r="O126" s="527"/>
      <c r="P126" s="528"/>
      <c r="Q126" s="528"/>
      <c r="R126" s="528"/>
      <c r="S126" s="528"/>
      <c r="T126" s="528"/>
      <c r="U126" s="528"/>
      <c r="V126" s="528"/>
      <c r="W126" s="528"/>
      <c r="X126" s="528"/>
      <c r="Y126" s="528"/>
    </row>
    <row r="127" spans="3:25" ht="15" x14ac:dyDescent="0.2">
      <c r="C127" s="529" t="s">
        <v>9</v>
      </c>
      <c r="D127" s="529"/>
      <c r="E127" s="529"/>
      <c r="F127" s="529"/>
      <c r="G127" s="529"/>
      <c r="H127" s="529"/>
      <c r="I127" s="529"/>
      <c r="J127" s="529"/>
      <c r="K127" s="529"/>
      <c r="L127" s="529"/>
      <c r="M127" s="529"/>
      <c r="O127" s="529" t="s">
        <v>9</v>
      </c>
      <c r="P127" s="529"/>
      <c r="Q127" s="529"/>
      <c r="R127" s="529"/>
      <c r="S127" s="529"/>
      <c r="T127" s="529"/>
      <c r="U127" s="529"/>
      <c r="V127" s="529"/>
      <c r="W127" s="529"/>
      <c r="X127" s="529"/>
      <c r="Y127" s="529"/>
    </row>
    <row r="128" spans="3:25" x14ac:dyDescent="0.2">
      <c r="C128" s="527" t="s">
        <v>27</v>
      </c>
      <c r="D128" s="528"/>
      <c r="E128" s="540">
        <v>136.82910550920184</v>
      </c>
      <c r="F128" s="540">
        <v>136.82910550920184</v>
      </c>
      <c r="G128" s="540">
        <v>99.948030123701997</v>
      </c>
      <c r="H128" s="540">
        <v>99.948030123701997</v>
      </c>
      <c r="I128" s="528"/>
      <c r="J128" s="540">
        <v>675746.30587132194</v>
      </c>
      <c r="K128" s="540">
        <v>675746.30587132194</v>
      </c>
      <c r="L128" s="540">
        <v>555654.28970970598</v>
      </c>
      <c r="M128" s="540">
        <v>555654.28970970598</v>
      </c>
      <c r="O128" s="575" t="s">
        <v>27</v>
      </c>
      <c r="P128" s="539"/>
      <c r="Q128" s="540">
        <v>34.315021020754152</v>
      </c>
      <c r="R128" s="540">
        <v>34.315021020754152</v>
      </c>
      <c r="S128" s="540">
        <v>32.519247294630823</v>
      </c>
      <c r="T128" s="540">
        <v>32.519247294630823</v>
      </c>
      <c r="U128" s="540"/>
      <c r="V128" s="540">
        <v>157589.36134468537</v>
      </c>
      <c r="W128" s="540">
        <v>157589.36134468537</v>
      </c>
      <c r="X128" s="540">
        <v>151101.52800246229</v>
      </c>
      <c r="Y128" s="540">
        <v>151101.52800246229</v>
      </c>
    </row>
    <row r="129" spans="3:25" x14ac:dyDescent="0.2">
      <c r="C129" s="527" t="s">
        <v>25</v>
      </c>
      <c r="D129" s="528"/>
      <c r="E129" s="540">
        <v>78.148758692733722</v>
      </c>
      <c r="F129" s="540">
        <v>78.148758692733722</v>
      </c>
      <c r="G129" s="540">
        <v>51.784074521425744</v>
      </c>
      <c r="H129" s="540">
        <v>51.501011538302635</v>
      </c>
      <c r="I129" s="528"/>
      <c r="J129" s="540">
        <v>297848.78030447167</v>
      </c>
      <c r="K129" s="540">
        <v>297848.78030447167</v>
      </c>
      <c r="L129" s="540">
        <v>186408.48818243088</v>
      </c>
      <c r="M129" s="540">
        <v>185231.99393656297</v>
      </c>
      <c r="O129" s="575" t="s">
        <v>25</v>
      </c>
      <c r="P129" s="539"/>
      <c r="Q129" s="540">
        <v>4.1275595450000004</v>
      </c>
      <c r="R129" s="540">
        <v>4.1275595450000004</v>
      </c>
      <c r="S129" s="540">
        <v>3.2545222260000002</v>
      </c>
      <c r="T129" s="540">
        <v>3.2545222260000002</v>
      </c>
      <c r="U129" s="540"/>
      <c r="V129" s="540">
        <v>16103.018207618998</v>
      </c>
      <c r="W129" s="540">
        <v>16103.018207618998</v>
      </c>
      <c r="X129" s="540">
        <v>12524.392766584</v>
      </c>
      <c r="Y129" s="540">
        <v>12524.392766584</v>
      </c>
    </row>
    <row r="130" spans="3:25" x14ac:dyDescent="0.2">
      <c r="C130" s="527" t="s">
        <v>28</v>
      </c>
      <c r="D130" s="528"/>
      <c r="E130" s="540">
        <v>0</v>
      </c>
      <c r="F130" s="540">
        <v>0</v>
      </c>
      <c r="G130" s="540">
        <v>0</v>
      </c>
      <c r="H130" s="540">
        <v>0</v>
      </c>
      <c r="I130" s="528"/>
      <c r="J130" s="540">
        <v>0</v>
      </c>
      <c r="K130" s="540">
        <v>0</v>
      </c>
      <c r="L130" s="540">
        <v>0</v>
      </c>
      <c r="M130" s="540">
        <v>0</v>
      </c>
      <c r="O130" s="575" t="s">
        <v>28</v>
      </c>
      <c r="P130" s="539"/>
      <c r="Q130" s="540">
        <v>0</v>
      </c>
      <c r="R130" s="540">
        <v>0</v>
      </c>
      <c r="S130" s="540">
        <v>0</v>
      </c>
      <c r="T130" s="540">
        <v>0</v>
      </c>
      <c r="U130" s="540"/>
      <c r="V130" s="540">
        <v>0</v>
      </c>
      <c r="W130" s="540">
        <v>0</v>
      </c>
      <c r="X130" s="540">
        <v>0</v>
      </c>
      <c r="Y130" s="540">
        <v>0</v>
      </c>
    </row>
    <row r="131" spans="3:25" x14ac:dyDescent="0.2">
      <c r="C131" s="527" t="s">
        <v>29</v>
      </c>
      <c r="D131" s="528"/>
      <c r="E131" s="540">
        <v>0</v>
      </c>
      <c r="F131" s="540">
        <v>0</v>
      </c>
      <c r="G131" s="540">
        <v>0</v>
      </c>
      <c r="H131" s="540">
        <v>0</v>
      </c>
      <c r="I131" s="528"/>
      <c r="J131" s="540">
        <v>0</v>
      </c>
      <c r="K131" s="540">
        <v>0</v>
      </c>
      <c r="L131" s="540">
        <v>0</v>
      </c>
      <c r="M131" s="540">
        <v>0</v>
      </c>
      <c r="O131" s="575" t="s">
        <v>29</v>
      </c>
      <c r="P131" s="539"/>
      <c r="Q131" s="540">
        <v>0</v>
      </c>
      <c r="R131" s="540">
        <v>0</v>
      </c>
      <c r="S131" s="540">
        <v>0</v>
      </c>
      <c r="T131" s="540">
        <v>0</v>
      </c>
      <c r="U131" s="540"/>
      <c r="V131" s="540">
        <v>0</v>
      </c>
      <c r="W131" s="540">
        <v>0</v>
      </c>
      <c r="X131" s="540">
        <v>0</v>
      </c>
      <c r="Y131" s="540">
        <v>0</v>
      </c>
    </row>
    <row r="132" spans="3:25" x14ac:dyDescent="0.2">
      <c r="C132" s="527" t="s">
        <v>23</v>
      </c>
      <c r="D132" s="528"/>
      <c r="E132" s="540">
        <v>0</v>
      </c>
      <c r="F132" s="540">
        <v>0</v>
      </c>
      <c r="G132" s="540">
        <v>0</v>
      </c>
      <c r="H132" s="540">
        <v>0</v>
      </c>
      <c r="I132" s="528"/>
      <c r="J132" s="540">
        <v>0</v>
      </c>
      <c r="K132" s="540">
        <v>0</v>
      </c>
      <c r="L132" s="540">
        <v>0</v>
      </c>
      <c r="M132" s="540">
        <v>0</v>
      </c>
      <c r="O132" s="575" t="s">
        <v>23</v>
      </c>
      <c r="P132" s="539"/>
      <c r="Q132" s="540">
        <v>0</v>
      </c>
      <c r="R132" s="540">
        <v>0</v>
      </c>
      <c r="S132" s="540">
        <v>0</v>
      </c>
      <c r="T132" s="540">
        <v>0</v>
      </c>
      <c r="U132" s="540"/>
      <c r="V132" s="540">
        <v>0</v>
      </c>
      <c r="W132" s="540">
        <v>0</v>
      </c>
      <c r="X132" s="540">
        <v>0</v>
      </c>
      <c r="Y132" s="540">
        <v>0</v>
      </c>
    </row>
    <row r="133" spans="3:25" ht="42.75" x14ac:dyDescent="0.2">
      <c r="C133" s="527" t="s">
        <v>569</v>
      </c>
      <c r="D133" s="528"/>
      <c r="E133" s="540">
        <v>0</v>
      </c>
      <c r="F133" s="540">
        <v>0</v>
      </c>
      <c r="G133" s="540">
        <v>0</v>
      </c>
      <c r="H133" s="540">
        <v>0</v>
      </c>
      <c r="I133" s="528"/>
      <c r="J133" s="540">
        <v>0</v>
      </c>
      <c r="K133" s="540">
        <v>0</v>
      </c>
      <c r="L133" s="540">
        <v>0</v>
      </c>
      <c r="M133" s="540">
        <v>0</v>
      </c>
      <c r="O133" s="575" t="s">
        <v>569</v>
      </c>
      <c r="P133" s="539"/>
      <c r="Q133" s="540">
        <v>0</v>
      </c>
      <c r="R133" s="540">
        <v>0</v>
      </c>
      <c r="S133" s="540">
        <v>0</v>
      </c>
      <c r="T133" s="540">
        <v>0</v>
      </c>
      <c r="U133" s="540"/>
      <c r="V133" s="540">
        <v>0</v>
      </c>
      <c r="W133" s="540">
        <v>0</v>
      </c>
      <c r="X133" s="540">
        <v>0</v>
      </c>
      <c r="Y133" s="540">
        <v>0</v>
      </c>
    </row>
    <row r="134" spans="3:25" ht="28.5" x14ac:dyDescent="0.2">
      <c r="C134" s="527" t="s">
        <v>31</v>
      </c>
      <c r="D134" s="528"/>
      <c r="E134" s="540">
        <v>0</v>
      </c>
      <c r="F134" s="540">
        <v>0</v>
      </c>
      <c r="G134" s="540">
        <v>0</v>
      </c>
      <c r="H134" s="540">
        <v>0</v>
      </c>
      <c r="I134" s="528"/>
      <c r="J134" s="540">
        <v>0</v>
      </c>
      <c r="K134" s="540">
        <v>0</v>
      </c>
      <c r="L134" s="540">
        <v>0</v>
      </c>
      <c r="M134" s="540">
        <v>0</v>
      </c>
      <c r="O134" s="575" t="s">
        <v>31</v>
      </c>
      <c r="P134" s="539"/>
      <c r="Q134" s="540">
        <v>0</v>
      </c>
      <c r="R134" s="540">
        <v>0</v>
      </c>
      <c r="S134" s="540">
        <v>0</v>
      </c>
      <c r="T134" s="540">
        <v>0</v>
      </c>
      <c r="U134" s="540"/>
      <c r="V134" s="540">
        <v>0</v>
      </c>
      <c r="W134" s="540">
        <v>0</v>
      </c>
      <c r="X134" s="540">
        <v>0</v>
      </c>
      <c r="Y134" s="540">
        <v>0</v>
      </c>
    </row>
    <row r="135" spans="3:25" x14ac:dyDescent="0.2">
      <c r="C135" s="527" t="s">
        <v>10</v>
      </c>
      <c r="D135" s="528"/>
      <c r="E135" s="540">
        <v>0</v>
      </c>
      <c r="F135" s="540">
        <v>0</v>
      </c>
      <c r="G135" s="540">
        <v>0</v>
      </c>
      <c r="H135" s="540">
        <v>0</v>
      </c>
      <c r="I135" s="528"/>
      <c r="J135" s="540">
        <v>0</v>
      </c>
      <c r="K135" s="540">
        <v>0</v>
      </c>
      <c r="L135" s="540">
        <v>0</v>
      </c>
      <c r="M135" s="540">
        <v>0</v>
      </c>
      <c r="O135" s="575" t="s">
        <v>10</v>
      </c>
      <c r="P135" s="539"/>
      <c r="Q135" s="540">
        <v>0</v>
      </c>
      <c r="R135" s="540">
        <v>0</v>
      </c>
      <c r="S135" s="540">
        <v>0</v>
      </c>
      <c r="T135" s="540">
        <v>0</v>
      </c>
      <c r="U135" s="540"/>
      <c r="V135" s="540">
        <v>0</v>
      </c>
      <c r="W135" s="540">
        <v>0</v>
      </c>
      <c r="X135" s="540">
        <v>0</v>
      </c>
      <c r="Y135" s="540">
        <v>0</v>
      </c>
    </row>
    <row r="136" spans="3:25" ht="28.5" hidden="1" x14ac:dyDescent="0.2">
      <c r="C136" s="561" t="s">
        <v>515</v>
      </c>
      <c r="D136" s="528"/>
      <c r="E136" s="540"/>
      <c r="F136" s="540"/>
      <c r="G136" s="540"/>
      <c r="H136" s="540"/>
      <c r="I136" s="528"/>
      <c r="J136" s="540"/>
      <c r="K136" s="540"/>
      <c r="L136" s="540"/>
      <c r="M136" s="540"/>
      <c r="O136" s="527"/>
      <c r="P136" s="528"/>
      <c r="Q136" s="540"/>
      <c r="R136" s="540"/>
      <c r="S136" s="540"/>
      <c r="T136" s="540"/>
      <c r="U136" s="528"/>
      <c r="V136" s="540"/>
      <c r="W136" s="540"/>
      <c r="X136" s="540"/>
      <c r="Y136" s="540"/>
    </row>
    <row r="137" spans="3:25" ht="15" x14ac:dyDescent="0.25">
      <c r="C137" s="588" t="s">
        <v>560</v>
      </c>
      <c r="D137" s="547"/>
      <c r="E137" s="547">
        <f>SUM(E128:E135)</f>
        <v>214.97786420193557</v>
      </c>
      <c r="F137" s="547">
        <f t="shared" ref="F137:M137" si="17">SUM(F128:F135)</f>
        <v>214.97786420193557</v>
      </c>
      <c r="G137" s="547">
        <f t="shared" si="17"/>
        <v>151.73210464512775</v>
      </c>
      <c r="H137" s="547">
        <f t="shared" si="17"/>
        <v>151.44904166200462</v>
      </c>
      <c r="I137" s="547"/>
      <c r="J137" s="547">
        <f t="shared" si="17"/>
        <v>973595.08617579355</v>
      </c>
      <c r="K137" s="547">
        <f t="shared" si="17"/>
        <v>973595.08617579355</v>
      </c>
      <c r="L137" s="547">
        <f t="shared" si="17"/>
        <v>742062.77789213683</v>
      </c>
      <c r="M137" s="547">
        <f t="shared" si="17"/>
        <v>740886.283646269</v>
      </c>
      <c r="N137" s="333"/>
      <c r="O137" s="588" t="s">
        <v>560</v>
      </c>
      <c r="P137" s="547"/>
      <c r="Q137" s="547">
        <f>SUM(Q128:Q135)</f>
        <v>38.442580565754156</v>
      </c>
      <c r="R137" s="547">
        <f>SUM(R128:R135)</f>
        <v>38.442580565754156</v>
      </c>
      <c r="S137" s="547">
        <f>SUM(S128:S135)</f>
        <v>35.773769520630822</v>
      </c>
      <c r="T137" s="547">
        <f>SUM(T128:T135)</f>
        <v>35.773769520630822</v>
      </c>
      <c r="U137" s="547"/>
      <c r="V137" s="547">
        <f>SUM(V128:V135)</f>
        <v>173692.37955230437</v>
      </c>
      <c r="W137" s="547">
        <f>SUM(W128:W135)</f>
        <v>173692.37955230437</v>
      </c>
      <c r="X137" s="547">
        <f>SUM(X128:X135)</f>
        <v>163625.92076904629</v>
      </c>
      <c r="Y137" s="547">
        <f>SUM(Y128:Y135)</f>
        <v>163625.92076904629</v>
      </c>
    </row>
    <row r="138" spans="3:25" x14ac:dyDescent="0.2">
      <c r="C138" s="527"/>
      <c r="D138" s="528"/>
      <c r="E138" s="528"/>
      <c r="F138" s="528"/>
      <c r="G138" s="528"/>
      <c r="H138" s="528"/>
      <c r="I138" s="528"/>
      <c r="J138" s="528"/>
      <c r="K138" s="528"/>
      <c r="L138" s="528"/>
      <c r="M138" s="528"/>
      <c r="O138" s="527"/>
      <c r="P138" s="528"/>
      <c r="Q138" s="528"/>
      <c r="R138" s="528"/>
      <c r="S138" s="528"/>
      <c r="T138" s="528"/>
      <c r="U138" s="528"/>
      <c r="V138" s="528"/>
      <c r="W138" s="528"/>
      <c r="X138" s="528"/>
      <c r="Y138" s="528"/>
    </row>
    <row r="139" spans="3:25" ht="15" x14ac:dyDescent="0.2">
      <c r="C139" s="529" t="s">
        <v>11</v>
      </c>
      <c r="D139" s="529"/>
      <c r="E139" s="529"/>
      <c r="F139" s="529"/>
      <c r="G139" s="529"/>
      <c r="H139" s="529"/>
      <c r="I139" s="529"/>
      <c r="J139" s="529"/>
      <c r="K139" s="529"/>
      <c r="L139" s="529"/>
      <c r="M139" s="529"/>
      <c r="O139" s="529" t="s">
        <v>11</v>
      </c>
      <c r="P139" s="529"/>
      <c r="Q139" s="529"/>
      <c r="R139" s="529"/>
      <c r="S139" s="529"/>
      <c r="T139" s="529"/>
      <c r="U139" s="529"/>
      <c r="V139" s="529"/>
      <c r="W139" s="529"/>
      <c r="X139" s="529"/>
      <c r="Y139" s="529"/>
    </row>
    <row r="140" spans="3:25" ht="28.5" x14ac:dyDescent="0.2">
      <c r="C140" s="527" t="s">
        <v>12</v>
      </c>
      <c r="D140" s="528"/>
      <c r="E140" s="540">
        <v>0</v>
      </c>
      <c r="F140" s="540">
        <v>0</v>
      </c>
      <c r="G140" s="540">
        <v>0</v>
      </c>
      <c r="H140" s="540">
        <v>0</v>
      </c>
      <c r="I140" s="528"/>
      <c r="J140" s="540">
        <v>0</v>
      </c>
      <c r="K140" s="540">
        <v>0</v>
      </c>
      <c r="L140" s="540">
        <v>0</v>
      </c>
      <c r="M140" s="540">
        <v>0</v>
      </c>
      <c r="O140" s="575" t="s">
        <v>12</v>
      </c>
      <c r="P140" s="539"/>
      <c r="Q140" s="540">
        <v>0</v>
      </c>
      <c r="R140" s="540">
        <v>0</v>
      </c>
      <c r="S140" s="540">
        <v>0</v>
      </c>
      <c r="T140" s="540">
        <v>0</v>
      </c>
      <c r="U140" s="540"/>
      <c r="V140" s="540">
        <v>0</v>
      </c>
      <c r="W140" s="540">
        <v>0</v>
      </c>
      <c r="X140" s="540">
        <v>0</v>
      </c>
      <c r="Y140" s="540">
        <v>0</v>
      </c>
    </row>
    <row r="141" spans="3:25" x14ac:dyDescent="0.2">
      <c r="C141" s="527" t="s">
        <v>13</v>
      </c>
      <c r="D141" s="528"/>
      <c r="E141" s="540">
        <v>0</v>
      </c>
      <c r="F141" s="540">
        <v>0</v>
      </c>
      <c r="G141" s="540">
        <v>0</v>
      </c>
      <c r="H141" s="540">
        <v>0</v>
      </c>
      <c r="I141" s="528"/>
      <c r="J141" s="540">
        <v>0</v>
      </c>
      <c r="K141" s="540">
        <v>0</v>
      </c>
      <c r="L141" s="540">
        <v>0</v>
      </c>
      <c r="M141" s="540">
        <v>0</v>
      </c>
      <c r="O141" s="575" t="s">
        <v>13</v>
      </c>
      <c r="P141" s="539"/>
      <c r="Q141" s="540">
        <v>0</v>
      </c>
      <c r="R141" s="540">
        <v>0</v>
      </c>
      <c r="S141" s="540">
        <v>0</v>
      </c>
      <c r="T141" s="540">
        <v>0</v>
      </c>
      <c r="U141" s="540"/>
      <c r="V141" s="540">
        <v>0</v>
      </c>
      <c r="W141" s="540">
        <v>0</v>
      </c>
      <c r="X141" s="540">
        <v>0</v>
      </c>
      <c r="Y141" s="540">
        <v>0</v>
      </c>
    </row>
    <row r="142" spans="3:25" x14ac:dyDescent="0.2">
      <c r="C142" s="527" t="s">
        <v>14</v>
      </c>
      <c r="D142" s="528"/>
      <c r="E142" s="540">
        <v>0</v>
      </c>
      <c r="F142" s="540">
        <v>0</v>
      </c>
      <c r="G142" s="540">
        <v>0</v>
      </c>
      <c r="H142" s="540">
        <v>0</v>
      </c>
      <c r="I142" s="528"/>
      <c r="J142" s="540">
        <v>0</v>
      </c>
      <c r="K142" s="540">
        <v>0</v>
      </c>
      <c r="L142" s="540">
        <v>0</v>
      </c>
      <c r="M142" s="540">
        <v>0</v>
      </c>
      <c r="O142" s="575" t="s">
        <v>14</v>
      </c>
      <c r="P142" s="539"/>
      <c r="Q142" s="540">
        <v>0</v>
      </c>
      <c r="R142" s="540">
        <v>0</v>
      </c>
      <c r="S142" s="540">
        <v>0</v>
      </c>
      <c r="T142" s="540">
        <v>0</v>
      </c>
      <c r="U142" s="540"/>
      <c r="V142" s="540">
        <v>0</v>
      </c>
      <c r="W142" s="540">
        <v>0</v>
      </c>
      <c r="X142" s="540">
        <v>0</v>
      </c>
      <c r="Y142" s="540">
        <v>0</v>
      </c>
    </row>
    <row r="143" spans="3:25" x14ac:dyDescent="0.2">
      <c r="C143" s="527" t="s">
        <v>27</v>
      </c>
      <c r="D143" s="528"/>
      <c r="E143" s="540">
        <v>0</v>
      </c>
      <c r="F143" s="540">
        <v>0</v>
      </c>
      <c r="G143" s="540">
        <v>0</v>
      </c>
      <c r="H143" s="540">
        <v>0</v>
      </c>
      <c r="I143" s="528"/>
      <c r="J143" s="540">
        <v>0</v>
      </c>
      <c r="K143" s="540">
        <v>0</v>
      </c>
      <c r="L143" s="540">
        <v>0</v>
      </c>
      <c r="M143" s="540">
        <v>0</v>
      </c>
      <c r="O143" s="575" t="s">
        <v>27</v>
      </c>
      <c r="P143" s="539"/>
      <c r="Q143" s="540">
        <v>0</v>
      </c>
      <c r="R143" s="540">
        <v>0</v>
      </c>
      <c r="S143" s="540">
        <v>0</v>
      </c>
      <c r="T143" s="540">
        <v>0</v>
      </c>
      <c r="U143" s="540"/>
      <c r="V143" s="540">
        <v>0</v>
      </c>
      <c r="W143" s="540">
        <v>0</v>
      </c>
      <c r="X143" s="540">
        <v>0</v>
      </c>
      <c r="Y143" s="540">
        <v>0</v>
      </c>
    </row>
    <row r="144" spans="3:25" x14ac:dyDescent="0.2">
      <c r="C144" s="527" t="s">
        <v>10</v>
      </c>
      <c r="D144" s="528"/>
      <c r="E144" s="540">
        <v>0</v>
      </c>
      <c r="F144" s="540">
        <v>0</v>
      </c>
      <c r="G144" s="540">
        <v>0</v>
      </c>
      <c r="H144" s="540">
        <v>0</v>
      </c>
      <c r="I144" s="528"/>
      <c r="J144" s="540">
        <v>0</v>
      </c>
      <c r="K144" s="540">
        <v>0</v>
      </c>
      <c r="L144" s="540">
        <v>0</v>
      </c>
      <c r="M144" s="540">
        <v>0</v>
      </c>
      <c r="O144" s="575" t="s">
        <v>10</v>
      </c>
      <c r="P144" s="539"/>
      <c r="Q144" s="540">
        <v>0</v>
      </c>
      <c r="R144" s="540">
        <v>0</v>
      </c>
      <c r="S144" s="540">
        <v>0</v>
      </c>
      <c r="T144" s="540">
        <v>0</v>
      </c>
      <c r="U144" s="540"/>
      <c r="V144" s="540">
        <v>0</v>
      </c>
      <c r="W144" s="540">
        <v>0</v>
      </c>
      <c r="X144" s="540">
        <v>0</v>
      </c>
      <c r="Y144" s="540">
        <v>0</v>
      </c>
    </row>
    <row r="145" spans="3:25" ht="28.5" hidden="1" x14ac:dyDescent="0.2">
      <c r="C145" s="561" t="s">
        <v>515</v>
      </c>
      <c r="D145" s="528"/>
      <c r="E145" s="540"/>
      <c r="F145" s="540"/>
      <c r="G145" s="540"/>
      <c r="H145" s="540"/>
      <c r="I145" s="528"/>
      <c r="J145" s="540"/>
      <c r="K145" s="540"/>
      <c r="L145" s="540"/>
      <c r="M145" s="540"/>
      <c r="O145" s="527"/>
      <c r="P145" s="528"/>
      <c r="Q145" s="540"/>
      <c r="R145" s="540"/>
      <c r="S145" s="540"/>
      <c r="T145" s="540"/>
      <c r="U145" s="528"/>
      <c r="V145" s="540"/>
      <c r="W145" s="540"/>
      <c r="X145" s="540"/>
      <c r="Y145" s="540"/>
    </row>
    <row r="146" spans="3:25" ht="15" x14ac:dyDescent="0.25">
      <c r="C146" s="588" t="s">
        <v>561</v>
      </c>
      <c r="D146" s="547"/>
      <c r="E146" s="547">
        <f>SUM(E140:E144)</f>
        <v>0</v>
      </c>
      <c r="F146" s="547">
        <f t="shared" ref="F146:M146" si="18">SUM(F140:F144)</f>
        <v>0</v>
      </c>
      <c r="G146" s="547">
        <f t="shared" si="18"/>
        <v>0</v>
      </c>
      <c r="H146" s="547">
        <f t="shared" si="18"/>
        <v>0</v>
      </c>
      <c r="I146" s="547"/>
      <c r="J146" s="547">
        <f t="shared" si="18"/>
        <v>0</v>
      </c>
      <c r="K146" s="547">
        <f t="shared" si="18"/>
        <v>0</v>
      </c>
      <c r="L146" s="547">
        <f t="shared" si="18"/>
        <v>0</v>
      </c>
      <c r="M146" s="547">
        <f t="shared" si="18"/>
        <v>0</v>
      </c>
      <c r="N146" s="333"/>
      <c r="O146" s="588" t="s">
        <v>561</v>
      </c>
      <c r="P146" s="547"/>
      <c r="Q146" s="547">
        <f>SUM(Q140:Q144)</f>
        <v>0</v>
      </c>
      <c r="R146" s="547">
        <f>SUM(R140:R144)</f>
        <v>0</v>
      </c>
      <c r="S146" s="547">
        <f>SUM(S140:S144)</f>
        <v>0</v>
      </c>
      <c r="T146" s="547">
        <f>SUM(T140:T144)</f>
        <v>0</v>
      </c>
      <c r="U146" s="547"/>
      <c r="V146" s="547">
        <f>SUM(V140:V144)</f>
        <v>0</v>
      </c>
      <c r="W146" s="547">
        <f>SUM(W140:W144)</f>
        <v>0</v>
      </c>
      <c r="X146" s="547">
        <f>SUM(X140:X144)</f>
        <v>0</v>
      </c>
      <c r="Y146" s="547">
        <f>SUM(Y140:Y144)</f>
        <v>0</v>
      </c>
    </row>
    <row r="147" spans="3:25" ht="28.5" hidden="1" x14ac:dyDescent="0.2">
      <c r="C147" s="561" t="s">
        <v>515</v>
      </c>
      <c r="D147" s="528"/>
      <c r="E147" s="540"/>
      <c r="F147" s="540"/>
      <c r="G147" s="540"/>
      <c r="H147" s="540"/>
      <c r="I147" s="540"/>
      <c r="J147" s="540"/>
      <c r="K147" s="540"/>
      <c r="L147" s="540"/>
      <c r="M147" s="540"/>
      <c r="O147" s="527"/>
      <c r="P147" s="528"/>
      <c r="Q147" s="540"/>
      <c r="R147" s="540"/>
      <c r="S147" s="540"/>
      <c r="T147" s="540"/>
      <c r="U147" s="528"/>
      <c r="V147" s="540"/>
      <c r="W147" s="540"/>
      <c r="X147" s="540"/>
      <c r="Y147" s="540"/>
    </row>
    <row r="148" spans="3:25" x14ac:dyDescent="0.2">
      <c r="C148" s="527"/>
      <c r="D148" s="528"/>
      <c r="E148" s="528"/>
      <c r="F148" s="528"/>
      <c r="G148" s="528"/>
      <c r="H148" s="528"/>
      <c r="I148" s="528"/>
      <c r="J148" s="528"/>
      <c r="K148" s="528"/>
      <c r="L148" s="528"/>
      <c r="M148" s="528"/>
      <c r="O148" s="527"/>
      <c r="P148" s="528"/>
      <c r="Q148" s="528"/>
      <c r="R148" s="528"/>
      <c r="S148" s="528"/>
      <c r="T148" s="528"/>
      <c r="U148" s="528"/>
      <c r="V148" s="528"/>
      <c r="W148" s="528"/>
      <c r="X148" s="528"/>
      <c r="Y148" s="528"/>
    </row>
    <row r="149" spans="3:25" ht="15" x14ac:dyDescent="0.2">
      <c r="C149" s="529" t="s">
        <v>15</v>
      </c>
      <c r="D149" s="529"/>
      <c r="E149" s="529"/>
      <c r="F149" s="529"/>
      <c r="G149" s="529"/>
      <c r="H149" s="529"/>
      <c r="I149" s="529"/>
      <c r="J149" s="529"/>
      <c r="K149" s="529"/>
      <c r="L149" s="529"/>
      <c r="M149" s="529"/>
      <c r="O149" s="529" t="s">
        <v>15</v>
      </c>
      <c r="P149" s="529"/>
      <c r="Q149" s="529"/>
      <c r="R149" s="529"/>
      <c r="S149" s="529"/>
      <c r="T149" s="529"/>
      <c r="U149" s="529"/>
      <c r="V149" s="529"/>
      <c r="W149" s="529"/>
      <c r="X149" s="529"/>
      <c r="Y149" s="529"/>
    </row>
    <row r="150" spans="3:25" ht="28.5" x14ac:dyDescent="0.2">
      <c r="C150" s="527" t="s">
        <v>15</v>
      </c>
      <c r="D150" s="528"/>
      <c r="E150" s="540">
        <v>9.017049425281586</v>
      </c>
      <c r="F150" s="540">
        <v>9.017049425281586</v>
      </c>
      <c r="G150" s="540">
        <v>9.017049425281586</v>
      </c>
      <c r="H150" s="540">
        <v>9.017049425281586</v>
      </c>
      <c r="I150" s="528"/>
      <c r="J150" s="540">
        <v>47079.224884033203</v>
      </c>
      <c r="K150" s="540">
        <v>47079.224884033203</v>
      </c>
      <c r="L150" s="540">
        <v>47079.224884033196</v>
      </c>
      <c r="M150" s="540">
        <v>47079.224884033203</v>
      </c>
      <c r="O150" s="575" t="s">
        <v>15</v>
      </c>
      <c r="P150" s="539"/>
      <c r="Q150" s="540">
        <v>2.9199126440000001</v>
      </c>
      <c r="R150" s="540">
        <v>2.9167494</v>
      </c>
      <c r="S150" s="540">
        <v>2.9164618330000001</v>
      </c>
      <c r="T150" s="540">
        <v>2.8564336309999998</v>
      </c>
      <c r="U150" s="540"/>
      <c r="V150" s="540">
        <v>15335.82941</v>
      </c>
      <c r="W150" s="540">
        <v>15274.2294</v>
      </c>
      <c r="X150" s="540">
        <v>15268.62941</v>
      </c>
      <c r="Y150" s="540">
        <v>14117.38256</v>
      </c>
    </row>
    <row r="151" spans="3:25" ht="28.5" hidden="1" x14ac:dyDescent="0.2">
      <c r="C151" s="561" t="s">
        <v>515</v>
      </c>
      <c r="D151" s="528"/>
      <c r="E151" s="540"/>
      <c r="F151" s="540"/>
      <c r="G151" s="540"/>
      <c r="H151" s="540"/>
      <c r="I151" s="528"/>
      <c r="J151" s="540"/>
      <c r="K151" s="540"/>
      <c r="L151" s="540"/>
      <c r="M151" s="540"/>
      <c r="O151" s="527"/>
      <c r="P151" s="528"/>
      <c r="Q151" s="540"/>
      <c r="R151" s="540"/>
      <c r="S151" s="540"/>
      <c r="T151" s="540"/>
      <c r="U151" s="528"/>
      <c r="V151" s="540"/>
      <c r="W151" s="540"/>
      <c r="X151" s="540"/>
      <c r="Y151" s="540"/>
    </row>
    <row r="152" spans="3:25" ht="30" x14ac:dyDescent="0.25">
      <c r="C152" s="588" t="s">
        <v>562</v>
      </c>
      <c r="D152" s="547"/>
      <c r="E152" s="547">
        <f>E150</f>
        <v>9.017049425281586</v>
      </c>
      <c r="F152" s="547">
        <f>F150</f>
        <v>9.017049425281586</v>
      </c>
      <c r="G152" s="547">
        <f>G150</f>
        <v>9.017049425281586</v>
      </c>
      <c r="H152" s="547">
        <f>H150</f>
        <v>9.017049425281586</v>
      </c>
      <c r="I152" s="547"/>
      <c r="J152" s="547">
        <f t="shared" ref="J152:M152" si="19">J150</f>
        <v>47079.224884033203</v>
      </c>
      <c r="K152" s="547">
        <f t="shared" si="19"/>
        <v>47079.224884033203</v>
      </c>
      <c r="L152" s="547">
        <f t="shared" si="19"/>
        <v>47079.224884033196</v>
      </c>
      <c r="M152" s="547">
        <f t="shared" si="19"/>
        <v>47079.224884033203</v>
      </c>
      <c r="N152" s="333"/>
      <c r="O152" s="588" t="s">
        <v>562</v>
      </c>
      <c r="P152" s="547"/>
      <c r="Q152" s="547">
        <f>Q150</f>
        <v>2.9199126440000001</v>
      </c>
      <c r="R152" s="547">
        <f>R150</f>
        <v>2.9167494</v>
      </c>
      <c r="S152" s="547">
        <f>S150</f>
        <v>2.9164618330000001</v>
      </c>
      <c r="T152" s="547">
        <f>T150</f>
        <v>2.8564336309999998</v>
      </c>
      <c r="U152" s="547"/>
      <c r="V152" s="547">
        <f>V150</f>
        <v>15335.82941</v>
      </c>
      <c r="W152" s="547">
        <f>W150</f>
        <v>15274.2294</v>
      </c>
      <c r="X152" s="547">
        <f>X150</f>
        <v>15268.62941</v>
      </c>
      <c r="Y152" s="547">
        <f>Y150</f>
        <v>14117.38256</v>
      </c>
    </row>
    <row r="153" spans="3:25" x14ac:dyDescent="0.2">
      <c r="C153" s="527"/>
      <c r="D153" s="528"/>
      <c r="E153" s="528"/>
      <c r="F153" s="528"/>
      <c r="G153" s="528"/>
      <c r="H153" s="528"/>
      <c r="I153" s="528"/>
      <c r="J153" s="528"/>
      <c r="K153" s="528"/>
      <c r="L153" s="528"/>
      <c r="M153" s="528"/>
      <c r="O153" s="527"/>
      <c r="P153" s="528"/>
      <c r="Q153" s="528"/>
      <c r="R153" s="528"/>
      <c r="S153" s="528"/>
      <c r="T153" s="528"/>
      <c r="U153" s="528"/>
      <c r="V153" s="528"/>
      <c r="W153" s="528"/>
      <c r="X153" s="528"/>
      <c r="Y153" s="528"/>
    </row>
    <row r="154" spans="3:25" ht="15" x14ac:dyDescent="0.2">
      <c r="C154" s="529" t="s">
        <v>16</v>
      </c>
      <c r="D154" s="529"/>
      <c r="E154" s="529"/>
      <c r="F154" s="529"/>
      <c r="G154" s="529"/>
      <c r="H154" s="529"/>
      <c r="I154" s="529"/>
      <c r="J154" s="529"/>
      <c r="K154" s="529"/>
      <c r="L154" s="529"/>
      <c r="M154" s="529"/>
      <c r="O154" s="529" t="s">
        <v>16</v>
      </c>
      <c r="P154" s="529"/>
      <c r="Q154" s="529"/>
      <c r="R154" s="529"/>
      <c r="S154" s="529"/>
      <c r="T154" s="529"/>
      <c r="U154" s="529"/>
      <c r="V154" s="529"/>
      <c r="W154" s="529"/>
      <c r="X154" s="529"/>
      <c r="Y154" s="529"/>
    </row>
    <row r="155" spans="3:25" ht="28.5" x14ac:dyDescent="0.2">
      <c r="C155" s="527" t="s">
        <v>17</v>
      </c>
      <c r="D155" s="528"/>
      <c r="E155" s="540">
        <v>0</v>
      </c>
      <c r="F155" s="540">
        <v>0</v>
      </c>
      <c r="G155" s="540">
        <v>0</v>
      </c>
      <c r="H155" s="540">
        <v>0</v>
      </c>
      <c r="I155" s="528"/>
      <c r="J155" s="540">
        <v>0</v>
      </c>
      <c r="K155" s="540">
        <v>0</v>
      </c>
      <c r="L155" s="540">
        <v>0</v>
      </c>
      <c r="M155" s="540">
        <v>0</v>
      </c>
      <c r="O155" s="575" t="s">
        <v>17</v>
      </c>
      <c r="P155" s="528"/>
      <c r="Q155" s="540">
        <v>0</v>
      </c>
      <c r="R155" s="540">
        <v>0</v>
      </c>
      <c r="S155" s="540">
        <v>0</v>
      </c>
      <c r="T155" s="540">
        <v>0</v>
      </c>
      <c r="U155" s="540"/>
      <c r="V155" s="540">
        <v>0</v>
      </c>
      <c r="W155" s="540">
        <v>0</v>
      </c>
      <c r="X155" s="540">
        <v>0</v>
      </c>
      <c r="Y155" s="540">
        <v>0</v>
      </c>
    </row>
    <row r="156" spans="3:25" ht="28.5" x14ac:dyDescent="0.2">
      <c r="C156" s="527" t="s">
        <v>18</v>
      </c>
      <c r="D156" s="528"/>
      <c r="E156" s="540">
        <v>0.30762405878787913</v>
      </c>
      <c r="F156" s="540">
        <v>0.30762405878787913</v>
      </c>
      <c r="G156" s="540">
        <v>0.30762405878787913</v>
      </c>
      <c r="H156" s="540">
        <v>0.30762405878787913</v>
      </c>
      <c r="I156" s="528"/>
      <c r="J156" s="540">
        <v>298.03734973459132</v>
      </c>
      <c r="K156" s="540">
        <v>298.03734973459132</v>
      </c>
      <c r="L156" s="540">
        <v>298.03734973459132</v>
      </c>
      <c r="M156" s="540">
        <v>298.03734973459132</v>
      </c>
      <c r="O156" s="575" t="s">
        <v>18</v>
      </c>
      <c r="P156" s="528"/>
      <c r="Q156" s="540">
        <v>0</v>
      </c>
      <c r="R156" s="540">
        <v>0</v>
      </c>
      <c r="S156" s="540">
        <v>0</v>
      </c>
      <c r="T156" s="540">
        <v>0</v>
      </c>
      <c r="U156" s="540"/>
      <c r="V156" s="540">
        <v>0</v>
      </c>
      <c r="W156" s="540">
        <v>0</v>
      </c>
      <c r="X156" s="540">
        <v>0</v>
      </c>
      <c r="Y156" s="540">
        <v>0</v>
      </c>
    </row>
    <row r="157" spans="3:25" x14ac:dyDescent="0.2">
      <c r="C157" s="527" t="s">
        <v>19</v>
      </c>
      <c r="D157" s="528"/>
      <c r="E157" s="540">
        <v>0</v>
      </c>
      <c r="F157" s="540">
        <v>0</v>
      </c>
      <c r="G157" s="540">
        <v>0</v>
      </c>
      <c r="H157" s="540">
        <v>0</v>
      </c>
      <c r="I157" s="528"/>
      <c r="J157" s="540">
        <v>0</v>
      </c>
      <c r="K157" s="540">
        <v>0</v>
      </c>
      <c r="L157" s="540">
        <v>0</v>
      </c>
      <c r="M157" s="540">
        <v>0</v>
      </c>
      <c r="O157" s="575" t="s">
        <v>19</v>
      </c>
      <c r="P157" s="528"/>
      <c r="Q157" s="540">
        <v>0</v>
      </c>
      <c r="R157" s="540">
        <v>0</v>
      </c>
      <c r="S157" s="540">
        <v>0</v>
      </c>
      <c r="T157" s="540">
        <v>0</v>
      </c>
      <c r="U157" s="540"/>
      <c r="V157" s="540">
        <v>0</v>
      </c>
      <c r="W157" s="540">
        <v>0</v>
      </c>
      <c r="X157" s="540">
        <v>0</v>
      </c>
      <c r="Y157" s="540">
        <v>0</v>
      </c>
    </row>
    <row r="158" spans="3:25" ht="28.5" x14ac:dyDescent="0.2">
      <c r="C158" s="527" t="s">
        <v>20</v>
      </c>
      <c r="D158" s="528"/>
      <c r="E158" s="540">
        <v>0</v>
      </c>
      <c r="F158" s="540">
        <v>0</v>
      </c>
      <c r="G158" s="540">
        <v>0</v>
      </c>
      <c r="H158" s="540">
        <v>0</v>
      </c>
      <c r="I158" s="528"/>
      <c r="J158" s="540">
        <v>0</v>
      </c>
      <c r="K158" s="540">
        <v>0</v>
      </c>
      <c r="L158" s="540">
        <v>0</v>
      </c>
      <c r="M158" s="540">
        <v>0</v>
      </c>
      <c r="O158" s="575" t="s">
        <v>20</v>
      </c>
      <c r="P158" s="528"/>
      <c r="Q158" s="540">
        <v>0</v>
      </c>
      <c r="R158" s="540">
        <v>0</v>
      </c>
      <c r="S158" s="540">
        <v>0</v>
      </c>
      <c r="T158" s="540">
        <v>0</v>
      </c>
      <c r="U158" s="540"/>
      <c r="V158" s="540">
        <v>0</v>
      </c>
      <c r="W158" s="540">
        <v>0</v>
      </c>
      <c r="X158" s="540">
        <v>0</v>
      </c>
      <c r="Y158" s="540">
        <v>0</v>
      </c>
    </row>
    <row r="159" spans="3:25" x14ac:dyDescent="0.2">
      <c r="C159" s="527" t="s">
        <v>105</v>
      </c>
      <c r="D159" s="528"/>
      <c r="E159" s="540">
        <v>0</v>
      </c>
      <c r="F159" s="540">
        <v>0</v>
      </c>
      <c r="G159" s="540">
        <v>0</v>
      </c>
      <c r="H159" s="540">
        <v>0</v>
      </c>
      <c r="I159" s="528"/>
      <c r="J159" s="540">
        <v>0</v>
      </c>
      <c r="K159" s="540">
        <v>0</v>
      </c>
      <c r="L159" s="540">
        <v>0</v>
      </c>
      <c r="M159" s="540">
        <v>0</v>
      </c>
      <c r="O159" s="575" t="s">
        <v>105</v>
      </c>
      <c r="P159" s="528"/>
      <c r="Q159" s="540">
        <v>0</v>
      </c>
      <c r="R159" s="540">
        <v>0</v>
      </c>
      <c r="S159" s="540">
        <v>0</v>
      </c>
      <c r="T159" s="540">
        <v>0</v>
      </c>
      <c r="U159" s="540"/>
      <c r="V159" s="540">
        <v>0</v>
      </c>
      <c r="W159" s="540">
        <v>0</v>
      </c>
      <c r="X159" s="540">
        <v>0</v>
      </c>
      <c r="Y159" s="540">
        <v>0</v>
      </c>
    </row>
    <row r="160" spans="3:25" ht="28.5" hidden="1" x14ac:dyDescent="0.2">
      <c r="C160" s="561" t="s">
        <v>515</v>
      </c>
      <c r="D160" s="528"/>
      <c r="E160" s="540"/>
      <c r="F160" s="540"/>
      <c r="G160" s="540"/>
      <c r="H160" s="540"/>
      <c r="I160" s="528"/>
      <c r="J160" s="540"/>
      <c r="K160" s="540"/>
      <c r="L160" s="540"/>
      <c r="M160" s="540"/>
      <c r="O160" s="527"/>
      <c r="P160" s="528"/>
      <c r="Q160" s="540"/>
      <c r="R160" s="540"/>
      <c r="S160" s="540"/>
      <c r="T160" s="540"/>
      <c r="U160" s="528"/>
      <c r="V160" s="540"/>
      <c r="W160" s="540"/>
      <c r="X160" s="540"/>
      <c r="Y160" s="540"/>
    </row>
    <row r="161" spans="3:25" ht="30" x14ac:dyDescent="0.25">
      <c r="C161" s="588" t="s">
        <v>563</v>
      </c>
      <c r="D161" s="547"/>
      <c r="E161" s="547">
        <f>SUM(E155:E159)</f>
        <v>0.30762405878787913</v>
      </c>
      <c r="F161" s="547">
        <f t="shared" ref="F161:M161" si="20">SUM(F155:F159)</f>
        <v>0.30762405878787913</v>
      </c>
      <c r="G161" s="547">
        <f t="shared" si="20"/>
        <v>0.30762405878787913</v>
      </c>
      <c r="H161" s="547">
        <f t="shared" si="20"/>
        <v>0.30762405878787913</v>
      </c>
      <c r="I161" s="547"/>
      <c r="J161" s="547">
        <f t="shared" si="20"/>
        <v>298.03734973459132</v>
      </c>
      <c r="K161" s="547">
        <f t="shared" si="20"/>
        <v>298.03734973459132</v>
      </c>
      <c r="L161" s="547">
        <f t="shared" si="20"/>
        <v>298.03734973459132</v>
      </c>
      <c r="M161" s="547">
        <f t="shared" si="20"/>
        <v>298.03734973459132</v>
      </c>
      <c r="N161" s="333"/>
      <c r="O161" s="588" t="s">
        <v>16</v>
      </c>
      <c r="P161" s="547"/>
      <c r="Q161" s="547">
        <f>SUM(Q155:Q159)</f>
        <v>0</v>
      </c>
      <c r="R161" s="547">
        <f>SUM(R155:R159)</f>
        <v>0</v>
      </c>
      <c r="S161" s="547">
        <f>SUM(S155:S159)</f>
        <v>0</v>
      </c>
      <c r="T161" s="547">
        <f>SUM(T155:T159)</f>
        <v>0</v>
      </c>
      <c r="U161" s="547"/>
      <c r="V161" s="547">
        <f>SUM(V155:V159)</f>
        <v>0</v>
      </c>
      <c r="W161" s="547">
        <f>SUM(W155:W159)</f>
        <v>0</v>
      </c>
      <c r="X161" s="547">
        <f>SUM(X155:X159)</f>
        <v>0</v>
      </c>
      <c r="Y161" s="547">
        <f>SUM(Y155:Y159)</f>
        <v>0</v>
      </c>
    </row>
    <row r="162" spans="3:25" ht="28.5" hidden="1" x14ac:dyDescent="0.2">
      <c r="C162" s="561" t="s">
        <v>515</v>
      </c>
      <c r="D162" s="156"/>
      <c r="E162" s="504"/>
      <c r="F162" s="504"/>
      <c r="G162" s="504"/>
      <c r="H162" s="504"/>
      <c r="I162" s="504"/>
      <c r="J162" s="504"/>
      <c r="K162" s="504"/>
      <c r="L162" s="504"/>
      <c r="M162" s="504"/>
      <c r="O162" s="527"/>
      <c r="P162" s="156"/>
      <c r="Q162" s="504"/>
      <c r="R162" s="504"/>
      <c r="S162" s="504"/>
      <c r="T162" s="504"/>
      <c r="U162" s="156"/>
      <c r="V162" s="504"/>
      <c r="W162" s="504"/>
      <c r="X162" s="504"/>
      <c r="Y162" s="504"/>
    </row>
    <row r="163" spans="3:25" x14ac:dyDescent="0.2">
      <c r="C163" s="527"/>
      <c r="D163" s="156"/>
      <c r="E163" s="504"/>
      <c r="F163" s="504"/>
      <c r="G163" s="504"/>
      <c r="H163" s="504"/>
      <c r="I163" s="504"/>
      <c r="J163" s="504"/>
      <c r="K163" s="504"/>
      <c r="L163" s="504"/>
      <c r="M163" s="504"/>
      <c r="O163" s="527"/>
      <c r="P163" s="156"/>
      <c r="Q163" s="504"/>
      <c r="R163" s="504"/>
      <c r="S163" s="504"/>
      <c r="T163" s="504"/>
      <c r="U163" s="156"/>
      <c r="V163" s="504"/>
      <c r="W163" s="504"/>
      <c r="X163" s="504"/>
      <c r="Y163" s="504"/>
    </row>
    <row r="164" spans="3:25" ht="15" x14ac:dyDescent="0.2">
      <c r="C164" s="529" t="s">
        <v>106</v>
      </c>
      <c r="D164" s="529"/>
      <c r="E164" s="529"/>
      <c r="F164" s="529"/>
      <c r="G164" s="529"/>
      <c r="H164" s="529"/>
      <c r="I164" s="529"/>
      <c r="J164" s="529"/>
      <c r="K164" s="529"/>
      <c r="L164" s="529"/>
      <c r="M164" s="529"/>
      <c r="O164" s="529" t="s">
        <v>106</v>
      </c>
      <c r="P164" s="529"/>
      <c r="Q164" s="529"/>
      <c r="R164" s="529"/>
      <c r="S164" s="529"/>
      <c r="T164" s="529"/>
      <c r="U164" s="529"/>
      <c r="V164" s="529"/>
      <c r="W164" s="529"/>
      <c r="X164" s="529"/>
      <c r="Y164" s="529"/>
    </row>
    <row r="165" spans="3:25" x14ac:dyDescent="0.2">
      <c r="C165" s="527" t="s">
        <v>108</v>
      </c>
      <c r="D165" s="540"/>
      <c r="E165" s="540">
        <v>0</v>
      </c>
      <c r="F165" s="540">
        <v>0</v>
      </c>
      <c r="G165" s="540">
        <v>0</v>
      </c>
      <c r="H165" s="540">
        <v>0</v>
      </c>
      <c r="I165" s="528"/>
      <c r="J165" s="540">
        <v>0</v>
      </c>
      <c r="K165" s="540">
        <v>0</v>
      </c>
      <c r="L165" s="540">
        <v>0</v>
      </c>
      <c r="M165" s="540">
        <v>0</v>
      </c>
      <c r="O165" s="575" t="s">
        <v>108</v>
      </c>
      <c r="P165" s="540"/>
      <c r="Q165" s="540">
        <v>0</v>
      </c>
      <c r="R165" s="540">
        <v>0</v>
      </c>
      <c r="S165" s="540">
        <v>0</v>
      </c>
      <c r="T165" s="540">
        <v>0</v>
      </c>
      <c r="U165" s="540"/>
      <c r="V165" s="540">
        <v>0</v>
      </c>
      <c r="W165" s="540">
        <v>0</v>
      </c>
      <c r="X165" s="540">
        <v>0</v>
      </c>
      <c r="Y165" s="540">
        <v>0</v>
      </c>
    </row>
    <row r="166" spans="3:25" x14ac:dyDescent="0.2">
      <c r="C166" s="527" t="s">
        <v>107</v>
      </c>
      <c r="D166" s="540"/>
      <c r="E166" s="540">
        <v>0</v>
      </c>
      <c r="F166" s="540">
        <v>0</v>
      </c>
      <c r="G166" s="540">
        <v>0</v>
      </c>
      <c r="H166" s="540">
        <v>0</v>
      </c>
      <c r="I166" s="528"/>
      <c r="J166" s="540">
        <v>0</v>
      </c>
      <c r="K166" s="540">
        <v>0</v>
      </c>
      <c r="L166" s="540">
        <v>0</v>
      </c>
      <c r="M166" s="540">
        <v>0</v>
      </c>
      <c r="O166" s="575" t="s">
        <v>107</v>
      </c>
      <c r="P166" s="540"/>
      <c r="Q166" s="540">
        <v>0</v>
      </c>
      <c r="R166" s="540">
        <v>0</v>
      </c>
      <c r="S166" s="540">
        <v>0</v>
      </c>
      <c r="T166" s="540">
        <v>0</v>
      </c>
      <c r="U166" s="540"/>
      <c r="V166" s="540">
        <v>0</v>
      </c>
      <c r="W166" s="540">
        <v>0</v>
      </c>
      <c r="X166" s="540">
        <v>0</v>
      </c>
      <c r="Y166" s="540">
        <v>0</v>
      </c>
    </row>
    <row r="167" spans="3:25" ht="28.5" hidden="1" x14ac:dyDescent="0.2">
      <c r="C167" s="561" t="s">
        <v>515</v>
      </c>
      <c r="D167" s="540"/>
      <c r="E167" s="540"/>
      <c r="F167" s="540"/>
      <c r="G167" s="540"/>
      <c r="H167" s="540"/>
      <c r="I167" s="528"/>
      <c r="J167" s="540"/>
      <c r="K167" s="540"/>
      <c r="L167" s="540"/>
      <c r="M167" s="540"/>
      <c r="O167" s="527"/>
      <c r="P167" s="540"/>
      <c r="Q167" s="540"/>
      <c r="R167" s="540"/>
      <c r="S167" s="540"/>
      <c r="T167" s="540"/>
      <c r="U167" s="540"/>
      <c r="V167" s="540"/>
      <c r="W167" s="540"/>
      <c r="X167" s="540"/>
      <c r="Y167" s="540"/>
    </row>
    <row r="168" spans="3:25" ht="15" x14ac:dyDescent="0.25">
      <c r="C168" s="588" t="s">
        <v>570</v>
      </c>
      <c r="D168" s="547"/>
      <c r="E168" s="547">
        <f>SUM(E165:E166)</f>
        <v>0</v>
      </c>
      <c r="F168" s="547">
        <f t="shared" ref="F168:M168" si="21">SUM(F165:F166)</f>
        <v>0</v>
      </c>
      <c r="G168" s="547">
        <f t="shared" si="21"/>
        <v>0</v>
      </c>
      <c r="H168" s="547">
        <f t="shared" si="21"/>
        <v>0</v>
      </c>
      <c r="I168" s="547"/>
      <c r="J168" s="547">
        <f t="shared" si="21"/>
        <v>0</v>
      </c>
      <c r="K168" s="547">
        <f t="shared" si="21"/>
        <v>0</v>
      </c>
      <c r="L168" s="547">
        <f t="shared" si="21"/>
        <v>0</v>
      </c>
      <c r="M168" s="547">
        <f t="shared" si="21"/>
        <v>0</v>
      </c>
      <c r="N168" s="333"/>
      <c r="O168" s="588" t="s">
        <v>570</v>
      </c>
      <c r="P168" s="547"/>
      <c r="Q168" s="547">
        <f>SUM(Q165:Q166)</f>
        <v>0</v>
      </c>
      <c r="R168" s="547">
        <f>SUM(R165:R166)</f>
        <v>0</v>
      </c>
      <c r="S168" s="547">
        <f>SUM(S165:S166)</f>
        <v>0</v>
      </c>
      <c r="T168" s="547">
        <f>SUM(T165:T166)</f>
        <v>0</v>
      </c>
      <c r="U168" s="547"/>
      <c r="V168" s="547">
        <f>SUM(V165:V166)</f>
        <v>0</v>
      </c>
      <c r="W168" s="547">
        <f>SUM(W165:W166)</f>
        <v>0</v>
      </c>
      <c r="X168" s="547">
        <f>SUM(X165:X166)</f>
        <v>0</v>
      </c>
      <c r="Y168" s="547">
        <f>SUM(Y165:Y166)</f>
        <v>0</v>
      </c>
    </row>
    <row r="169" spans="3:25" ht="15" x14ac:dyDescent="0.25">
      <c r="C169" s="548"/>
      <c r="D169" s="548"/>
      <c r="E169" s="548"/>
      <c r="F169" s="548"/>
      <c r="G169" s="548"/>
      <c r="H169" s="548"/>
      <c r="I169" s="548"/>
      <c r="J169" s="548"/>
      <c r="K169" s="548"/>
      <c r="L169" s="548"/>
      <c r="M169" s="548"/>
      <c r="O169" s="548"/>
      <c r="P169" s="548"/>
      <c r="Q169" s="548"/>
      <c r="R169" s="548"/>
      <c r="S169" s="548"/>
      <c r="T169" s="548"/>
      <c r="U169" s="548"/>
      <c r="V169" s="548"/>
      <c r="W169" s="548"/>
      <c r="X169" s="548"/>
      <c r="Y169" s="548"/>
    </row>
    <row r="170" spans="3:25" ht="15" x14ac:dyDescent="0.25">
      <c r="C170" s="588" t="s">
        <v>571</v>
      </c>
      <c r="D170" s="547"/>
      <c r="E170" s="547">
        <f>SUM(E115:E169)/2</f>
        <v>271.86008196780881</v>
      </c>
      <c r="F170" s="547">
        <f>SUM(F115:F169)/2</f>
        <v>271.86008196780881</v>
      </c>
      <c r="G170" s="547">
        <f>SUM(G115:G169)/2</f>
        <v>208.60853499995835</v>
      </c>
      <c r="H170" s="547">
        <f>SUM(H115:H169)/2</f>
        <v>204.03175423379778</v>
      </c>
      <c r="I170" s="547"/>
      <c r="J170" s="547">
        <f>SUM(J115:J169)/2</f>
        <v>1205771.1038202322</v>
      </c>
      <c r="K170" s="547">
        <f>SUM(K115:K169)/2</f>
        <v>1205771.1038202322</v>
      </c>
      <c r="L170" s="547">
        <f>SUM(L115:L169)/2</f>
        <v>974233.62011866854</v>
      </c>
      <c r="M170" s="547">
        <f>SUM(M115:M169)/2</f>
        <v>946658.56815793843</v>
      </c>
      <c r="N170" s="333"/>
      <c r="O170" s="588" t="s">
        <v>564</v>
      </c>
      <c r="P170" s="547"/>
      <c r="Q170" s="547">
        <f>SUM(Q115:Q169)/2</f>
        <v>42.877395099865467</v>
      </c>
      <c r="R170" s="547">
        <f>SUM(R115:R169)/2</f>
        <v>42.874231855865467</v>
      </c>
      <c r="S170" s="547">
        <f>SUM(S115:S169)/2</f>
        <v>40.205133243742132</v>
      </c>
      <c r="T170" s="547">
        <f>SUM(T115:T169)/2</f>
        <v>40.145105041742134</v>
      </c>
      <c r="U170" s="547"/>
      <c r="V170" s="547">
        <f>SUM(V115:V169)/2</f>
        <v>192361.56445530063</v>
      </c>
      <c r="W170" s="547">
        <f>SUM(W115:W169)/2</f>
        <v>192299.96444530063</v>
      </c>
      <c r="X170" s="547">
        <f>SUM(X115:X169)/2</f>
        <v>182227.90567204251</v>
      </c>
      <c r="Y170" s="547">
        <f>SUM(Y115:Y169)/2</f>
        <v>181076.65882204252</v>
      </c>
    </row>
    <row r="171" spans="3:25" x14ac:dyDescent="0.2">
      <c r="H171" s="546"/>
      <c r="I171" s="546"/>
      <c r="J171" s="546"/>
      <c r="K171" s="546"/>
      <c r="L171" s="546"/>
      <c r="M171" s="546"/>
      <c r="O171" s="525"/>
      <c r="P171" s="525"/>
    </row>
    <row r="172" spans="3:25" x14ac:dyDescent="0.2">
      <c r="H172" s="546"/>
      <c r="I172" s="546"/>
      <c r="J172" s="546"/>
      <c r="K172" s="546"/>
      <c r="L172" s="546"/>
      <c r="M172" s="546"/>
      <c r="P172" s="525"/>
    </row>
    <row r="173" spans="3:25" ht="15" x14ac:dyDescent="0.2">
      <c r="C173" s="530" t="s">
        <v>505</v>
      </c>
      <c r="D173" s="530"/>
      <c r="E173" s="530"/>
      <c r="F173" s="531"/>
      <c r="G173" s="531"/>
      <c r="H173" s="546"/>
      <c r="I173" s="546"/>
      <c r="J173" s="546"/>
      <c r="K173" s="546"/>
      <c r="L173" s="546"/>
      <c r="M173" s="546"/>
      <c r="O173" s="530" t="s">
        <v>525</v>
      </c>
      <c r="P173" s="530"/>
      <c r="Q173" s="530"/>
      <c r="R173" s="531"/>
      <c r="S173" s="531"/>
      <c r="T173" s="531"/>
      <c r="U173" s="530"/>
      <c r="V173" s="530"/>
      <c r="W173" s="531"/>
      <c r="X173" s="531"/>
      <c r="Y173" s="531"/>
    </row>
    <row r="174" spans="3:25" x14ac:dyDescent="0.2">
      <c r="C174" s="531"/>
      <c r="D174" s="531"/>
      <c r="E174" s="531"/>
      <c r="F174" s="531"/>
      <c r="G174" s="531"/>
      <c r="O174" s="531"/>
      <c r="P174" s="531"/>
      <c r="Q174" s="531"/>
      <c r="R174" s="531"/>
      <c r="S174" s="531"/>
      <c r="T174" s="531"/>
      <c r="U174" s="531"/>
      <c r="V174" s="531"/>
      <c r="W174" s="531"/>
      <c r="X174" s="531"/>
      <c r="Y174" s="531"/>
    </row>
    <row r="175" spans="3:25" ht="15" x14ac:dyDescent="0.25">
      <c r="C175" s="722" t="s">
        <v>0</v>
      </c>
      <c r="D175" s="726" t="s">
        <v>501</v>
      </c>
      <c r="E175" s="724"/>
      <c r="F175" s="724"/>
      <c r="G175" s="724"/>
      <c r="H175" s="724"/>
      <c r="I175" s="724" t="s">
        <v>502</v>
      </c>
      <c r="J175" s="724"/>
      <c r="K175" s="724"/>
      <c r="L175" s="724"/>
      <c r="M175" s="725"/>
      <c r="N175" s="556"/>
      <c r="O175" s="722" t="s">
        <v>0</v>
      </c>
      <c r="P175" s="726" t="s">
        <v>501</v>
      </c>
      <c r="Q175" s="724"/>
      <c r="R175" s="724"/>
      <c r="S175" s="724"/>
      <c r="T175" s="724"/>
      <c r="U175" s="724" t="s">
        <v>502</v>
      </c>
      <c r="V175" s="724"/>
      <c r="W175" s="724"/>
      <c r="X175" s="724"/>
      <c r="Y175" s="725"/>
    </row>
    <row r="176" spans="3:25" ht="15" x14ac:dyDescent="0.25">
      <c r="C176" s="723"/>
      <c r="D176" s="558">
        <v>2012</v>
      </c>
      <c r="E176" s="558">
        <v>2013</v>
      </c>
      <c r="F176" s="558">
        <v>2014</v>
      </c>
      <c r="G176" s="558">
        <v>2015</v>
      </c>
      <c r="H176" s="558">
        <v>2016</v>
      </c>
      <c r="I176" s="558">
        <v>2012</v>
      </c>
      <c r="J176" s="558">
        <v>2013</v>
      </c>
      <c r="K176" s="558">
        <v>2014</v>
      </c>
      <c r="L176" s="558">
        <v>2015</v>
      </c>
      <c r="M176" s="558">
        <v>2016</v>
      </c>
      <c r="N176" s="556"/>
      <c r="O176" s="723"/>
      <c r="P176" s="558">
        <v>2012</v>
      </c>
      <c r="Q176" s="558">
        <v>2013</v>
      </c>
      <c r="R176" s="558">
        <v>2014</v>
      </c>
      <c r="S176" s="558">
        <v>2015</v>
      </c>
      <c r="T176" s="558">
        <v>2016</v>
      </c>
      <c r="U176" s="558">
        <v>2012</v>
      </c>
      <c r="V176" s="558">
        <v>2013</v>
      </c>
      <c r="W176" s="558">
        <v>2014</v>
      </c>
      <c r="X176" s="558">
        <v>2015</v>
      </c>
      <c r="Y176" s="558">
        <v>2016</v>
      </c>
    </row>
    <row r="177" spans="3:25" ht="15" x14ac:dyDescent="0.2">
      <c r="C177" s="532" t="s">
        <v>1</v>
      </c>
      <c r="D177" s="532"/>
      <c r="E177" s="532"/>
      <c r="F177" s="532"/>
      <c r="G177" s="532"/>
      <c r="H177" s="532"/>
      <c r="I177" s="532"/>
      <c r="J177" s="532"/>
      <c r="K177" s="532"/>
      <c r="L177" s="532"/>
      <c r="M177" s="532"/>
      <c r="O177" s="532" t="s">
        <v>1</v>
      </c>
      <c r="P177" s="532"/>
      <c r="Q177" s="532"/>
      <c r="R177" s="532"/>
      <c r="S177" s="532"/>
      <c r="T177" s="532"/>
      <c r="U177" s="532"/>
      <c r="V177" s="532"/>
      <c r="W177" s="532"/>
      <c r="X177" s="532">
        <v>0</v>
      </c>
      <c r="Y177" s="532">
        <v>0</v>
      </c>
    </row>
    <row r="178" spans="3:25" x14ac:dyDescent="0.2">
      <c r="C178" s="533" t="s">
        <v>2</v>
      </c>
      <c r="D178" s="534"/>
      <c r="E178" s="534"/>
      <c r="F178" s="544">
        <v>3.6539879731311924</v>
      </c>
      <c r="G178" s="544">
        <v>3.6539879731311924</v>
      </c>
      <c r="H178" s="544">
        <v>3.549203943131193</v>
      </c>
      <c r="I178" s="544"/>
      <c r="J178" s="544"/>
      <c r="K178" s="544">
        <v>22947.071545642699</v>
      </c>
      <c r="L178" s="544">
        <v>22947.071545642699</v>
      </c>
      <c r="M178" s="544">
        <v>22844.527027309698</v>
      </c>
      <c r="O178" s="603" t="s">
        <v>2</v>
      </c>
      <c r="P178" s="534"/>
      <c r="Q178" s="534"/>
      <c r="R178" s="544">
        <v>0</v>
      </c>
      <c r="S178" s="544">
        <v>0</v>
      </c>
      <c r="T178" s="544">
        <v>0</v>
      </c>
      <c r="U178" s="534"/>
      <c r="V178" s="534"/>
      <c r="W178" s="544">
        <v>0</v>
      </c>
      <c r="X178" s="544">
        <v>0</v>
      </c>
      <c r="Y178" s="544">
        <v>0</v>
      </c>
    </row>
    <row r="179" spans="3:25" x14ac:dyDescent="0.2">
      <c r="C179" s="535" t="s">
        <v>3</v>
      </c>
      <c r="D179" s="536"/>
      <c r="E179" s="536"/>
      <c r="F179" s="544">
        <v>3.315105585</v>
      </c>
      <c r="G179" s="544">
        <v>3.315105585</v>
      </c>
      <c r="H179" s="544">
        <v>3.315105585</v>
      </c>
      <c r="I179" s="544"/>
      <c r="J179" s="544"/>
      <c r="K179" s="544">
        <v>5911.038047</v>
      </c>
      <c r="L179" s="544">
        <v>5911.038047</v>
      </c>
      <c r="M179" s="544">
        <v>5911.038047</v>
      </c>
      <c r="O179" s="604" t="s">
        <v>3</v>
      </c>
      <c r="P179" s="536"/>
      <c r="Q179" s="536"/>
      <c r="R179" s="544">
        <v>0</v>
      </c>
      <c r="S179" s="544">
        <v>0</v>
      </c>
      <c r="T179" s="544">
        <v>0</v>
      </c>
      <c r="U179" s="534"/>
      <c r="V179" s="534"/>
      <c r="W179" s="544">
        <v>0</v>
      </c>
      <c r="X179" s="544">
        <v>0</v>
      </c>
      <c r="Y179" s="544">
        <v>0</v>
      </c>
    </row>
    <row r="180" spans="3:25" x14ac:dyDescent="0.2">
      <c r="C180" s="535" t="s">
        <v>4</v>
      </c>
      <c r="D180" s="536"/>
      <c r="E180" s="536"/>
      <c r="F180" s="544">
        <v>33.956311459999995</v>
      </c>
      <c r="G180" s="544">
        <v>33.956311459999995</v>
      </c>
      <c r="H180" s="544">
        <v>33.956311459999995</v>
      </c>
      <c r="I180" s="544"/>
      <c r="J180" s="544"/>
      <c r="K180" s="544">
        <v>60661.755972587001</v>
      </c>
      <c r="L180" s="544">
        <v>60661.755972587001</v>
      </c>
      <c r="M180" s="544">
        <v>60661.755972587001</v>
      </c>
      <c r="O180" s="604" t="s">
        <v>4</v>
      </c>
      <c r="P180" s="536"/>
      <c r="Q180" s="536"/>
      <c r="R180" s="544">
        <v>2.2358375412556692</v>
      </c>
      <c r="S180" s="544">
        <v>2.2358375412556692</v>
      </c>
      <c r="T180" s="544">
        <v>2.2358375412556692</v>
      </c>
      <c r="U180" s="534"/>
      <c r="V180" s="534"/>
      <c r="W180" s="544">
        <v>4202.7657390681816</v>
      </c>
      <c r="X180" s="544">
        <v>4202.7657390681816</v>
      </c>
      <c r="Y180" s="544">
        <v>4202.7657390681816</v>
      </c>
    </row>
    <row r="181" spans="3:25" ht="28.5" x14ac:dyDescent="0.2">
      <c r="C181" s="535" t="s">
        <v>5</v>
      </c>
      <c r="D181" s="536"/>
      <c r="E181" s="536"/>
      <c r="F181" s="544">
        <v>1.406320628</v>
      </c>
      <c r="G181" s="544">
        <v>1.3555599540000001</v>
      </c>
      <c r="H181" s="544">
        <v>1.1620512599999999</v>
      </c>
      <c r="I181" s="544"/>
      <c r="J181" s="544"/>
      <c r="K181" s="544">
        <v>20982.609497515001</v>
      </c>
      <c r="L181" s="544">
        <v>20174.026225689999</v>
      </c>
      <c r="M181" s="544">
        <v>17091.563345473001</v>
      </c>
      <c r="O181" s="604" t="s">
        <v>5</v>
      </c>
      <c r="P181" s="536"/>
      <c r="Q181" s="536"/>
      <c r="R181" s="544">
        <v>5.0000000000000001E-3</v>
      </c>
      <c r="S181" s="544">
        <v>4.0000000000000001E-3</v>
      </c>
      <c r="T181" s="544">
        <v>4.0000000000000001E-3</v>
      </c>
      <c r="U181" s="534"/>
      <c r="V181" s="534"/>
      <c r="W181" s="544">
        <v>64</v>
      </c>
      <c r="X181" s="544">
        <v>61</v>
      </c>
      <c r="Y181" s="544">
        <v>53</v>
      </c>
    </row>
    <row r="182" spans="3:25" x14ac:dyDescent="0.2">
      <c r="C182" s="535" t="s">
        <v>6</v>
      </c>
      <c r="D182" s="536"/>
      <c r="E182" s="536"/>
      <c r="F182" s="544">
        <v>3.2223254419999998</v>
      </c>
      <c r="G182" s="544">
        <v>3.0454212900000002</v>
      </c>
      <c r="H182" s="544">
        <v>2.4416923220000002</v>
      </c>
      <c r="I182" s="544"/>
      <c r="J182" s="544"/>
      <c r="K182" s="544">
        <v>46769.313310874</v>
      </c>
      <c r="L182" s="544">
        <v>43951.349572790001</v>
      </c>
      <c r="M182" s="544">
        <v>34334.354620252001</v>
      </c>
      <c r="O182" s="604" t="s">
        <v>6</v>
      </c>
      <c r="P182" s="536"/>
      <c r="Q182" s="536"/>
      <c r="R182" s="544">
        <v>0</v>
      </c>
      <c r="S182" s="544">
        <v>0</v>
      </c>
      <c r="T182" s="544">
        <v>0</v>
      </c>
      <c r="U182" s="534"/>
      <c r="V182" s="534"/>
      <c r="W182" s="544">
        <v>0</v>
      </c>
      <c r="X182" s="544">
        <v>0</v>
      </c>
      <c r="Y182" s="544">
        <v>0</v>
      </c>
    </row>
    <row r="183" spans="3:25" x14ac:dyDescent="0.2">
      <c r="C183" s="535" t="s">
        <v>568</v>
      </c>
      <c r="D183" s="536"/>
      <c r="E183" s="536"/>
      <c r="F183" s="544">
        <v>0</v>
      </c>
      <c r="G183" s="544">
        <v>0</v>
      </c>
      <c r="H183" s="544">
        <v>0</v>
      </c>
      <c r="I183" s="544"/>
      <c r="J183" s="544"/>
      <c r="K183" s="544">
        <v>0</v>
      </c>
      <c r="L183" s="544">
        <v>0</v>
      </c>
      <c r="M183" s="544">
        <v>0</v>
      </c>
      <c r="O183" s="604" t="s">
        <v>568</v>
      </c>
      <c r="P183" s="536"/>
      <c r="Q183" s="536"/>
      <c r="R183" s="544">
        <v>0</v>
      </c>
      <c r="S183" s="544">
        <v>0</v>
      </c>
      <c r="T183" s="544">
        <v>0</v>
      </c>
      <c r="U183" s="534"/>
      <c r="V183" s="534"/>
      <c r="W183" s="544">
        <v>0</v>
      </c>
      <c r="X183" s="544">
        <v>0</v>
      </c>
      <c r="Y183" s="544">
        <v>0</v>
      </c>
    </row>
    <row r="184" spans="3:25" ht="28.5" x14ac:dyDescent="0.2">
      <c r="C184" s="535" t="s">
        <v>33</v>
      </c>
      <c r="D184" s="536"/>
      <c r="E184" s="536"/>
      <c r="F184" s="544">
        <v>0</v>
      </c>
      <c r="G184" s="544">
        <v>0</v>
      </c>
      <c r="H184" s="544">
        <v>0</v>
      </c>
      <c r="I184" s="544"/>
      <c r="J184" s="544"/>
      <c r="K184" s="544">
        <v>0</v>
      </c>
      <c r="L184" s="544">
        <v>0</v>
      </c>
      <c r="M184" s="544">
        <v>0</v>
      </c>
      <c r="O184" s="604" t="s">
        <v>33</v>
      </c>
      <c r="P184" s="536"/>
      <c r="Q184" s="536"/>
      <c r="R184" s="544">
        <v>0</v>
      </c>
      <c r="S184" s="544">
        <v>0</v>
      </c>
      <c r="T184" s="544">
        <v>0</v>
      </c>
      <c r="U184" s="534"/>
      <c r="V184" s="534"/>
      <c r="W184" s="544">
        <v>0</v>
      </c>
      <c r="X184" s="544">
        <v>0</v>
      </c>
      <c r="Y184" s="544">
        <v>0</v>
      </c>
    </row>
    <row r="185" spans="3:25" ht="28.5" x14ac:dyDescent="0.2">
      <c r="C185" s="535" t="s">
        <v>26</v>
      </c>
      <c r="D185" s="536"/>
      <c r="E185" s="536"/>
      <c r="F185" s="544">
        <v>0</v>
      </c>
      <c r="G185" s="544">
        <v>0</v>
      </c>
      <c r="H185" s="544">
        <v>0</v>
      </c>
      <c r="I185" s="544"/>
      <c r="J185" s="544"/>
      <c r="K185" s="544">
        <v>0</v>
      </c>
      <c r="L185" s="544">
        <v>0</v>
      </c>
      <c r="M185" s="544">
        <v>0</v>
      </c>
      <c r="O185" s="604" t="s">
        <v>26</v>
      </c>
      <c r="P185" s="536"/>
      <c r="Q185" s="536"/>
      <c r="R185" s="544">
        <v>0</v>
      </c>
      <c r="S185" s="544">
        <v>0</v>
      </c>
      <c r="T185" s="544">
        <v>0</v>
      </c>
      <c r="U185" s="534"/>
      <c r="V185" s="534"/>
      <c r="W185" s="544">
        <v>0</v>
      </c>
      <c r="X185" s="544">
        <v>0</v>
      </c>
      <c r="Y185" s="544">
        <v>0</v>
      </c>
    </row>
    <row r="186" spans="3:25" ht="28.5" x14ac:dyDescent="0.2">
      <c r="C186" s="535" t="s">
        <v>8</v>
      </c>
      <c r="D186" s="536"/>
      <c r="E186" s="536"/>
      <c r="F186" s="544">
        <v>0</v>
      </c>
      <c r="G186" s="544">
        <v>0</v>
      </c>
      <c r="H186" s="544">
        <v>0</v>
      </c>
      <c r="I186" s="544"/>
      <c r="J186" s="544"/>
      <c r="K186" s="544">
        <v>0</v>
      </c>
      <c r="L186" s="544">
        <v>0</v>
      </c>
      <c r="M186" s="544">
        <v>0</v>
      </c>
      <c r="O186" s="604" t="s">
        <v>8</v>
      </c>
      <c r="P186" s="536"/>
      <c r="Q186" s="536"/>
      <c r="R186" s="544">
        <v>0</v>
      </c>
      <c r="S186" s="544">
        <v>0</v>
      </c>
      <c r="T186" s="544">
        <v>0</v>
      </c>
      <c r="U186" s="534"/>
      <c r="V186" s="534"/>
      <c r="W186" s="544">
        <v>0</v>
      </c>
      <c r="X186" s="544">
        <v>0</v>
      </c>
      <c r="Y186" s="544">
        <v>0</v>
      </c>
    </row>
    <row r="187" spans="3:25" ht="28.5" hidden="1" x14ac:dyDescent="0.2">
      <c r="C187" s="561" t="s">
        <v>516</v>
      </c>
      <c r="D187" s="536"/>
      <c r="E187" s="536"/>
      <c r="F187" s="544"/>
      <c r="G187" s="544"/>
      <c r="H187" s="544"/>
      <c r="I187" s="544"/>
      <c r="J187" s="544"/>
      <c r="K187" s="544"/>
      <c r="L187" s="544"/>
      <c r="M187" s="544"/>
      <c r="O187" s="535"/>
      <c r="P187" s="536"/>
      <c r="Q187" s="536"/>
      <c r="R187" s="544"/>
      <c r="S187" s="544"/>
      <c r="T187" s="544"/>
      <c r="U187" s="536"/>
      <c r="V187" s="536"/>
      <c r="W187" s="544"/>
      <c r="X187" s="544"/>
      <c r="Y187" s="544"/>
    </row>
    <row r="188" spans="3:25" ht="30" x14ac:dyDescent="0.25">
      <c r="C188" s="588" t="s">
        <v>558</v>
      </c>
      <c r="D188" s="547"/>
      <c r="E188" s="547"/>
      <c r="F188" s="547">
        <f>SUM(F178:F186)</f>
        <v>45.554051088131189</v>
      </c>
      <c r="G188" s="547">
        <f t="shared" ref="G188:H188" si="22">SUM(G178:G186)</f>
        <v>45.326386262131187</v>
      </c>
      <c r="H188" s="547">
        <f t="shared" si="22"/>
        <v>44.424364570131189</v>
      </c>
      <c r="I188" s="547"/>
      <c r="J188" s="547"/>
      <c r="K188" s="547">
        <f t="shared" ref="K188" si="23">SUM(K178:K186)</f>
        <v>157271.78837361871</v>
      </c>
      <c r="L188" s="547">
        <f t="shared" ref="L188" si="24">SUM(L178:L186)</f>
        <v>153645.24136370971</v>
      </c>
      <c r="M188" s="547">
        <f t="shared" ref="M188" si="25">SUM(M178:M186)</f>
        <v>140843.23901262169</v>
      </c>
      <c r="N188" s="333"/>
      <c r="O188" s="588" t="s">
        <v>558</v>
      </c>
      <c r="P188" s="547"/>
      <c r="Q188" s="547"/>
      <c r="R188" s="547">
        <f>SUM(R178:R186)</f>
        <v>2.2408375412556691</v>
      </c>
      <c r="S188" s="547">
        <f>SUM(S178:S186)</f>
        <v>2.2398375412556693</v>
      </c>
      <c r="T188" s="547">
        <f>SUM(T178:T186)</f>
        <v>2.2398375412556693</v>
      </c>
      <c r="U188" s="547"/>
      <c r="V188" s="547"/>
      <c r="W188" s="547">
        <f>SUM(W178:W186)</f>
        <v>4266.7657390681816</v>
      </c>
      <c r="X188" s="547">
        <f>SUM(X178:X186)</f>
        <v>4263.7657390681816</v>
      </c>
      <c r="Y188" s="547">
        <f>SUM(Y178:Y186)</f>
        <v>4255.7657390681816</v>
      </c>
    </row>
    <row r="189" spans="3:25" ht="28.5" hidden="1" x14ac:dyDescent="0.2">
      <c r="C189" s="561" t="s">
        <v>516</v>
      </c>
      <c r="D189" s="536"/>
      <c r="E189" s="536"/>
      <c r="F189" s="559"/>
      <c r="G189" s="559"/>
      <c r="H189" s="559"/>
      <c r="I189" s="544"/>
      <c r="J189" s="544"/>
      <c r="K189" s="559"/>
      <c r="L189" s="559"/>
      <c r="M189" s="559"/>
      <c r="O189" s="535"/>
      <c r="P189" s="536"/>
      <c r="Q189" s="536"/>
      <c r="R189" s="559"/>
      <c r="S189" s="559"/>
      <c r="T189" s="559"/>
      <c r="U189" s="536"/>
      <c r="V189" s="536"/>
      <c r="W189" s="559"/>
      <c r="X189" s="559"/>
      <c r="Y189" s="559"/>
    </row>
    <row r="190" spans="3:25" x14ac:dyDescent="0.2">
      <c r="C190" s="535"/>
      <c r="D190" s="536"/>
      <c r="E190" s="536"/>
      <c r="F190" s="536"/>
      <c r="G190" s="536"/>
      <c r="H190" s="536"/>
      <c r="I190" s="544"/>
      <c r="J190" s="544"/>
      <c r="K190" s="536"/>
      <c r="L190" s="536"/>
      <c r="M190" s="536"/>
      <c r="O190" s="535"/>
      <c r="P190" s="536"/>
      <c r="Q190" s="536"/>
      <c r="R190" s="536"/>
      <c r="S190" s="536"/>
      <c r="T190" s="536"/>
      <c r="U190" s="536"/>
      <c r="V190" s="536"/>
      <c r="W190" s="536"/>
      <c r="X190" s="536"/>
      <c r="Y190" s="536"/>
    </row>
    <row r="191" spans="3:25" ht="15" x14ac:dyDescent="0.2">
      <c r="C191" s="537" t="s">
        <v>9</v>
      </c>
      <c r="D191" s="537"/>
      <c r="E191" s="537"/>
      <c r="F191" s="537"/>
      <c r="G191" s="537"/>
      <c r="H191" s="537"/>
      <c r="I191" s="537"/>
      <c r="J191" s="537"/>
      <c r="K191" s="537"/>
      <c r="L191" s="537"/>
      <c r="M191" s="537"/>
      <c r="O191" s="537" t="s">
        <v>9</v>
      </c>
      <c r="P191" s="537"/>
      <c r="Q191" s="537"/>
      <c r="R191" s="537"/>
      <c r="S191" s="537"/>
      <c r="T191" s="537"/>
      <c r="U191" s="537"/>
      <c r="V191" s="537"/>
      <c r="W191" s="537"/>
      <c r="X191" s="537"/>
      <c r="Y191" s="537"/>
    </row>
    <row r="192" spans="3:25" x14ac:dyDescent="0.2">
      <c r="C192" s="535" t="s">
        <v>27</v>
      </c>
      <c r="D192" s="536"/>
      <c r="E192" s="536"/>
      <c r="F192" s="544">
        <v>72.183289922</v>
      </c>
      <c r="G192" s="544">
        <v>68.599875875999999</v>
      </c>
      <c r="H192" s="544">
        <v>61.090640118000003</v>
      </c>
      <c r="I192" s="544"/>
      <c r="J192" s="544"/>
      <c r="K192" s="544">
        <v>250227.70688018101</v>
      </c>
      <c r="L192" s="544">
        <v>239089.863346878</v>
      </c>
      <c r="M192" s="544">
        <v>215749.916621999</v>
      </c>
      <c r="O192" s="604" t="s">
        <v>27</v>
      </c>
      <c r="P192" s="536"/>
      <c r="Q192" s="536"/>
      <c r="R192" s="544">
        <v>0</v>
      </c>
      <c r="S192" s="544">
        <v>0</v>
      </c>
      <c r="T192" s="544">
        <v>0</v>
      </c>
      <c r="U192" s="534"/>
      <c r="V192" s="534"/>
      <c r="W192" s="544">
        <v>98779.216051708601</v>
      </c>
      <c r="X192" s="544">
        <v>98779.216051708601</v>
      </c>
      <c r="Y192" s="544">
        <v>98779.216051708601</v>
      </c>
    </row>
    <row r="193" spans="3:25" x14ac:dyDescent="0.2">
      <c r="C193" s="535" t="s">
        <v>25</v>
      </c>
      <c r="D193" s="536"/>
      <c r="E193" s="536"/>
      <c r="F193" s="544">
        <v>117.10330863199999</v>
      </c>
      <c r="G193" s="544">
        <v>113.19763714699999</v>
      </c>
      <c r="H193" s="544">
        <v>70.462491642000003</v>
      </c>
      <c r="I193" s="544"/>
      <c r="J193" s="544"/>
      <c r="K193" s="544">
        <v>421834.815327127</v>
      </c>
      <c r="L193" s="544">
        <v>407504.26789123402</v>
      </c>
      <c r="M193" s="544">
        <v>244364.45731276801</v>
      </c>
      <c r="O193" s="604" t="s">
        <v>25</v>
      </c>
      <c r="P193" s="536"/>
      <c r="Q193" s="536"/>
      <c r="R193" s="544">
        <v>1.319283321055148</v>
      </c>
      <c r="S193" s="544">
        <v>1.319283321055148</v>
      </c>
      <c r="T193" s="544">
        <v>1.319283321055148</v>
      </c>
      <c r="U193" s="534"/>
      <c r="V193" s="534"/>
      <c r="W193" s="544">
        <v>4444.419877708845</v>
      </c>
      <c r="X193" s="544">
        <v>4444.419877708845</v>
      </c>
      <c r="Y193" s="544">
        <v>4444.419877708845</v>
      </c>
    </row>
    <row r="194" spans="3:25" x14ac:dyDescent="0.2">
      <c r="C194" s="535" t="s">
        <v>28</v>
      </c>
      <c r="D194" s="536"/>
      <c r="E194" s="536"/>
      <c r="F194" s="544">
        <v>0</v>
      </c>
      <c r="G194" s="544">
        <v>0</v>
      </c>
      <c r="H194" s="544">
        <v>0</v>
      </c>
      <c r="I194" s="544"/>
      <c r="J194" s="544"/>
      <c r="K194" s="544">
        <v>0</v>
      </c>
      <c r="L194" s="544">
        <v>0</v>
      </c>
      <c r="M194" s="544">
        <v>0</v>
      </c>
      <c r="O194" s="604" t="s">
        <v>28</v>
      </c>
      <c r="P194" s="536"/>
      <c r="Q194" s="536"/>
      <c r="R194" s="544">
        <v>0</v>
      </c>
      <c r="S194" s="544">
        <v>0</v>
      </c>
      <c r="T194" s="544">
        <v>0</v>
      </c>
      <c r="U194" s="534"/>
      <c r="V194" s="534"/>
      <c r="W194" s="544">
        <v>0</v>
      </c>
      <c r="X194" s="544">
        <v>0</v>
      </c>
      <c r="Y194" s="544">
        <v>0</v>
      </c>
    </row>
    <row r="195" spans="3:25" x14ac:dyDescent="0.2">
      <c r="C195" s="535" t="s">
        <v>29</v>
      </c>
      <c r="D195" s="536"/>
      <c r="E195" s="536"/>
      <c r="F195" s="544">
        <v>0</v>
      </c>
      <c r="G195" s="544">
        <v>0</v>
      </c>
      <c r="H195" s="544">
        <v>0</v>
      </c>
      <c r="I195" s="544"/>
      <c r="J195" s="544"/>
      <c r="K195" s="544">
        <v>0</v>
      </c>
      <c r="L195" s="544">
        <v>0</v>
      </c>
      <c r="M195" s="544">
        <v>0</v>
      </c>
      <c r="O195" s="604" t="s">
        <v>29</v>
      </c>
      <c r="P195" s="536"/>
      <c r="Q195" s="536"/>
      <c r="R195" s="544">
        <v>0</v>
      </c>
      <c r="S195" s="544">
        <v>0</v>
      </c>
      <c r="T195" s="544">
        <v>0</v>
      </c>
      <c r="U195" s="534"/>
      <c r="V195" s="534"/>
      <c r="W195" s="544">
        <v>0</v>
      </c>
      <c r="X195" s="544">
        <v>0</v>
      </c>
      <c r="Y195" s="544">
        <v>0</v>
      </c>
    </row>
    <row r="196" spans="3:25" x14ac:dyDescent="0.2">
      <c r="C196" s="535" t="s">
        <v>23</v>
      </c>
      <c r="D196" s="536"/>
      <c r="E196" s="536"/>
      <c r="F196" s="544">
        <v>0</v>
      </c>
      <c r="G196" s="544">
        <v>0</v>
      </c>
      <c r="H196" s="544">
        <v>0</v>
      </c>
      <c r="I196" s="544"/>
      <c r="J196" s="544"/>
      <c r="K196" s="544">
        <v>0</v>
      </c>
      <c r="L196" s="544">
        <v>0</v>
      </c>
      <c r="M196" s="544">
        <v>0</v>
      </c>
      <c r="O196" s="604" t="s">
        <v>23</v>
      </c>
      <c r="P196" s="536"/>
      <c r="Q196" s="536"/>
      <c r="R196" s="544">
        <v>0</v>
      </c>
      <c r="S196" s="544">
        <v>0</v>
      </c>
      <c r="T196" s="544">
        <v>0</v>
      </c>
      <c r="U196" s="534"/>
      <c r="V196" s="534"/>
      <c r="W196" s="544">
        <v>0</v>
      </c>
      <c r="X196" s="544">
        <v>0</v>
      </c>
      <c r="Y196" s="544">
        <v>0</v>
      </c>
    </row>
    <row r="197" spans="3:25" ht="42.75" x14ac:dyDescent="0.2">
      <c r="C197" s="535" t="s">
        <v>569</v>
      </c>
      <c r="D197" s="536"/>
      <c r="E197" s="536"/>
      <c r="F197" s="544">
        <v>0</v>
      </c>
      <c r="G197" s="544">
        <v>0</v>
      </c>
      <c r="H197" s="544">
        <v>0</v>
      </c>
      <c r="I197" s="544"/>
      <c r="J197" s="544"/>
      <c r="K197" s="544">
        <v>0</v>
      </c>
      <c r="L197" s="544">
        <v>0</v>
      </c>
      <c r="M197" s="544">
        <v>0</v>
      </c>
      <c r="O197" s="604" t="s">
        <v>569</v>
      </c>
      <c r="P197" s="536"/>
      <c r="Q197" s="536"/>
      <c r="R197" s="544">
        <v>0</v>
      </c>
      <c r="S197" s="544">
        <v>0</v>
      </c>
      <c r="T197" s="544">
        <v>0</v>
      </c>
      <c r="U197" s="534"/>
      <c r="V197" s="534"/>
      <c r="W197" s="544">
        <v>0</v>
      </c>
      <c r="X197" s="544">
        <v>0</v>
      </c>
      <c r="Y197" s="544">
        <v>0</v>
      </c>
    </row>
    <row r="198" spans="3:25" ht="28.5" x14ac:dyDescent="0.2">
      <c r="C198" s="535" t="s">
        <v>31</v>
      </c>
      <c r="D198" s="536"/>
      <c r="E198" s="536"/>
      <c r="F198" s="544">
        <v>0</v>
      </c>
      <c r="G198" s="544">
        <v>0</v>
      </c>
      <c r="H198" s="544">
        <v>0</v>
      </c>
      <c r="I198" s="544"/>
      <c r="J198" s="544"/>
      <c r="K198" s="544">
        <v>0</v>
      </c>
      <c r="L198" s="544">
        <v>0</v>
      </c>
      <c r="M198" s="544">
        <v>0</v>
      </c>
      <c r="O198" s="604" t="s">
        <v>31</v>
      </c>
      <c r="P198" s="536"/>
      <c r="Q198" s="536"/>
      <c r="R198" s="544">
        <v>0</v>
      </c>
      <c r="S198" s="544">
        <v>0</v>
      </c>
      <c r="T198" s="544">
        <v>0</v>
      </c>
      <c r="U198" s="534"/>
      <c r="V198" s="534"/>
      <c r="W198" s="544">
        <v>0</v>
      </c>
      <c r="X198" s="544">
        <v>0</v>
      </c>
      <c r="Y198" s="544">
        <v>0</v>
      </c>
    </row>
    <row r="199" spans="3:25" x14ac:dyDescent="0.2">
      <c r="C199" s="535" t="s">
        <v>10</v>
      </c>
      <c r="D199" s="536"/>
      <c r="E199" s="536"/>
      <c r="F199" s="544">
        <v>0</v>
      </c>
      <c r="G199" s="544">
        <v>0</v>
      </c>
      <c r="H199" s="544">
        <v>0</v>
      </c>
      <c r="I199" s="544"/>
      <c r="J199" s="544"/>
      <c r="K199" s="544">
        <v>0</v>
      </c>
      <c r="L199" s="544">
        <v>0</v>
      </c>
      <c r="M199" s="544">
        <v>0</v>
      </c>
      <c r="O199" s="604" t="s">
        <v>10</v>
      </c>
      <c r="P199" s="536"/>
      <c r="Q199" s="536"/>
      <c r="R199" s="544">
        <v>0</v>
      </c>
      <c r="S199" s="544">
        <v>0</v>
      </c>
      <c r="T199" s="544">
        <v>0</v>
      </c>
      <c r="U199" s="534"/>
      <c r="V199" s="534"/>
      <c r="W199" s="544">
        <v>0</v>
      </c>
      <c r="X199" s="544">
        <v>0</v>
      </c>
      <c r="Y199" s="544">
        <v>0</v>
      </c>
    </row>
    <row r="200" spans="3:25" ht="28.5" hidden="1" x14ac:dyDescent="0.2">
      <c r="C200" s="561" t="s">
        <v>516</v>
      </c>
      <c r="D200" s="536"/>
      <c r="E200" s="536"/>
      <c r="F200" s="544"/>
      <c r="G200" s="544"/>
      <c r="H200" s="544"/>
      <c r="I200" s="544"/>
      <c r="J200" s="544"/>
      <c r="K200" s="544"/>
      <c r="L200" s="544"/>
      <c r="M200" s="544"/>
      <c r="O200" s="535"/>
      <c r="P200" s="536"/>
      <c r="Q200" s="536"/>
      <c r="R200" s="544"/>
      <c r="S200" s="544"/>
      <c r="T200" s="544"/>
      <c r="U200" s="536"/>
      <c r="V200" s="536"/>
      <c r="W200" s="544"/>
      <c r="X200" s="544"/>
      <c r="Y200" s="544"/>
    </row>
    <row r="201" spans="3:25" ht="15" x14ac:dyDescent="0.25">
      <c r="C201" s="588" t="s">
        <v>560</v>
      </c>
      <c r="D201" s="547"/>
      <c r="E201" s="547"/>
      <c r="F201" s="547">
        <f>SUM(F192:F199)</f>
        <v>189.28659855399999</v>
      </c>
      <c r="G201" s="547">
        <f>SUM(G192:G199)</f>
        <v>181.79751302299999</v>
      </c>
      <c r="H201" s="547">
        <f>SUM(H192:H199)</f>
        <v>131.55313176000001</v>
      </c>
      <c r="I201" s="547"/>
      <c r="J201" s="547"/>
      <c r="K201" s="547">
        <f>SUM(K192:K199)</f>
        <v>672062.52220730798</v>
      </c>
      <c r="L201" s="547">
        <f>SUM(L192:L199)</f>
        <v>646594.13123811199</v>
      </c>
      <c r="M201" s="547">
        <f>SUM(M192:M199)</f>
        <v>460114.37393476698</v>
      </c>
      <c r="N201" s="333"/>
      <c r="O201" s="588" t="s">
        <v>560</v>
      </c>
      <c r="P201" s="547"/>
      <c r="Q201" s="547"/>
      <c r="R201" s="547">
        <f>SUM(R192:R199)</f>
        <v>1.319283321055148</v>
      </c>
      <c r="S201" s="547">
        <f>SUM(S192:S199)</f>
        <v>1.319283321055148</v>
      </c>
      <c r="T201" s="547">
        <f>SUM(T192:T199)</f>
        <v>1.319283321055148</v>
      </c>
      <c r="U201" s="547"/>
      <c r="V201" s="547"/>
      <c r="W201" s="547">
        <f>SUM(W192:W199)</f>
        <v>103223.63592941745</v>
      </c>
      <c r="X201" s="547">
        <f>SUM(X192:X199)</f>
        <v>103223.63592941745</v>
      </c>
      <c r="Y201" s="547">
        <f>SUM(Y192:Y199)</f>
        <v>103223.63592941745</v>
      </c>
    </row>
    <row r="202" spans="3:25" ht="28.5" hidden="1" x14ac:dyDescent="0.2">
      <c r="C202" s="561" t="s">
        <v>516</v>
      </c>
      <c r="D202" s="536"/>
      <c r="E202" s="536"/>
      <c r="F202" s="559"/>
      <c r="G202" s="559"/>
      <c r="H202" s="544"/>
      <c r="I202" s="544"/>
      <c r="J202" s="544"/>
      <c r="K202" s="544"/>
      <c r="L202" s="544"/>
      <c r="M202" s="544"/>
      <c r="O202" s="535"/>
      <c r="P202" s="536"/>
      <c r="Q202" s="536"/>
      <c r="R202" s="559"/>
      <c r="S202" s="559"/>
      <c r="T202" s="559"/>
      <c r="U202" s="536"/>
      <c r="V202" s="536"/>
      <c r="W202" s="559"/>
      <c r="X202" s="559"/>
      <c r="Y202" s="559"/>
    </row>
    <row r="203" spans="3:25" x14ac:dyDescent="0.2">
      <c r="C203" s="535"/>
      <c r="D203" s="536"/>
      <c r="E203" s="536"/>
      <c r="F203" s="536"/>
      <c r="G203" s="536"/>
      <c r="H203" s="539"/>
      <c r="I203" s="539"/>
      <c r="J203" s="539"/>
      <c r="K203" s="539"/>
      <c r="L203" s="539"/>
      <c r="M203" s="539"/>
      <c r="O203" s="535"/>
      <c r="P203" s="536"/>
      <c r="Q203" s="536"/>
      <c r="R203" s="536"/>
      <c r="S203" s="536"/>
      <c r="T203" s="536"/>
      <c r="U203" s="536"/>
      <c r="V203" s="536"/>
      <c r="W203" s="536"/>
      <c r="X203" s="536"/>
      <c r="Y203" s="536"/>
    </row>
    <row r="204" spans="3:25" ht="15" x14ac:dyDescent="0.2">
      <c r="C204" s="537" t="s">
        <v>11</v>
      </c>
      <c r="D204" s="537"/>
      <c r="E204" s="537"/>
      <c r="F204" s="537"/>
      <c r="G204" s="537"/>
      <c r="H204" s="537"/>
      <c r="I204" s="537"/>
      <c r="J204" s="537"/>
      <c r="K204" s="537"/>
      <c r="L204" s="537"/>
      <c r="M204" s="537"/>
      <c r="O204" s="537" t="s">
        <v>11</v>
      </c>
      <c r="P204" s="537"/>
      <c r="Q204" s="537"/>
      <c r="R204" s="537"/>
      <c r="S204" s="537"/>
      <c r="T204" s="537"/>
      <c r="U204" s="537"/>
      <c r="V204" s="537"/>
      <c r="W204" s="537"/>
      <c r="X204" s="537"/>
      <c r="Y204" s="537"/>
    </row>
    <row r="205" spans="3:25" ht="28.5" x14ac:dyDescent="0.2">
      <c r="C205" s="535" t="s">
        <v>12</v>
      </c>
      <c r="D205" s="536"/>
      <c r="E205" s="536"/>
      <c r="F205" s="544">
        <v>0</v>
      </c>
      <c r="G205" s="544">
        <v>0</v>
      </c>
      <c r="H205" s="544">
        <v>0</v>
      </c>
      <c r="I205" s="544"/>
      <c r="J205" s="544"/>
      <c r="K205" s="544">
        <v>0</v>
      </c>
      <c r="L205" s="544">
        <v>0</v>
      </c>
      <c r="M205" s="544">
        <v>0</v>
      </c>
      <c r="O205" s="604" t="s">
        <v>12</v>
      </c>
      <c r="P205" s="536"/>
      <c r="Q205" s="536"/>
      <c r="R205" s="544">
        <v>0</v>
      </c>
      <c r="S205" s="544">
        <v>0</v>
      </c>
      <c r="T205" s="544">
        <v>0</v>
      </c>
      <c r="U205" s="534"/>
      <c r="V205" s="534"/>
      <c r="W205" s="544">
        <v>0</v>
      </c>
      <c r="X205" s="544">
        <v>0</v>
      </c>
      <c r="Y205" s="544">
        <v>0</v>
      </c>
    </row>
    <row r="206" spans="3:25" x14ac:dyDescent="0.2">
      <c r="C206" s="535" t="s">
        <v>13</v>
      </c>
      <c r="D206" s="536"/>
      <c r="E206" s="536"/>
      <c r="F206" s="544">
        <v>0</v>
      </c>
      <c r="G206" s="544">
        <v>0</v>
      </c>
      <c r="H206" s="544">
        <v>0</v>
      </c>
      <c r="I206" s="544"/>
      <c r="J206" s="544"/>
      <c r="K206" s="544">
        <v>0</v>
      </c>
      <c r="L206" s="544">
        <v>0</v>
      </c>
      <c r="M206" s="544">
        <v>0</v>
      </c>
      <c r="O206" s="604" t="s">
        <v>13</v>
      </c>
      <c r="P206" s="536"/>
      <c r="Q206" s="536"/>
      <c r="R206" s="544">
        <v>0</v>
      </c>
      <c r="S206" s="544">
        <v>0</v>
      </c>
      <c r="T206" s="544">
        <v>0</v>
      </c>
      <c r="U206" s="534"/>
      <c r="V206" s="534"/>
      <c r="W206" s="544">
        <v>0</v>
      </c>
      <c r="X206" s="544">
        <v>0</v>
      </c>
      <c r="Y206" s="544">
        <v>0</v>
      </c>
    </row>
    <row r="207" spans="3:25" x14ac:dyDescent="0.2">
      <c r="C207" s="535" t="s">
        <v>14</v>
      </c>
      <c r="D207" s="536"/>
      <c r="E207" s="536"/>
      <c r="F207" s="544">
        <v>0</v>
      </c>
      <c r="G207" s="544">
        <v>0</v>
      </c>
      <c r="H207" s="544">
        <v>0</v>
      </c>
      <c r="I207" s="544"/>
      <c r="J207" s="544"/>
      <c r="K207" s="544">
        <v>0</v>
      </c>
      <c r="L207" s="544">
        <v>0</v>
      </c>
      <c r="M207" s="544">
        <v>0</v>
      </c>
      <c r="O207" s="604" t="s">
        <v>14</v>
      </c>
      <c r="P207" s="536"/>
      <c r="Q207" s="536"/>
      <c r="R207" s="544">
        <v>0</v>
      </c>
      <c r="S207" s="544">
        <v>0</v>
      </c>
      <c r="T207" s="544">
        <v>0</v>
      </c>
      <c r="U207" s="534"/>
      <c r="V207" s="534"/>
      <c r="W207" s="544">
        <v>0</v>
      </c>
      <c r="X207" s="544">
        <v>0</v>
      </c>
      <c r="Y207" s="544">
        <v>0</v>
      </c>
    </row>
    <row r="208" spans="3:25" x14ac:dyDescent="0.2">
      <c r="C208" s="535" t="s">
        <v>27</v>
      </c>
      <c r="D208" s="536"/>
      <c r="E208" s="536"/>
      <c r="F208" s="544">
        <v>0</v>
      </c>
      <c r="G208" s="544">
        <v>0</v>
      </c>
      <c r="H208" s="544">
        <v>0</v>
      </c>
      <c r="I208" s="544"/>
      <c r="J208" s="544"/>
      <c r="K208" s="544">
        <v>0</v>
      </c>
      <c r="L208" s="544">
        <v>0</v>
      </c>
      <c r="M208" s="544">
        <v>0</v>
      </c>
      <c r="O208" s="604" t="s">
        <v>27</v>
      </c>
      <c r="P208" s="536"/>
      <c r="Q208" s="536"/>
      <c r="R208" s="544">
        <v>0</v>
      </c>
      <c r="S208" s="544">
        <v>0</v>
      </c>
      <c r="T208" s="544">
        <v>0</v>
      </c>
      <c r="U208" s="534"/>
      <c r="V208" s="534"/>
      <c r="W208" s="544">
        <v>0</v>
      </c>
      <c r="X208" s="544">
        <v>0</v>
      </c>
      <c r="Y208" s="544">
        <v>0</v>
      </c>
    </row>
    <row r="209" spans="3:25" x14ac:dyDescent="0.2">
      <c r="C209" s="535" t="s">
        <v>10</v>
      </c>
      <c r="D209" s="536"/>
      <c r="E209" s="536"/>
      <c r="F209" s="544">
        <v>0</v>
      </c>
      <c r="G209" s="544">
        <v>0</v>
      </c>
      <c r="H209" s="544">
        <v>0</v>
      </c>
      <c r="I209" s="544"/>
      <c r="J209" s="544"/>
      <c r="K209" s="544">
        <v>0</v>
      </c>
      <c r="L209" s="544">
        <v>0</v>
      </c>
      <c r="M209" s="544">
        <v>0</v>
      </c>
      <c r="O209" s="604" t="s">
        <v>10</v>
      </c>
      <c r="P209" s="536"/>
      <c r="Q209" s="536"/>
      <c r="R209" s="544">
        <v>0</v>
      </c>
      <c r="S209" s="544">
        <v>0</v>
      </c>
      <c r="T209" s="544">
        <v>0</v>
      </c>
      <c r="U209" s="534"/>
      <c r="V209" s="534"/>
      <c r="W209" s="544">
        <v>0</v>
      </c>
      <c r="X209" s="544">
        <v>0</v>
      </c>
      <c r="Y209" s="544">
        <v>0</v>
      </c>
    </row>
    <row r="210" spans="3:25" ht="28.5" hidden="1" x14ac:dyDescent="0.2">
      <c r="C210" s="561" t="s">
        <v>516</v>
      </c>
      <c r="D210" s="536"/>
      <c r="E210" s="536"/>
      <c r="F210" s="544"/>
      <c r="G210" s="544"/>
      <c r="H210" s="544"/>
      <c r="I210" s="544"/>
      <c r="J210" s="544"/>
      <c r="K210" s="544"/>
      <c r="L210" s="544"/>
      <c r="M210" s="544"/>
      <c r="O210" s="535"/>
      <c r="P210" s="536"/>
      <c r="Q210" s="536"/>
      <c r="R210" s="544"/>
      <c r="S210" s="544"/>
      <c r="T210" s="544"/>
      <c r="U210" s="536"/>
      <c r="V210" s="536"/>
      <c r="W210" s="544"/>
      <c r="X210" s="544"/>
      <c r="Y210" s="544"/>
    </row>
    <row r="211" spans="3:25" ht="15" x14ac:dyDescent="0.25">
      <c r="C211" s="588" t="s">
        <v>561</v>
      </c>
      <c r="D211" s="547"/>
      <c r="E211" s="547"/>
      <c r="F211" s="547">
        <f>SUM(F205:F209)</f>
        <v>0</v>
      </c>
      <c r="G211" s="547">
        <f>SUM(G205:G209)</f>
        <v>0</v>
      </c>
      <c r="H211" s="547">
        <f>SUM(H205:H209)</f>
        <v>0</v>
      </c>
      <c r="I211" s="547"/>
      <c r="J211" s="547"/>
      <c r="K211" s="547">
        <f>SUM(K205:K209)</f>
        <v>0</v>
      </c>
      <c r="L211" s="547">
        <f>SUM(L205:L209)</f>
        <v>0</v>
      </c>
      <c r="M211" s="547">
        <f>SUM(M205:M209)</f>
        <v>0</v>
      </c>
      <c r="N211" s="333"/>
      <c r="O211" s="588" t="s">
        <v>561</v>
      </c>
      <c r="P211" s="547"/>
      <c r="Q211" s="547"/>
      <c r="R211" s="547">
        <f>SUM(R205:R209)</f>
        <v>0</v>
      </c>
      <c r="S211" s="547">
        <f>SUM(S205:S209)</f>
        <v>0</v>
      </c>
      <c r="T211" s="547">
        <f>SUM(T205:T209)</f>
        <v>0</v>
      </c>
      <c r="U211" s="547"/>
      <c r="V211" s="547"/>
      <c r="W211" s="547">
        <f>SUM(W205:W209)</f>
        <v>0</v>
      </c>
      <c r="X211" s="547">
        <f>SUM(X205:X209)</f>
        <v>0</v>
      </c>
      <c r="Y211" s="547">
        <f>SUM(Y205:Y209)</f>
        <v>0</v>
      </c>
    </row>
    <row r="212" spans="3:25" ht="28.5" hidden="1" x14ac:dyDescent="0.2">
      <c r="C212" s="561" t="s">
        <v>516</v>
      </c>
      <c r="D212" s="536"/>
      <c r="E212" s="536"/>
      <c r="F212" s="559"/>
      <c r="G212" s="559"/>
      <c r="H212" s="559"/>
      <c r="I212" s="559"/>
      <c r="J212" s="559"/>
      <c r="K212" s="559"/>
      <c r="L212" s="559"/>
      <c r="M212" s="559"/>
      <c r="O212" s="535"/>
      <c r="P212" s="536"/>
      <c r="Q212" s="536"/>
      <c r="R212" s="559"/>
      <c r="S212" s="559"/>
      <c r="T212" s="559"/>
      <c r="U212" s="536"/>
      <c r="V212" s="536"/>
      <c r="W212" s="559"/>
      <c r="X212" s="559"/>
      <c r="Y212" s="559"/>
    </row>
    <row r="213" spans="3:25" x14ac:dyDescent="0.2">
      <c r="C213" s="535"/>
      <c r="D213" s="536"/>
      <c r="E213" s="536"/>
      <c r="F213" s="536"/>
      <c r="G213" s="536"/>
      <c r="H213" s="536"/>
      <c r="I213" s="536"/>
      <c r="J213" s="536"/>
      <c r="K213" s="536"/>
      <c r="L213" s="536"/>
      <c r="M213" s="536"/>
      <c r="O213" s="535"/>
      <c r="P213" s="536"/>
      <c r="Q213" s="536"/>
      <c r="R213" s="536"/>
      <c r="S213" s="536"/>
      <c r="T213" s="536"/>
      <c r="U213" s="536"/>
      <c r="V213" s="536"/>
      <c r="W213" s="536"/>
      <c r="X213" s="536"/>
      <c r="Y213" s="536"/>
    </row>
    <row r="214" spans="3:25" ht="15" x14ac:dyDescent="0.2">
      <c r="C214" s="537" t="s">
        <v>15</v>
      </c>
      <c r="D214" s="537"/>
      <c r="E214" s="537"/>
      <c r="F214" s="537"/>
      <c r="G214" s="537"/>
      <c r="H214" s="537"/>
      <c r="I214" s="537"/>
      <c r="J214" s="537"/>
      <c r="K214" s="537"/>
      <c r="L214" s="537"/>
      <c r="M214" s="537"/>
      <c r="O214" s="537" t="s">
        <v>15</v>
      </c>
      <c r="P214" s="537"/>
      <c r="Q214" s="537"/>
      <c r="R214" s="537"/>
      <c r="S214" s="537"/>
      <c r="T214" s="537"/>
      <c r="U214" s="537"/>
      <c r="V214" s="537"/>
      <c r="W214" s="537"/>
      <c r="X214" s="537"/>
      <c r="Y214" s="537"/>
    </row>
    <row r="215" spans="3:25" ht="28.5" x14ac:dyDescent="0.2">
      <c r="C215" s="535" t="s">
        <v>15</v>
      </c>
      <c r="D215" s="536"/>
      <c r="E215" s="536"/>
      <c r="F215" s="544">
        <v>3.0328353080000001</v>
      </c>
      <c r="G215" s="544">
        <v>3.0301185469999998</v>
      </c>
      <c r="H215" s="544">
        <v>2.8997817110000002</v>
      </c>
      <c r="I215" s="544"/>
      <c r="J215" s="544"/>
      <c r="K215" s="544">
        <v>33099.736137389998</v>
      </c>
      <c r="L215" s="544">
        <v>33047.436813353997</v>
      </c>
      <c r="M215" s="544">
        <v>30538.367357253999</v>
      </c>
      <c r="O215" s="604" t="s">
        <v>15</v>
      </c>
      <c r="P215" s="536"/>
      <c r="Q215" s="536"/>
      <c r="R215" s="544">
        <v>2.8147157489999999</v>
      </c>
      <c r="S215" s="544">
        <v>2.8130482460000001</v>
      </c>
      <c r="T215" s="544">
        <v>2.7884384340000001</v>
      </c>
      <c r="U215" s="534"/>
      <c r="V215" s="534"/>
      <c r="W215" s="544">
        <v>11491.57821</v>
      </c>
      <c r="X215" s="544">
        <v>11459.31739</v>
      </c>
      <c r="Y215" s="544">
        <v>10986.26482</v>
      </c>
    </row>
    <row r="216" spans="3:25" ht="28.5" hidden="1" x14ac:dyDescent="0.2">
      <c r="C216" s="561" t="s">
        <v>516</v>
      </c>
      <c r="D216" s="536"/>
      <c r="E216" s="536"/>
      <c r="F216" s="544"/>
      <c r="G216" s="544"/>
      <c r="H216" s="544"/>
      <c r="I216" s="544"/>
      <c r="J216" s="544"/>
      <c r="K216" s="544"/>
      <c r="L216" s="544"/>
      <c r="M216" s="544"/>
      <c r="O216" s="535"/>
      <c r="P216" s="536"/>
      <c r="Q216" s="536"/>
      <c r="R216" s="544"/>
      <c r="S216" s="544"/>
      <c r="T216" s="544"/>
      <c r="U216" s="536"/>
      <c r="V216" s="536"/>
      <c r="W216" s="544"/>
      <c r="X216" s="544"/>
      <c r="Y216" s="544"/>
    </row>
    <row r="217" spans="3:25" ht="30" x14ac:dyDescent="0.25">
      <c r="C217" s="588" t="s">
        <v>562</v>
      </c>
      <c r="D217" s="547"/>
      <c r="E217" s="547"/>
      <c r="F217" s="547">
        <f>F215</f>
        <v>3.0328353080000001</v>
      </c>
      <c r="G217" s="547">
        <f>G215</f>
        <v>3.0301185469999998</v>
      </c>
      <c r="H217" s="547">
        <f>H215</f>
        <v>2.8997817110000002</v>
      </c>
      <c r="I217" s="547"/>
      <c r="J217" s="547"/>
      <c r="K217" s="547">
        <f t="shared" ref="K217:M217" si="26">K215</f>
        <v>33099.736137389998</v>
      </c>
      <c r="L217" s="547">
        <f t="shared" si="26"/>
        <v>33047.436813353997</v>
      </c>
      <c r="M217" s="547">
        <f t="shared" si="26"/>
        <v>30538.367357253999</v>
      </c>
      <c r="N217" s="333"/>
      <c r="O217" s="588" t="s">
        <v>562</v>
      </c>
      <c r="P217" s="547"/>
      <c r="Q217" s="547"/>
      <c r="R217" s="547">
        <f>R215</f>
        <v>2.8147157489999999</v>
      </c>
      <c r="S217" s="547">
        <f>S215</f>
        <v>2.8130482460000001</v>
      </c>
      <c r="T217" s="547">
        <f>T215</f>
        <v>2.7884384340000001</v>
      </c>
      <c r="U217" s="547"/>
      <c r="V217" s="547"/>
      <c r="W217" s="547">
        <f>W215</f>
        <v>11491.57821</v>
      </c>
      <c r="X217" s="547">
        <f>X215</f>
        <v>11459.31739</v>
      </c>
      <c r="Y217" s="547">
        <f>Y215</f>
        <v>10986.26482</v>
      </c>
    </row>
    <row r="218" spans="3:25" x14ac:dyDescent="0.2">
      <c r="C218" s="535"/>
      <c r="D218" s="536"/>
      <c r="E218" s="536"/>
      <c r="F218" s="536"/>
      <c r="G218" s="536"/>
      <c r="H218" s="536"/>
      <c r="I218" s="536"/>
      <c r="J218" s="536"/>
      <c r="K218" s="536"/>
      <c r="L218" s="536"/>
      <c r="M218" s="536"/>
      <c r="O218" s="535"/>
      <c r="P218" s="536"/>
      <c r="Q218" s="536"/>
      <c r="R218" s="536"/>
      <c r="S218" s="536"/>
      <c r="T218" s="536"/>
      <c r="U218" s="536"/>
      <c r="V218" s="536"/>
      <c r="W218" s="536"/>
      <c r="X218" s="536"/>
      <c r="Y218" s="536"/>
    </row>
    <row r="219" spans="3:25" ht="15" x14ac:dyDescent="0.2">
      <c r="C219" s="538" t="s">
        <v>16</v>
      </c>
      <c r="D219" s="538"/>
      <c r="E219" s="537"/>
      <c r="F219" s="537"/>
      <c r="G219" s="537"/>
      <c r="H219" s="537"/>
      <c r="I219" s="537"/>
      <c r="J219" s="537"/>
      <c r="K219" s="537"/>
      <c r="L219" s="537"/>
      <c r="M219" s="537"/>
      <c r="O219" s="538" t="s">
        <v>16</v>
      </c>
      <c r="P219" s="538"/>
      <c r="Q219" s="537"/>
      <c r="R219" s="537"/>
      <c r="S219" s="537"/>
      <c r="T219" s="537"/>
      <c r="U219" s="537"/>
      <c r="V219" s="537"/>
      <c r="W219" s="537"/>
      <c r="X219" s="537"/>
      <c r="Y219" s="537"/>
    </row>
    <row r="220" spans="3:25" ht="28.5" x14ac:dyDescent="0.2">
      <c r="C220" s="535" t="s">
        <v>17</v>
      </c>
      <c r="D220" s="536"/>
      <c r="E220" s="536"/>
      <c r="F220" s="544">
        <v>0</v>
      </c>
      <c r="G220" s="544">
        <v>0</v>
      </c>
      <c r="H220" s="544">
        <v>0</v>
      </c>
      <c r="I220" s="544"/>
      <c r="J220" s="544"/>
      <c r="K220" s="544">
        <v>0</v>
      </c>
      <c r="L220" s="544">
        <v>0</v>
      </c>
      <c r="M220" s="544">
        <v>0</v>
      </c>
      <c r="O220" s="604" t="s">
        <v>17</v>
      </c>
      <c r="P220" s="536"/>
      <c r="Q220" s="536"/>
      <c r="R220" s="544">
        <v>0</v>
      </c>
      <c r="S220" s="544">
        <v>0</v>
      </c>
      <c r="T220" s="544">
        <v>0</v>
      </c>
      <c r="U220" s="534"/>
      <c r="V220" s="534"/>
      <c r="W220" s="544">
        <v>0</v>
      </c>
      <c r="X220" s="544">
        <v>0</v>
      </c>
      <c r="Y220" s="544">
        <v>0</v>
      </c>
    </row>
    <row r="221" spans="3:25" ht="28.5" x14ac:dyDescent="0.2">
      <c r="C221" s="535" t="s">
        <v>18</v>
      </c>
      <c r="D221" s="536"/>
      <c r="E221" s="536"/>
      <c r="F221" s="544">
        <v>0</v>
      </c>
      <c r="G221" s="544">
        <v>0</v>
      </c>
      <c r="H221" s="544">
        <v>0</v>
      </c>
      <c r="I221" s="544"/>
      <c r="J221" s="544"/>
      <c r="K221" s="544">
        <v>0</v>
      </c>
      <c r="L221" s="544">
        <v>0</v>
      </c>
      <c r="M221" s="544">
        <v>0</v>
      </c>
      <c r="O221" s="604" t="s">
        <v>18</v>
      </c>
      <c r="P221" s="536"/>
      <c r="Q221" s="536"/>
      <c r="R221" s="544">
        <v>0</v>
      </c>
      <c r="S221" s="544">
        <v>0</v>
      </c>
      <c r="T221" s="544">
        <v>0</v>
      </c>
      <c r="U221" s="534"/>
      <c r="V221" s="534"/>
      <c r="W221" s="544">
        <v>0</v>
      </c>
      <c r="X221" s="544">
        <v>0</v>
      </c>
      <c r="Y221" s="544">
        <v>0</v>
      </c>
    </row>
    <row r="222" spans="3:25" x14ac:dyDescent="0.2">
      <c r="C222" s="535" t="s">
        <v>19</v>
      </c>
      <c r="D222" s="536"/>
      <c r="E222" s="536"/>
      <c r="F222" s="544">
        <v>0</v>
      </c>
      <c r="G222" s="544">
        <v>0</v>
      </c>
      <c r="H222" s="544">
        <v>0</v>
      </c>
      <c r="I222" s="544"/>
      <c r="J222" s="544"/>
      <c r="K222" s="544">
        <v>0</v>
      </c>
      <c r="L222" s="544">
        <v>0</v>
      </c>
      <c r="M222" s="544">
        <v>0</v>
      </c>
      <c r="O222" s="604" t="s">
        <v>19</v>
      </c>
      <c r="P222" s="536"/>
      <c r="Q222" s="536"/>
      <c r="R222" s="544">
        <v>0</v>
      </c>
      <c r="S222" s="544">
        <v>0</v>
      </c>
      <c r="T222" s="544">
        <v>0</v>
      </c>
      <c r="U222" s="534"/>
      <c r="V222" s="534"/>
      <c r="W222" s="544">
        <v>0</v>
      </c>
      <c r="X222" s="544">
        <v>0</v>
      </c>
      <c r="Y222" s="544">
        <v>0</v>
      </c>
    </row>
    <row r="223" spans="3:25" ht="28.5" x14ac:dyDescent="0.2">
      <c r="C223" s="535" t="s">
        <v>20</v>
      </c>
      <c r="D223" s="536"/>
      <c r="E223" s="536"/>
      <c r="F223" s="544">
        <v>0</v>
      </c>
      <c r="G223" s="544">
        <v>0</v>
      </c>
      <c r="H223" s="544">
        <v>0</v>
      </c>
      <c r="I223" s="544"/>
      <c r="J223" s="544"/>
      <c r="K223" s="544">
        <v>0</v>
      </c>
      <c r="L223" s="544">
        <v>0</v>
      </c>
      <c r="M223" s="544">
        <v>0</v>
      </c>
      <c r="O223" s="604" t="s">
        <v>20</v>
      </c>
      <c r="P223" s="536"/>
      <c r="Q223" s="536"/>
      <c r="R223" s="544">
        <v>0</v>
      </c>
      <c r="S223" s="544">
        <v>0</v>
      </c>
      <c r="T223" s="544">
        <v>0</v>
      </c>
      <c r="U223" s="534"/>
      <c r="V223" s="534"/>
      <c r="W223" s="544">
        <v>0</v>
      </c>
      <c r="X223" s="544">
        <v>0</v>
      </c>
      <c r="Y223" s="544">
        <v>0</v>
      </c>
    </row>
    <row r="224" spans="3:25" x14ac:dyDescent="0.2">
      <c r="C224" s="535" t="s">
        <v>105</v>
      </c>
      <c r="D224" s="536"/>
      <c r="E224" s="536"/>
      <c r="F224" s="544">
        <v>0</v>
      </c>
      <c r="G224" s="544">
        <v>0</v>
      </c>
      <c r="H224" s="544">
        <v>0</v>
      </c>
      <c r="I224" s="544"/>
      <c r="J224" s="544"/>
      <c r="K224" s="544">
        <v>0</v>
      </c>
      <c r="L224" s="544">
        <v>0</v>
      </c>
      <c r="M224" s="544">
        <v>0</v>
      </c>
      <c r="O224" s="604" t="s">
        <v>105</v>
      </c>
      <c r="P224" s="536"/>
      <c r="Q224" s="536"/>
      <c r="R224" s="544">
        <v>0</v>
      </c>
      <c r="S224" s="544">
        <v>0</v>
      </c>
      <c r="T224" s="544">
        <v>0</v>
      </c>
      <c r="U224" s="534"/>
      <c r="V224" s="534"/>
      <c r="W224" s="544">
        <v>0</v>
      </c>
      <c r="X224" s="544">
        <v>0</v>
      </c>
      <c r="Y224" s="544">
        <v>0</v>
      </c>
    </row>
    <row r="225" spans="3:25" ht="28.5" hidden="1" x14ac:dyDescent="0.2">
      <c r="C225" s="561" t="s">
        <v>516</v>
      </c>
      <c r="D225" s="536"/>
      <c r="E225" s="536"/>
      <c r="F225" s="544"/>
      <c r="G225" s="544"/>
      <c r="H225" s="544"/>
      <c r="I225" s="544"/>
      <c r="J225" s="544"/>
      <c r="K225" s="544"/>
      <c r="L225" s="544"/>
      <c r="M225" s="544"/>
      <c r="O225" s="535"/>
      <c r="P225" s="536"/>
      <c r="Q225" s="536"/>
      <c r="R225" s="544"/>
      <c r="S225" s="544"/>
      <c r="T225" s="544"/>
      <c r="U225" s="536"/>
      <c r="V225" s="536"/>
      <c r="W225" s="544"/>
      <c r="X225" s="544"/>
      <c r="Y225" s="544"/>
    </row>
    <row r="226" spans="3:25" ht="30" x14ac:dyDescent="0.25">
      <c r="C226" s="588" t="s">
        <v>563</v>
      </c>
      <c r="D226" s="547"/>
      <c r="E226" s="547"/>
      <c r="F226" s="547">
        <f>SUM(F220:F224)</f>
        <v>0</v>
      </c>
      <c r="G226" s="547">
        <f>SUM(G220:G224)</f>
        <v>0</v>
      </c>
      <c r="H226" s="547">
        <f>SUM(H220:H224)</f>
        <v>0</v>
      </c>
      <c r="I226" s="547"/>
      <c r="J226" s="547"/>
      <c r="K226" s="547">
        <f>SUM(K220:K224)</f>
        <v>0</v>
      </c>
      <c r="L226" s="547">
        <f>SUM(L220:L224)</f>
        <v>0</v>
      </c>
      <c r="M226" s="547">
        <f>SUM(M220:M224)</f>
        <v>0</v>
      </c>
      <c r="N226" s="333"/>
      <c r="O226" s="588" t="s">
        <v>16</v>
      </c>
      <c r="P226" s="547"/>
      <c r="Q226" s="547"/>
      <c r="R226" s="547">
        <f>SUM(R220:R224)</f>
        <v>0</v>
      </c>
      <c r="S226" s="547">
        <f>SUM(S220:S224)</f>
        <v>0</v>
      </c>
      <c r="T226" s="547">
        <f>SUM(T220:T224)</f>
        <v>0</v>
      </c>
      <c r="U226" s="547"/>
      <c r="V226" s="547"/>
      <c r="W226" s="547">
        <f>SUM(W220:W224)</f>
        <v>0</v>
      </c>
      <c r="X226" s="547">
        <f>SUM(X220:X224)</f>
        <v>0</v>
      </c>
      <c r="Y226" s="547">
        <f>SUM(Y220:Y224)</f>
        <v>0</v>
      </c>
    </row>
    <row r="227" spans="3:25" x14ac:dyDescent="0.2">
      <c r="C227" s="527"/>
      <c r="D227" s="156"/>
      <c r="E227" s="504"/>
      <c r="F227" s="504"/>
      <c r="G227" s="504"/>
      <c r="H227" s="504"/>
      <c r="I227" s="504"/>
      <c r="J227" s="504"/>
      <c r="K227" s="504"/>
      <c r="L227" s="504"/>
      <c r="M227" s="504"/>
      <c r="O227" s="527"/>
      <c r="P227" s="156"/>
      <c r="Q227" s="504"/>
      <c r="R227" s="504"/>
      <c r="S227" s="504"/>
      <c r="T227" s="504"/>
      <c r="U227" s="156"/>
      <c r="V227" s="504"/>
      <c r="W227" s="504"/>
      <c r="X227" s="504"/>
      <c r="Y227" s="504"/>
    </row>
    <row r="228" spans="3:25" ht="15" x14ac:dyDescent="0.2">
      <c r="C228" s="529" t="s">
        <v>106</v>
      </c>
      <c r="D228" s="529"/>
      <c r="E228" s="529"/>
      <c r="F228" s="529"/>
      <c r="G228" s="529"/>
      <c r="H228" s="529"/>
      <c r="I228" s="529"/>
      <c r="J228" s="529"/>
      <c r="K228" s="529"/>
      <c r="L228" s="529"/>
      <c r="M228" s="529"/>
      <c r="O228" s="529" t="s">
        <v>106</v>
      </c>
      <c r="P228" s="529"/>
      <c r="Q228" s="529"/>
      <c r="R228" s="529"/>
      <c r="S228" s="529"/>
      <c r="T228" s="529"/>
      <c r="U228" s="529"/>
      <c r="V228" s="529"/>
      <c r="W228" s="529"/>
      <c r="X228" s="529"/>
      <c r="Y228" s="529"/>
    </row>
    <row r="229" spans="3:25" x14ac:dyDescent="0.2">
      <c r="C229" s="527" t="s">
        <v>108</v>
      </c>
      <c r="D229" s="540"/>
      <c r="E229" s="540"/>
      <c r="F229" s="544">
        <v>0</v>
      </c>
      <c r="G229" s="544">
        <v>0</v>
      </c>
      <c r="H229" s="544">
        <v>0</v>
      </c>
      <c r="I229" s="544"/>
      <c r="J229" s="544"/>
      <c r="K229" s="544">
        <v>0</v>
      </c>
      <c r="L229" s="544">
        <v>0</v>
      </c>
      <c r="M229" s="544">
        <v>0</v>
      </c>
      <c r="O229" s="575" t="s">
        <v>108</v>
      </c>
      <c r="P229" s="540"/>
      <c r="Q229" s="540"/>
      <c r="R229" s="544">
        <v>0</v>
      </c>
      <c r="S229" s="544">
        <v>0</v>
      </c>
      <c r="T229" s="544">
        <v>0</v>
      </c>
      <c r="U229" s="534"/>
      <c r="V229" s="534"/>
      <c r="W229" s="544">
        <v>0</v>
      </c>
      <c r="X229" s="544">
        <v>0</v>
      </c>
      <c r="Y229" s="544">
        <v>0</v>
      </c>
    </row>
    <row r="230" spans="3:25" x14ac:dyDescent="0.2">
      <c r="C230" s="527" t="s">
        <v>107</v>
      </c>
      <c r="D230" s="540"/>
      <c r="E230" s="540"/>
      <c r="F230" s="544">
        <v>0</v>
      </c>
      <c r="G230" s="544">
        <v>0</v>
      </c>
      <c r="H230" s="544">
        <v>0</v>
      </c>
      <c r="I230" s="544"/>
      <c r="J230" s="544"/>
      <c r="K230" s="544">
        <v>0</v>
      </c>
      <c r="L230" s="544">
        <v>0</v>
      </c>
      <c r="M230" s="544">
        <v>0</v>
      </c>
      <c r="O230" s="575" t="s">
        <v>107</v>
      </c>
      <c r="P230" s="540"/>
      <c r="Q230" s="540"/>
      <c r="R230" s="544">
        <v>0</v>
      </c>
      <c r="S230" s="544">
        <v>0</v>
      </c>
      <c r="T230" s="544">
        <v>0</v>
      </c>
      <c r="U230" s="534"/>
      <c r="V230" s="534"/>
      <c r="W230" s="544">
        <v>0</v>
      </c>
      <c r="X230" s="544">
        <v>0</v>
      </c>
      <c r="Y230" s="544">
        <v>0</v>
      </c>
    </row>
    <row r="231" spans="3:25" ht="28.5" hidden="1" x14ac:dyDescent="0.2">
      <c r="C231" s="561" t="s">
        <v>516</v>
      </c>
      <c r="D231" s="540"/>
      <c r="E231" s="540"/>
      <c r="F231" s="544"/>
      <c r="G231" s="544"/>
      <c r="H231" s="544"/>
      <c r="I231" s="544"/>
      <c r="J231" s="544"/>
      <c r="K231" s="544"/>
      <c r="L231" s="544"/>
      <c r="M231" s="544"/>
      <c r="O231" s="527"/>
      <c r="P231" s="540"/>
      <c r="Q231" s="540"/>
      <c r="R231" s="544"/>
      <c r="S231" s="544"/>
      <c r="T231" s="544"/>
      <c r="U231" s="540"/>
      <c r="V231" s="540"/>
      <c r="W231" s="544"/>
      <c r="X231" s="544"/>
      <c r="Y231" s="544"/>
    </row>
    <row r="232" spans="3:25" ht="15" x14ac:dyDescent="0.25">
      <c r="C232" s="588" t="s">
        <v>570</v>
      </c>
      <c r="D232" s="547"/>
      <c r="E232" s="547"/>
      <c r="F232" s="547">
        <f>SUM(F229:F230)</f>
        <v>0</v>
      </c>
      <c r="G232" s="547">
        <f>SUM(G229:G230)</f>
        <v>0</v>
      </c>
      <c r="H232" s="547">
        <f>SUM(H229:H230)</f>
        <v>0</v>
      </c>
      <c r="I232" s="547"/>
      <c r="J232" s="547"/>
      <c r="K232" s="547">
        <v>0</v>
      </c>
      <c r="L232" s="547">
        <v>0</v>
      </c>
      <c r="M232" s="547">
        <v>0</v>
      </c>
      <c r="N232" s="333"/>
      <c r="O232" s="588" t="s">
        <v>570</v>
      </c>
      <c r="P232" s="547"/>
      <c r="Q232" s="547"/>
      <c r="R232" s="547">
        <f>SUM(R229:R230)</f>
        <v>0</v>
      </c>
      <c r="S232" s="547">
        <f>SUM(S229:S230)</f>
        <v>0</v>
      </c>
      <c r="T232" s="547">
        <f>SUM(T229:T230)</f>
        <v>0</v>
      </c>
      <c r="U232" s="547"/>
      <c r="V232" s="547"/>
      <c r="W232" s="547">
        <f>SUM(W229:W230)</f>
        <v>0</v>
      </c>
      <c r="X232" s="547">
        <f>SUM(X229:X230)</f>
        <v>0</v>
      </c>
      <c r="Y232" s="547">
        <f>SUM(Y229:Y230)</f>
        <v>0</v>
      </c>
    </row>
    <row r="233" spans="3:25" ht="15" x14ac:dyDescent="0.25">
      <c r="H233" s="539"/>
      <c r="I233" s="539"/>
      <c r="J233" s="539"/>
      <c r="K233" s="539"/>
      <c r="L233" s="539"/>
      <c r="M233" s="539"/>
      <c r="O233" s="548"/>
      <c r="P233" s="548"/>
      <c r="Q233" s="548"/>
      <c r="R233" s="548"/>
      <c r="S233" s="548"/>
      <c r="T233" s="548"/>
      <c r="U233" s="548"/>
      <c r="V233" s="548"/>
      <c r="W233" s="548"/>
      <c r="X233" s="548"/>
      <c r="Y233" s="548"/>
    </row>
    <row r="234" spans="3:25" ht="15" x14ac:dyDescent="0.25">
      <c r="C234" s="588" t="s">
        <v>564</v>
      </c>
      <c r="D234" s="547"/>
      <c r="E234" s="547"/>
      <c r="F234" s="547">
        <f>SUM(F178:F233)/2</f>
        <v>237.87348495013117</v>
      </c>
      <c r="G234" s="547">
        <f>SUM(G178:G233)/2</f>
        <v>230.15401783213116</v>
      </c>
      <c r="H234" s="547">
        <f>SUM(H178:H233)/2</f>
        <v>178.87727804113121</v>
      </c>
      <c r="I234" s="547"/>
      <c r="J234" s="547"/>
      <c r="K234" s="547">
        <f>SUM(K178:K233)/2</f>
        <v>862434.04671831662</v>
      </c>
      <c r="L234" s="547">
        <f>SUM(L178:L233)/2</f>
        <v>833286.80941517581</v>
      </c>
      <c r="M234" s="547">
        <f>SUM(M178:M233)/2</f>
        <v>631495.9803046427</v>
      </c>
      <c r="N234" s="333"/>
      <c r="O234" s="588" t="s">
        <v>564</v>
      </c>
      <c r="P234" s="547"/>
      <c r="Q234" s="547"/>
      <c r="R234" s="547">
        <f>SUM(R178:R233)/2</f>
        <v>6.3748366113108172</v>
      </c>
      <c r="S234" s="547">
        <f>SUM(S178:S233)/2</f>
        <v>6.3721691083108176</v>
      </c>
      <c r="T234" s="547">
        <f>SUM(T178:T233)/2</f>
        <v>6.3475592963108172</v>
      </c>
      <c r="U234" s="547"/>
      <c r="V234" s="547"/>
      <c r="W234" s="547">
        <f>SUM(W178:W233)/2</f>
        <v>118981.97987848564</v>
      </c>
      <c r="X234" s="547">
        <f>SUM(X178:X233)/2</f>
        <v>118946.71905848564</v>
      </c>
      <c r="Y234" s="547">
        <f>SUM(Y178:Y233)/2</f>
        <v>118465.66648848564</v>
      </c>
    </row>
    <row r="235" spans="3:25" ht="15" x14ac:dyDescent="0.25">
      <c r="C235" s="541"/>
      <c r="D235" s="542"/>
      <c r="E235" s="542"/>
      <c r="F235" s="542"/>
      <c r="G235" s="542"/>
      <c r="H235" s="542"/>
      <c r="I235" s="542"/>
      <c r="J235" s="542"/>
      <c r="K235" s="542"/>
      <c r="L235" s="542"/>
      <c r="M235" s="542"/>
      <c r="O235" s="541"/>
      <c r="P235" s="542"/>
      <c r="Q235" s="542"/>
      <c r="R235" s="542"/>
      <c r="S235" s="542"/>
      <c r="T235" s="542"/>
      <c r="U235" s="542"/>
      <c r="V235" s="542"/>
      <c r="W235" s="542"/>
      <c r="X235" s="542"/>
      <c r="Y235" s="542"/>
    </row>
    <row r="236" spans="3:25" ht="15" x14ac:dyDescent="0.25">
      <c r="C236" s="541"/>
      <c r="D236" s="542"/>
      <c r="E236" s="542"/>
      <c r="F236" s="542"/>
      <c r="G236" s="542"/>
      <c r="H236" s="542"/>
      <c r="I236" s="542"/>
      <c r="J236" s="542"/>
      <c r="K236" s="542"/>
      <c r="L236" s="542"/>
      <c r="M236" s="542"/>
      <c r="O236" s="541"/>
      <c r="P236" s="542"/>
      <c r="Q236" s="542"/>
      <c r="R236" s="542"/>
      <c r="S236" s="542"/>
      <c r="T236" s="542"/>
      <c r="U236" s="542"/>
      <c r="V236" s="542"/>
      <c r="W236" s="542"/>
      <c r="X236" s="542"/>
      <c r="Y236" s="542"/>
    </row>
    <row r="237" spans="3:25" ht="15" x14ac:dyDescent="0.25">
      <c r="G237" s="542"/>
      <c r="H237" s="542"/>
      <c r="I237" s="542"/>
      <c r="J237" s="542"/>
      <c r="K237" s="542"/>
      <c r="L237" s="542"/>
      <c r="M237" s="542"/>
      <c r="O237" s="525"/>
      <c r="P237" s="525"/>
    </row>
    <row r="238" spans="3:25" x14ac:dyDescent="0.2">
      <c r="H238" s="546"/>
      <c r="I238" s="546"/>
      <c r="J238" s="546"/>
      <c r="K238" s="546"/>
      <c r="L238" s="546"/>
      <c r="M238" s="546"/>
      <c r="O238" s="525"/>
      <c r="P238" s="525"/>
    </row>
    <row r="239" spans="3:25" ht="15" x14ac:dyDescent="0.2">
      <c r="C239" s="530" t="s">
        <v>506</v>
      </c>
      <c r="D239" s="530"/>
      <c r="E239" s="530"/>
      <c r="F239" s="531"/>
      <c r="G239" s="531"/>
      <c r="H239" s="546"/>
      <c r="I239" s="546"/>
      <c r="J239" s="546"/>
      <c r="K239" s="546"/>
      <c r="L239" s="546"/>
      <c r="M239" s="546"/>
      <c r="O239" s="530" t="s">
        <v>526</v>
      </c>
      <c r="P239" s="530"/>
      <c r="Q239" s="530"/>
      <c r="R239" s="531"/>
      <c r="S239" s="531"/>
      <c r="T239" s="531"/>
      <c r="U239" s="530"/>
      <c r="V239" s="530"/>
      <c r="W239" s="531"/>
      <c r="X239" s="531"/>
      <c r="Y239" s="531"/>
    </row>
    <row r="240" spans="3:25" x14ac:dyDescent="0.2">
      <c r="C240" s="531"/>
      <c r="D240" s="531"/>
      <c r="E240" s="531"/>
      <c r="F240" s="531"/>
      <c r="G240" s="531"/>
      <c r="H240" s="546"/>
      <c r="I240" s="546"/>
      <c r="J240" s="546"/>
      <c r="K240" s="546"/>
      <c r="L240" s="546"/>
      <c r="M240" s="546"/>
      <c r="O240" s="531"/>
      <c r="P240" s="531"/>
      <c r="Q240" s="531"/>
      <c r="R240" s="531"/>
      <c r="S240" s="531"/>
      <c r="T240" s="531"/>
      <c r="U240" s="531"/>
      <c r="V240" s="531"/>
      <c r="W240" s="531"/>
      <c r="X240" s="531"/>
      <c r="Y240" s="531"/>
    </row>
    <row r="241" spans="3:25" ht="15" x14ac:dyDescent="0.25">
      <c r="C241" s="722" t="s">
        <v>0</v>
      </c>
      <c r="D241" s="726" t="s">
        <v>501</v>
      </c>
      <c r="E241" s="724"/>
      <c r="F241" s="724"/>
      <c r="G241" s="724"/>
      <c r="H241" s="724"/>
      <c r="I241" s="724" t="s">
        <v>502</v>
      </c>
      <c r="J241" s="724"/>
      <c r="K241" s="724"/>
      <c r="L241" s="724"/>
      <c r="M241" s="725"/>
      <c r="N241" s="556"/>
      <c r="O241" s="722" t="s">
        <v>0</v>
      </c>
      <c r="P241" s="729" t="s">
        <v>501</v>
      </c>
      <c r="Q241" s="730"/>
      <c r="R241" s="730"/>
      <c r="S241" s="730"/>
      <c r="T241" s="731"/>
      <c r="U241" s="729" t="s">
        <v>502</v>
      </c>
      <c r="V241" s="730"/>
      <c r="W241" s="730"/>
      <c r="X241" s="730"/>
      <c r="Y241" s="731"/>
    </row>
    <row r="242" spans="3:25" ht="15" x14ac:dyDescent="0.25">
      <c r="C242" s="723"/>
      <c r="D242" s="558">
        <v>2012</v>
      </c>
      <c r="E242" s="558">
        <v>2013</v>
      </c>
      <c r="F242" s="558">
        <v>2014</v>
      </c>
      <c r="G242" s="558">
        <v>2015</v>
      </c>
      <c r="H242" s="558">
        <v>2016</v>
      </c>
      <c r="I242" s="558">
        <v>2012</v>
      </c>
      <c r="J242" s="558">
        <v>2013</v>
      </c>
      <c r="K242" s="558">
        <v>2014</v>
      </c>
      <c r="L242" s="558">
        <v>2015</v>
      </c>
      <c r="M242" s="558">
        <v>2016</v>
      </c>
      <c r="N242" s="556"/>
      <c r="O242" s="723"/>
      <c r="P242" s="555">
        <v>2012</v>
      </c>
      <c r="Q242" s="555">
        <v>2013</v>
      </c>
      <c r="R242" s="555">
        <v>2014</v>
      </c>
      <c r="S242" s="555">
        <v>2015</v>
      </c>
      <c r="T242" s="555">
        <v>2016</v>
      </c>
      <c r="U242" s="555">
        <v>2012</v>
      </c>
      <c r="V242" s="555">
        <v>2013</v>
      </c>
      <c r="W242" s="555">
        <v>2014</v>
      </c>
      <c r="X242" s="555">
        <v>2015</v>
      </c>
      <c r="Y242" s="555">
        <v>2016</v>
      </c>
    </row>
    <row r="243" spans="3:25" ht="15" x14ac:dyDescent="0.2">
      <c r="C243" s="532" t="s">
        <v>1</v>
      </c>
      <c r="D243" s="532"/>
      <c r="E243" s="532"/>
      <c r="F243" s="532"/>
      <c r="G243" s="532"/>
      <c r="H243" s="532"/>
      <c r="I243" s="532"/>
      <c r="J243" s="532"/>
      <c r="K243" s="532"/>
      <c r="L243" s="532"/>
      <c r="M243" s="532"/>
      <c r="O243" s="532" t="s">
        <v>1</v>
      </c>
      <c r="P243" s="532"/>
      <c r="Q243" s="532"/>
      <c r="R243" s="532"/>
      <c r="S243" s="532"/>
      <c r="T243" s="532"/>
      <c r="U243" s="532"/>
      <c r="V243" s="532"/>
      <c r="W243" s="532"/>
      <c r="X243" s="532"/>
      <c r="Y243" s="532"/>
    </row>
    <row r="244" spans="3:25" x14ac:dyDescent="0.2">
      <c r="C244" s="533" t="s">
        <v>2</v>
      </c>
      <c r="D244" s="534"/>
      <c r="E244" s="534"/>
      <c r="F244" s="544"/>
      <c r="G244" s="544">
        <v>2.0689248093196269</v>
      </c>
      <c r="H244" s="544">
        <v>2.0689248093196269</v>
      </c>
      <c r="I244" s="534"/>
      <c r="J244" s="534"/>
      <c r="K244" s="534"/>
      <c r="L244" s="544">
        <v>14351.457152283578</v>
      </c>
      <c r="M244" s="544">
        <v>14351.457152283578</v>
      </c>
      <c r="O244" s="603" t="s">
        <v>2</v>
      </c>
      <c r="P244" s="534"/>
      <c r="Q244" s="534"/>
      <c r="R244" s="544"/>
      <c r="S244" s="544">
        <v>0</v>
      </c>
      <c r="T244" s="544">
        <v>0</v>
      </c>
      <c r="U244" s="534"/>
      <c r="V244" s="534"/>
      <c r="W244" s="544"/>
      <c r="X244" s="544">
        <v>0</v>
      </c>
      <c r="Y244" s="544">
        <v>0</v>
      </c>
    </row>
    <row r="245" spans="3:25" x14ac:dyDescent="0.2">
      <c r="C245" s="535" t="s">
        <v>3</v>
      </c>
      <c r="D245" s="536"/>
      <c r="E245" s="536"/>
      <c r="F245" s="544"/>
      <c r="G245" s="544">
        <v>2.0719409899999999</v>
      </c>
      <c r="H245" s="544">
        <v>2.0719409899999999</v>
      </c>
      <c r="I245" s="534"/>
      <c r="J245" s="534"/>
      <c r="K245" s="534"/>
      <c r="L245" s="544">
        <v>3694.39878</v>
      </c>
      <c r="M245" s="544">
        <v>3694.39878</v>
      </c>
      <c r="O245" s="604" t="s">
        <v>3</v>
      </c>
      <c r="P245" s="536"/>
      <c r="Q245" s="536"/>
      <c r="R245" s="544"/>
      <c r="S245" s="544">
        <v>0</v>
      </c>
      <c r="T245" s="544">
        <v>0</v>
      </c>
      <c r="U245" s="536"/>
      <c r="V245" s="536"/>
      <c r="W245" s="544"/>
      <c r="X245" s="544">
        <v>0</v>
      </c>
      <c r="Y245" s="544">
        <v>0</v>
      </c>
    </row>
    <row r="246" spans="3:25" x14ac:dyDescent="0.2">
      <c r="C246" s="535" t="s">
        <v>4</v>
      </c>
      <c r="D246" s="536"/>
      <c r="E246" s="536"/>
      <c r="F246" s="544"/>
      <c r="G246" s="544">
        <v>53.048507436000001</v>
      </c>
      <c r="H246" s="544">
        <v>53.048507436000001</v>
      </c>
      <c r="I246" s="534"/>
      <c r="J246" s="534"/>
      <c r="K246" s="534"/>
      <c r="L246" s="544">
        <v>99498.235819000009</v>
      </c>
      <c r="M246" s="544">
        <v>99498.235819000009</v>
      </c>
      <c r="O246" s="604" t="s">
        <v>4</v>
      </c>
      <c r="P246" s="536"/>
      <c r="Q246" s="536"/>
      <c r="R246" s="544"/>
      <c r="S246" s="544">
        <v>0</v>
      </c>
      <c r="T246" s="544">
        <v>0</v>
      </c>
      <c r="U246" s="536"/>
      <c r="V246" s="536"/>
      <c r="W246" s="544"/>
      <c r="X246" s="544">
        <v>0</v>
      </c>
      <c r="Y246" s="544">
        <v>0</v>
      </c>
    </row>
    <row r="247" spans="3:25" ht="28.5" x14ac:dyDescent="0.2">
      <c r="C247" s="535" t="s">
        <v>5</v>
      </c>
      <c r="D247" s="536"/>
      <c r="E247" s="536"/>
      <c r="F247" s="544"/>
      <c r="G247" s="544">
        <v>5.5911206550000001</v>
      </c>
      <c r="H247" s="544">
        <v>5.4311310620000004</v>
      </c>
      <c r="I247" s="534"/>
      <c r="J247" s="534"/>
      <c r="K247" s="534"/>
      <c r="L247" s="544">
        <v>74559.857480000006</v>
      </c>
      <c r="M247" s="544">
        <v>72011.331250000003</v>
      </c>
      <c r="O247" s="604" t="s">
        <v>5</v>
      </c>
      <c r="P247" s="536"/>
      <c r="Q247" s="536"/>
      <c r="R247" s="544"/>
      <c r="S247" s="544">
        <v>0</v>
      </c>
      <c r="T247" s="544">
        <v>0</v>
      </c>
      <c r="U247" s="536"/>
      <c r="V247" s="536"/>
      <c r="W247" s="544"/>
      <c r="X247" s="544">
        <v>0</v>
      </c>
      <c r="Y247" s="544">
        <v>0</v>
      </c>
    </row>
    <row r="248" spans="3:25" x14ac:dyDescent="0.2">
      <c r="C248" s="535" t="s">
        <v>6</v>
      </c>
      <c r="D248" s="536"/>
      <c r="E248" s="536"/>
      <c r="F248" s="544"/>
      <c r="G248" s="544">
        <v>19.113587110000001</v>
      </c>
      <c r="H248" s="544">
        <v>17.663096509999999</v>
      </c>
      <c r="I248" s="534"/>
      <c r="J248" s="534"/>
      <c r="K248" s="534"/>
      <c r="L248" s="544">
        <v>290246.9853</v>
      </c>
      <c r="M248" s="544">
        <v>267141.64919999999</v>
      </c>
      <c r="O248" s="604" t="s">
        <v>6</v>
      </c>
      <c r="P248" s="536"/>
      <c r="Q248" s="536"/>
      <c r="R248" s="544"/>
      <c r="S248" s="544">
        <v>0</v>
      </c>
      <c r="T248" s="544">
        <v>0</v>
      </c>
      <c r="U248" s="536"/>
      <c r="V248" s="536"/>
      <c r="W248" s="544"/>
      <c r="X248" s="544">
        <v>0</v>
      </c>
      <c r="Y248" s="544">
        <v>0</v>
      </c>
    </row>
    <row r="249" spans="3:25" x14ac:dyDescent="0.2">
      <c r="C249" s="535" t="s">
        <v>568</v>
      </c>
      <c r="D249" s="536"/>
      <c r="E249" s="536"/>
      <c r="F249" s="544"/>
      <c r="G249" s="544">
        <v>0</v>
      </c>
      <c r="H249" s="544">
        <v>0</v>
      </c>
      <c r="I249" s="534"/>
      <c r="J249" s="534"/>
      <c r="K249" s="534"/>
      <c r="L249" s="544">
        <v>0</v>
      </c>
      <c r="M249" s="544">
        <v>0</v>
      </c>
      <c r="O249" s="604" t="s">
        <v>568</v>
      </c>
      <c r="P249" s="536"/>
      <c r="Q249" s="536"/>
      <c r="R249" s="544"/>
      <c r="S249" s="544">
        <v>0</v>
      </c>
      <c r="T249" s="544">
        <v>0</v>
      </c>
      <c r="U249" s="536"/>
      <c r="V249" s="536"/>
      <c r="W249" s="544"/>
      <c r="X249" s="544">
        <v>0</v>
      </c>
      <c r="Y249" s="544">
        <v>0</v>
      </c>
    </row>
    <row r="250" spans="3:25" ht="28.5" x14ac:dyDescent="0.2">
      <c r="C250" s="535" t="s">
        <v>33</v>
      </c>
      <c r="D250" s="536"/>
      <c r="E250" s="536"/>
      <c r="F250" s="544"/>
      <c r="G250" s="544">
        <v>0</v>
      </c>
      <c r="H250" s="544">
        <v>0</v>
      </c>
      <c r="I250" s="534"/>
      <c r="J250" s="534"/>
      <c r="K250" s="534"/>
      <c r="L250" s="544">
        <v>0</v>
      </c>
      <c r="M250" s="544">
        <v>0</v>
      </c>
      <c r="O250" s="604" t="s">
        <v>33</v>
      </c>
      <c r="P250" s="536"/>
      <c r="Q250" s="536"/>
      <c r="R250" s="544"/>
      <c r="S250" s="544">
        <v>0</v>
      </c>
      <c r="T250" s="544">
        <v>0</v>
      </c>
      <c r="U250" s="536"/>
      <c r="V250" s="536"/>
      <c r="W250" s="544"/>
      <c r="X250" s="544">
        <v>0</v>
      </c>
      <c r="Y250" s="544">
        <v>0</v>
      </c>
    </row>
    <row r="251" spans="3:25" ht="28.5" x14ac:dyDescent="0.2">
      <c r="C251" s="535" t="s">
        <v>26</v>
      </c>
      <c r="D251" s="536"/>
      <c r="E251" s="536"/>
      <c r="F251" s="544"/>
      <c r="G251" s="544">
        <v>0</v>
      </c>
      <c r="H251" s="544">
        <v>0</v>
      </c>
      <c r="I251" s="534"/>
      <c r="J251" s="534"/>
      <c r="K251" s="534"/>
      <c r="L251" s="544">
        <v>0</v>
      </c>
      <c r="M251" s="544">
        <v>0</v>
      </c>
      <c r="O251" s="604" t="s">
        <v>26</v>
      </c>
      <c r="P251" s="536"/>
      <c r="Q251" s="536"/>
      <c r="R251" s="544"/>
      <c r="S251" s="544">
        <v>0</v>
      </c>
      <c r="T251" s="544">
        <v>0</v>
      </c>
      <c r="U251" s="536"/>
      <c r="V251" s="536"/>
      <c r="W251" s="544"/>
      <c r="X251" s="544">
        <v>0</v>
      </c>
      <c r="Y251" s="544">
        <v>0</v>
      </c>
    </row>
    <row r="252" spans="3:25" ht="28.5" x14ac:dyDescent="0.2">
      <c r="C252" s="535" t="s">
        <v>8</v>
      </c>
      <c r="D252" s="536"/>
      <c r="E252" s="536"/>
      <c r="F252" s="544"/>
      <c r="G252" s="544">
        <v>0</v>
      </c>
      <c r="H252" s="544">
        <v>0</v>
      </c>
      <c r="I252" s="534"/>
      <c r="J252" s="534"/>
      <c r="K252" s="534"/>
      <c r="L252" s="544">
        <v>0</v>
      </c>
      <c r="M252" s="544">
        <v>0</v>
      </c>
      <c r="O252" s="604" t="s">
        <v>8</v>
      </c>
      <c r="P252" s="536"/>
      <c r="Q252" s="536"/>
      <c r="R252" s="544"/>
      <c r="S252" s="544">
        <v>0</v>
      </c>
      <c r="T252" s="544">
        <v>0</v>
      </c>
      <c r="U252" s="536"/>
      <c r="V252" s="536"/>
      <c r="W252" s="544"/>
      <c r="X252" s="544">
        <v>0</v>
      </c>
      <c r="Y252" s="544">
        <v>0</v>
      </c>
    </row>
    <row r="253" spans="3:25" ht="28.5" hidden="1" x14ac:dyDescent="0.2">
      <c r="C253" s="561" t="s">
        <v>517</v>
      </c>
      <c r="D253" s="536"/>
      <c r="E253" s="536"/>
      <c r="F253" s="544"/>
      <c r="G253" s="544"/>
      <c r="H253" s="544"/>
      <c r="I253" s="534"/>
      <c r="J253" s="534"/>
      <c r="K253" s="534"/>
      <c r="L253" s="544"/>
      <c r="M253" s="544"/>
      <c r="O253" s="535"/>
      <c r="P253" s="536"/>
      <c r="Q253" s="536"/>
      <c r="R253" s="544"/>
      <c r="S253" s="544"/>
      <c r="T253" s="544"/>
      <c r="U253" s="536"/>
      <c r="V253" s="536"/>
      <c r="W253" s="544"/>
      <c r="X253" s="544"/>
      <c r="Y253" s="544"/>
    </row>
    <row r="254" spans="3:25" ht="30" x14ac:dyDescent="0.25">
      <c r="C254" s="588" t="s">
        <v>558</v>
      </c>
      <c r="D254" s="547"/>
      <c r="E254" s="547"/>
      <c r="F254" s="547"/>
      <c r="G254" s="547">
        <f>SUM(G244:G252)</f>
        <v>81.89408100031963</v>
      </c>
      <c r="H254" s="547">
        <f>SUM(H244:H252)</f>
        <v>80.28360080731963</v>
      </c>
      <c r="I254" s="547"/>
      <c r="J254" s="547"/>
      <c r="K254" s="547"/>
      <c r="L254" s="547">
        <f>SUM(L244:L252)</f>
        <v>482350.93453128356</v>
      </c>
      <c r="M254" s="547">
        <f>SUM(M244:M252)</f>
        <v>456697.07220128359</v>
      </c>
      <c r="N254" s="333"/>
      <c r="O254" s="588" t="s">
        <v>558</v>
      </c>
      <c r="P254" s="547"/>
      <c r="Q254" s="547"/>
      <c r="R254" s="547"/>
      <c r="S254" s="547">
        <f>SUM(S244:S252)</f>
        <v>0</v>
      </c>
      <c r="T254" s="547">
        <f>SUM(T244:T252)</f>
        <v>0</v>
      </c>
      <c r="U254" s="547"/>
      <c r="V254" s="547"/>
      <c r="W254" s="547"/>
      <c r="X254" s="547">
        <f>SUM(X244:X252)</f>
        <v>0</v>
      </c>
      <c r="Y254" s="547">
        <f>SUM(Y244:Y252)</f>
        <v>0</v>
      </c>
    </row>
    <row r="255" spans="3:25" ht="28.5" hidden="1" x14ac:dyDescent="0.2">
      <c r="C255" s="561" t="s">
        <v>517</v>
      </c>
      <c r="D255" s="536"/>
      <c r="E255" s="536"/>
      <c r="F255" s="559"/>
      <c r="G255" s="559"/>
      <c r="H255" s="544"/>
      <c r="I255" s="539"/>
      <c r="J255" s="539"/>
      <c r="K255" s="539"/>
      <c r="L255" s="544"/>
      <c r="M255" s="544"/>
      <c r="O255" s="535"/>
      <c r="P255" s="536"/>
      <c r="Q255" s="536"/>
      <c r="R255" s="559"/>
      <c r="S255" s="559"/>
      <c r="T255" s="559"/>
      <c r="U255" s="536"/>
      <c r="V255" s="536"/>
      <c r="W255" s="559"/>
      <c r="X255" s="559"/>
      <c r="Y255" s="559"/>
    </row>
    <row r="256" spans="3:25" x14ac:dyDescent="0.2">
      <c r="C256" s="535"/>
      <c r="D256" s="536"/>
      <c r="E256" s="536"/>
      <c r="F256" s="536"/>
      <c r="G256" s="536"/>
      <c r="H256" s="539"/>
      <c r="I256" s="539"/>
      <c r="J256" s="539"/>
      <c r="K256" s="539"/>
      <c r="L256" s="539"/>
      <c r="M256" s="539"/>
      <c r="O256" s="535"/>
      <c r="P256" s="536"/>
      <c r="Q256" s="536"/>
      <c r="R256" s="536"/>
      <c r="S256" s="536"/>
      <c r="T256" s="536"/>
      <c r="U256" s="536"/>
      <c r="V256" s="536"/>
      <c r="W256" s="536"/>
      <c r="X256" s="536"/>
      <c r="Y256" s="536"/>
    </row>
    <row r="257" spans="3:25" ht="15" x14ac:dyDescent="0.2">
      <c r="C257" s="537" t="s">
        <v>9</v>
      </c>
      <c r="D257" s="537"/>
      <c r="E257" s="537"/>
      <c r="F257" s="537"/>
      <c r="G257" s="537"/>
      <c r="H257" s="538"/>
      <c r="I257" s="538"/>
      <c r="J257" s="538"/>
      <c r="K257" s="538"/>
      <c r="L257" s="538"/>
      <c r="M257" s="538"/>
      <c r="O257" s="537" t="s">
        <v>9</v>
      </c>
      <c r="P257" s="537"/>
      <c r="Q257" s="537"/>
      <c r="R257" s="537"/>
      <c r="S257" s="537"/>
      <c r="T257" s="537"/>
      <c r="U257" s="537"/>
      <c r="V257" s="537"/>
      <c r="W257" s="537"/>
      <c r="X257" s="537"/>
      <c r="Y257" s="537"/>
    </row>
    <row r="258" spans="3:25" x14ac:dyDescent="0.2">
      <c r="C258" s="535" t="s">
        <v>27</v>
      </c>
      <c r="D258" s="536"/>
      <c r="E258" s="536"/>
      <c r="F258" s="544"/>
      <c r="G258" s="544">
        <v>45.705667064919453</v>
      </c>
      <c r="H258" s="544">
        <v>45.705667064919453</v>
      </c>
      <c r="I258" s="534"/>
      <c r="J258" s="534"/>
      <c r="K258" s="534"/>
      <c r="L258" s="544">
        <v>379078.7673989801</v>
      </c>
      <c r="M258" s="544">
        <v>379078.7673989801</v>
      </c>
      <c r="O258" s="604" t="s">
        <v>27</v>
      </c>
      <c r="P258" s="536"/>
      <c r="Q258" s="536"/>
      <c r="R258" s="544"/>
      <c r="S258" s="544">
        <v>0</v>
      </c>
      <c r="T258" s="544">
        <v>0</v>
      </c>
      <c r="U258" s="536"/>
      <c r="V258" s="536"/>
      <c r="W258" s="544"/>
      <c r="X258" s="544">
        <v>0</v>
      </c>
      <c r="Y258" s="544">
        <v>0</v>
      </c>
    </row>
    <row r="259" spans="3:25" x14ac:dyDescent="0.2">
      <c r="C259" s="535" t="s">
        <v>25</v>
      </c>
      <c r="D259" s="536"/>
      <c r="E259" s="536"/>
      <c r="F259" s="544"/>
      <c r="G259" s="544">
        <v>100.97321839930513</v>
      </c>
      <c r="H259" s="544">
        <v>80.295137874496177</v>
      </c>
      <c r="I259" s="534"/>
      <c r="J259" s="534"/>
      <c r="K259" s="534"/>
      <c r="L259" s="544">
        <v>396528.8108930001</v>
      </c>
      <c r="M259" s="544">
        <v>316829.05631424324</v>
      </c>
      <c r="O259" s="604" t="s">
        <v>25</v>
      </c>
      <c r="P259" s="536"/>
      <c r="Q259" s="536"/>
      <c r="R259" s="544"/>
      <c r="S259" s="544">
        <v>0</v>
      </c>
      <c r="T259" s="544">
        <v>0</v>
      </c>
      <c r="U259" s="536"/>
      <c r="V259" s="536"/>
      <c r="W259" s="544"/>
      <c r="X259" s="544">
        <v>0</v>
      </c>
      <c r="Y259" s="544">
        <v>0</v>
      </c>
    </row>
    <row r="260" spans="3:25" x14ac:dyDescent="0.2">
      <c r="C260" s="535" t="s">
        <v>28</v>
      </c>
      <c r="D260" s="536"/>
      <c r="E260" s="536"/>
      <c r="F260" s="544"/>
      <c r="G260" s="544">
        <v>0</v>
      </c>
      <c r="H260" s="544">
        <v>0</v>
      </c>
      <c r="I260" s="534"/>
      <c r="J260" s="534"/>
      <c r="K260" s="534"/>
      <c r="L260" s="544">
        <v>0</v>
      </c>
      <c r="M260" s="544">
        <v>0</v>
      </c>
      <c r="O260" s="604" t="s">
        <v>28</v>
      </c>
      <c r="P260" s="536"/>
      <c r="Q260" s="536"/>
      <c r="R260" s="544"/>
      <c r="S260" s="544">
        <v>0</v>
      </c>
      <c r="T260" s="544">
        <v>0</v>
      </c>
      <c r="U260" s="536"/>
      <c r="V260" s="536"/>
      <c r="W260" s="544"/>
      <c r="X260" s="544">
        <v>0</v>
      </c>
      <c r="Y260" s="544">
        <v>0</v>
      </c>
    </row>
    <row r="261" spans="3:25" x14ac:dyDescent="0.2">
      <c r="C261" s="535" t="s">
        <v>29</v>
      </c>
      <c r="D261" s="536"/>
      <c r="E261" s="536"/>
      <c r="F261" s="544"/>
      <c r="G261" s="544">
        <v>0</v>
      </c>
      <c r="H261" s="544">
        <v>0</v>
      </c>
      <c r="I261" s="534"/>
      <c r="J261" s="534"/>
      <c r="K261" s="534"/>
      <c r="L261" s="544">
        <v>0</v>
      </c>
      <c r="M261" s="544">
        <v>0</v>
      </c>
      <c r="O261" s="604" t="s">
        <v>29</v>
      </c>
      <c r="P261" s="536"/>
      <c r="Q261" s="536"/>
      <c r="R261" s="544"/>
      <c r="S261" s="544">
        <v>0</v>
      </c>
      <c r="T261" s="544">
        <v>0</v>
      </c>
      <c r="U261" s="536"/>
      <c r="V261" s="536"/>
      <c r="W261" s="544"/>
      <c r="X261" s="544">
        <v>0</v>
      </c>
      <c r="Y261" s="544">
        <v>0</v>
      </c>
    </row>
    <row r="262" spans="3:25" x14ac:dyDescent="0.2">
      <c r="C262" s="535" t="s">
        <v>23</v>
      </c>
      <c r="D262" s="536"/>
      <c r="E262" s="536"/>
      <c r="F262" s="544"/>
      <c r="G262" s="544">
        <v>26.733861031639506</v>
      </c>
      <c r="H262" s="544">
        <v>26.733861031639506</v>
      </c>
      <c r="I262" s="534"/>
      <c r="J262" s="534"/>
      <c r="K262" s="534"/>
      <c r="L262" s="544">
        <v>130547.14011111361</v>
      </c>
      <c r="M262" s="544">
        <v>130547.14011111361</v>
      </c>
      <c r="O262" s="604" t="s">
        <v>23</v>
      </c>
      <c r="P262" s="536"/>
      <c r="Q262" s="536"/>
      <c r="R262" s="544"/>
      <c r="S262" s="544">
        <v>0</v>
      </c>
      <c r="T262" s="544">
        <v>0</v>
      </c>
      <c r="U262" s="536"/>
      <c r="V262" s="536"/>
      <c r="W262" s="544"/>
      <c r="X262" s="544">
        <v>0</v>
      </c>
      <c r="Y262" s="544">
        <v>0</v>
      </c>
    </row>
    <row r="263" spans="3:25" ht="42.75" x14ac:dyDescent="0.2">
      <c r="C263" s="535" t="s">
        <v>569</v>
      </c>
      <c r="D263" s="536"/>
      <c r="E263" s="536"/>
      <c r="F263" s="544"/>
      <c r="G263" s="544">
        <v>0</v>
      </c>
      <c r="H263" s="544">
        <v>0</v>
      </c>
      <c r="I263" s="534"/>
      <c r="J263" s="534"/>
      <c r="K263" s="534"/>
      <c r="L263" s="544">
        <v>0</v>
      </c>
      <c r="M263" s="544">
        <v>0</v>
      </c>
      <c r="O263" s="604" t="s">
        <v>569</v>
      </c>
      <c r="P263" s="536"/>
      <c r="Q263" s="536"/>
      <c r="R263" s="544"/>
      <c r="S263" s="544">
        <v>0</v>
      </c>
      <c r="T263" s="544">
        <v>0</v>
      </c>
      <c r="U263" s="536"/>
      <c r="V263" s="536"/>
      <c r="W263" s="544"/>
      <c r="X263" s="544">
        <v>0</v>
      </c>
      <c r="Y263" s="544">
        <v>0</v>
      </c>
    </row>
    <row r="264" spans="3:25" ht="28.5" x14ac:dyDescent="0.2">
      <c r="C264" s="535" t="s">
        <v>31</v>
      </c>
      <c r="D264" s="536"/>
      <c r="E264" s="536"/>
      <c r="F264" s="544"/>
      <c r="G264" s="544">
        <v>0</v>
      </c>
      <c r="H264" s="544">
        <v>0</v>
      </c>
      <c r="I264" s="534"/>
      <c r="J264" s="534"/>
      <c r="K264" s="534"/>
      <c r="L264" s="544">
        <v>0</v>
      </c>
      <c r="M264" s="544">
        <v>0</v>
      </c>
      <c r="O264" s="604" t="s">
        <v>31</v>
      </c>
      <c r="P264" s="536"/>
      <c r="Q264" s="536"/>
      <c r="R264" s="544"/>
      <c r="S264" s="544">
        <v>0</v>
      </c>
      <c r="T264" s="544">
        <v>0</v>
      </c>
      <c r="U264" s="536"/>
      <c r="V264" s="536"/>
      <c r="W264" s="544"/>
      <c r="X264" s="544">
        <v>0</v>
      </c>
      <c r="Y264" s="544">
        <v>0</v>
      </c>
    </row>
    <row r="265" spans="3:25" x14ac:dyDescent="0.2">
      <c r="C265" s="535" t="s">
        <v>10</v>
      </c>
      <c r="D265" s="536"/>
      <c r="E265" s="536"/>
      <c r="F265" s="544"/>
      <c r="G265" s="544">
        <v>0</v>
      </c>
      <c r="H265" s="544">
        <v>0</v>
      </c>
      <c r="I265" s="534"/>
      <c r="J265" s="534"/>
      <c r="K265" s="534"/>
      <c r="L265" s="544">
        <v>0</v>
      </c>
      <c r="M265" s="544">
        <v>0</v>
      </c>
      <c r="O265" s="604" t="s">
        <v>10</v>
      </c>
      <c r="P265" s="536"/>
      <c r="Q265" s="536"/>
      <c r="R265" s="544"/>
      <c r="S265" s="544">
        <v>0</v>
      </c>
      <c r="T265" s="544">
        <v>0</v>
      </c>
      <c r="U265" s="536"/>
      <c r="V265" s="536"/>
      <c r="W265" s="544"/>
      <c r="X265" s="544">
        <v>0</v>
      </c>
      <c r="Y265" s="544">
        <v>0</v>
      </c>
    </row>
    <row r="266" spans="3:25" ht="28.5" hidden="1" x14ac:dyDescent="0.2">
      <c r="C266" s="561" t="s">
        <v>517</v>
      </c>
      <c r="D266" s="536"/>
      <c r="E266" s="536"/>
      <c r="F266" s="544"/>
      <c r="G266" s="544"/>
      <c r="H266" s="544"/>
      <c r="I266" s="534"/>
      <c r="J266" s="534"/>
      <c r="K266" s="534"/>
      <c r="L266" s="544"/>
      <c r="M266" s="544"/>
      <c r="O266" s="535"/>
      <c r="P266" s="536"/>
      <c r="Q266" s="536"/>
      <c r="R266" s="544"/>
      <c r="S266" s="544"/>
      <c r="T266" s="544"/>
      <c r="U266" s="536"/>
      <c r="V266" s="536"/>
      <c r="W266" s="544"/>
      <c r="X266" s="544"/>
      <c r="Y266" s="544"/>
    </row>
    <row r="267" spans="3:25" ht="15" x14ac:dyDescent="0.25">
      <c r="C267" s="588" t="s">
        <v>560</v>
      </c>
      <c r="D267" s="547"/>
      <c r="E267" s="547"/>
      <c r="F267" s="547"/>
      <c r="G267" s="547">
        <f>SUM(G258:G265)</f>
        <v>173.4127464958641</v>
      </c>
      <c r="H267" s="547">
        <f>SUM(H258:H265)</f>
        <v>152.73466597105514</v>
      </c>
      <c r="I267" s="547"/>
      <c r="J267" s="547"/>
      <c r="K267" s="547"/>
      <c r="L267" s="547">
        <f>SUM(L258:L265)</f>
        <v>906154.71840309375</v>
      </c>
      <c r="M267" s="547">
        <f>SUM(M258:M265)</f>
        <v>826454.96382433688</v>
      </c>
      <c r="N267" s="333"/>
      <c r="O267" s="588" t="s">
        <v>560</v>
      </c>
      <c r="P267" s="547"/>
      <c r="Q267" s="547"/>
      <c r="R267" s="547"/>
      <c r="S267" s="547">
        <v>0</v>
      </c>
      <c r="T267" s="547">
        <v>0</v>
      </c>
      <c r="U267" s="547"/>
      <c r="V267" s="547"/>
      <c r="W267" s="547"/>
      <c r="X267" s="547">
        <v>0</v>
      </c>
      <c r="Y267" s="547">
        <v>0</v>
      </c>
    </row>
    <row r="268" spans="3:25" ht="28.5" hidden="1" x14ac:dyDescent="0.2">
      <c r="C268" s="561" t="s">
        <v>517</v>
      </c>
      <c r="D268" s="536"/>
      <c r="E268" s="536"/>
      <c r="F268" s="559"/>
      <c r="G268" s="559"/>
      <c r="H268" s="544"/>
      <c r="I268" s="539"/>
      <c r="J268" s="539"/>
      <c r="K268" s="539"/>
      <c r="L268" s="544"/>
      <c r="M268" s="544"/>
      <c r="O268" s="535"/>
      <c r="P268" s="536"/>
      <c r="Q268" s="536"/>
      <c r="R268" s="559"/>
      <c r="S268" s="559"/>
      <c r="T268" s="559"/>
      <c r="U268" s="536"/>
      <c r="V268" s="536"/>
      <c r="W268" s="559"/>
      <c r="X268" s="559"/>
      <c r="Y268" s="559"/>
    </row>
    <row r="269" spans="3:25" x14ac:dyDescent="0.2">
      <c r="C269" s="535"/>
      <c r="D269" s="536"/>
      <c r="E269" s="536"/>
      <c r="F269" s="536"/>
      <c r="G269" s="536"/>
      <c r="H269" s="539"/>
      <c r="I269" s="539"/>
      <c r="J269" s="539"/>
      <c r="K269" s="539"/>
      <c r="L269" s="539"/>
      <c r="M269" s="539"/>
      <c r="O269" s="535"/>
      <c r="P269" s="536"/>
      <c r="Q269" s="536"/>
      <c r="R269" s="536"/>
      <c r="S269" s="536"/>
      <c r="T269" s="536"/>
      <c r="U269" s="536"/>
      <c r="V269" s="536"/>
      <c r="W269" s="536"/>
      <c r="X269" s="536"/>
      <c r="Y269" s="536"/>
    </row>
    <row r="270" spans="3:25" ht="15" x14ac:dyDescent="0.2">
      <c r="C270" s="537" t="s">
        <v>11</v>
      </c>
      <c r="D270" s="537"/>
      <c r="E270" s="537"/>
      <c r="F270" s="537"/>
      <c r="G270" s="537"/>
      <c r="H270" s="538"/>
      <c r="I270" s="538"/>
      <c r="J270" s="538"/>
      <c r="K270" s="538"/>
      <c r="L270" s="538"/>
      <c r="M270" s="538"/>
      <c r="O270" s="537" t="s">
        <v>11</v>
      </c>
      <c r="P270" s="537"/>
      <c r="Q270" s="537"/>
      <c r="R270" s="537"/>
      <c r="S270" s="537"/>
      <c r="T270" s="537"/>
      <c r="U270" s="537"/>
      <c r="V270" s="537"/>
      <c r="W270" s="537"/>
      <c r="X270" s="537"/>
      <c r="Y270" s="537"/>
    </row>
    <row r="271" spans="3:25" ht="28.5" x14ac:dyDescent="0.2">
      <c r="C271" s="535" t="s">
        <v>12</v>
      </c>
      <c r="D271" s="536"/>
      <c r="E271" s="536"/>
      <c r="F271" s="544"/>
      <c r="G271" s="544">
        <v>0</v>
      </c>
      <c r="H271" s="544">
        <v>0</v>
      </c>
      <c r="I271" s="534"/>
      <c r="J271" s="534"/>
      <c r="K271" s="534"/>
      <c r="L271" s="544">
        <v>0</v>
      </c>
      <c r="M271" s="544">
        <v>0</v>
      </c>
      <c r="O271" s="604" t="s">
        <v>12</v>
      </c>
      <c r="P271" s="536"/>
      <c r="Q271" s="536"/>
      <c r="R271" s="544"/>
      <c r="S271" s="544">
        <v>0</v>
      </c>
      <c r="T271" s="544">
        <v>0</v>
      </c>
      <c r="U271" s="536"/>
      <c r="V271" s="536"/>
      <c r="W271" s="544"/>
      <c r="X271" s="544">
        <v>0</v>
      </c>
      <c r="Y271" s="544">
        <v>0</v>
      </c>
    </row>
    <row r="272" spans="3:25" x14ac:dyDescent="0.2">
      <c r="C272" s="535" t="s">
        <v>13</v>
      </c>
      <c r="D272" s="536"/>
      <c r="E272" s="536"/>
      <c r="F272" s="544"/>
      <c r="G272" s="544">
        <v>0</v>
      </c>
      <c r="H272" s="544">
        <v>0</v>
      </c>
      <c r="I272" s="534"/>
      <c r="J272" s="534"/>
      <c r="K272" s="534"/>
      <c r="L272" s="544">
        <v>0</v>
      </c>
      <c r="M272" s="544">
        <v>0</v>
      </c>
      <c r="O272" s="604" t="s">
        <v>13</v>
      </c>
      <c r="P272" s="536"/>
      <c r="Q272" s="536"/>
      <c r="R272" s="544"/>
      <c r="S272" s="544">
        <v>0</v>
      </c>
      <c r="T272" s="544">
        <v>0</v>
      </c>
      <c r="U272" s="536"/>
      <c r="V272" s="536"/>
      <c r="W272" s="544"/>
      <c r="X272" s="544">
        <v>0</v>
      </c>
      <c r="Y272" s="544">
        <v>0</v>
      </c>
    </row>
    <row r="273" spans="3:25" x14ac:dyDescent="0.2">
      <c r="C273" s="535" t="s">
        <v>14</v>
      </c>
      <c r="D273" s="536"/>
      <c r="E273" s="536"/>
      <c r="F273" s="544"/>
      <c r="G273" s="544">
        <v>0</v>
      </c>
      <c r="H273" s="544">
        <v>0</v>
      </c>
      <c r="I273" s="534"/>
      <c r="J273" s="534"/>
      <c r="K273" s="534"/>
      <c r="L273" s="544">
        <v>0</v>
      </c>
      <c r="M273" s="544">
        <v>0</v>
      </c>
      <c r="O273" s="604" t="s">
        <v>14</v>
      </c>
      <c r="P273" s="536"/>
      <c r="Q273" s="536"/>
      <c r="R273" s="544"/>
      <c r="S273" s="544">
        <v>0</v>
      </c>
      <c r="T273" s="544">
        <v>0</v>
      </c>
      <c r="U273" s="536"/>
      <c r="V273" s="536"/>
      <c r="W273" s="544"/>
      <c r="X273" s="544">
        <v>0</v>
      </c>
      <c r="Y273" s="544">
        <v>0</v>
      </c>
    </row>
    <row r="274" spans="3:25" x14ac:dyDescent="0.2">
      <c r="C274" s="535" t="s">
        <v>27</v>
      </c>
      <c r="D274" s="536"/>
      <c r="E274" s="536"/>
      <c r="F274" s="544"/>
      <c r="G274" s="544">
        <v>0</v>
      </c>
      <c r="H274" s="544">
        <v>0</v>
      </c>
      <c r="I274" s="534"/>
      <c r="J274" s="534"/>
      <c r="K274" s="534"/>
      <c r="L274" s="544">
        <v>0</v>
      </c>
      <c r="M274" s="544">
        <v>0</v>
      </c>
      <c r="O274" s="604" t="s">
        <v>27</v>
      </c>
      <c r="P274" s="536"/>
      <c r="Q274" s="536"/>
      <c r="R274" s="544"/>
      <c r="S274" s="544">
        <v>0</v>
      </c>
      <c r="T274" s="544">
        <v>0</v>
      </c>
      <c r="U274" s="536"/>
      <c r="V274" s="536"/>
      <c r="W274" s="544"/>
      <c r="X274" s="544">
        <v>0</v>
      </c>
      <c r="Y274" s="544">
        <v>0</v>
      </c>
    </row>
    <row r="275" spans="3:25" x14ac:dyDescent="0.2">
      <c r="C275" s="535" t="s">
        <v>10</v>
      </c>
      <c r="D275" s="536"/>
      <c r="E275" s="536"/>
      <c r="F275" s="544"/>
      <c r="G275" s="544">
        <v>0</v>
      </c>
      <c r="H275" s="544">
        <v>0</v>
      </c>
      <c r="I275" s="534"/>
      <c r="J275" s="534"/>
      <c r="K275" s="534"/>
      <c r="L275" s="544">
        <v>0</v>
      </c>
      <c r="M275" s="544">
        <v>0</v>
      </c>
      <c r="O275" s="604" t="s">
        <v>10</v>
      </c>
      <c r="P275" s="536"/>
      <c r="Q275" s="536"/>
      <c r="R275" s="544"/>
      <c r="S275" s="544">
        <v>0</v>
      </c>
      <c r="T275" s="544">
        <v>0</v>
      </c>
      <c r="U275" s="536"/>
      <c r="V275" s="536"/>
      <c r="W275" s="544"/>
      <c r="X275" s="544">
        <v>0</v>
      </c>
      <c r="Y275" s="544">
        <v>0</v>
      </c>
    </row>
    <row r="276" spans="3:25" ht="28.5" hidden="1" x14ac:dyDescent="0.2">
      <c r="C276" s="561" t="s">
        <v>517</v>
      </c>
      <c r="D276" s="536"/>
      <c r="E276" s="536"/>
      <c r="F276" s="544"/>
      <c r="G276" s="544"/>
      <c r="H276" s="544"/>
      <c r="I276" s="534"/>
      <c r="J276" s="534"/>
      <c r="K276" s="534"/>
      <c r="L276" s="544"/>
      <c r="M276" s="544"/>
      <c r="O276" s="535"/>
      <c r="P276" s="536"/>
      <c r="Q276" s="536"/>
      <c r="R276" s="544"/>
      <c r="S276" s="544"/>
      <c r="T276" s="544"/>
      <c r="U276" s="536"/>
      <c r="V276" s="536"/>
      <c r="W276" s="544"/>
      <c r="X276" s="544"/>
      <c r="Y276" s="544"/>
    </row>
    <row r="277" spans="3:25" ht="15" x14ac:dyDescent="0.25">
      <c r="C277" s="588" t="s">
        <v>561</v>
      </c>
      <c r="D277" s="547"/>
      <c r="E277" s="547"/>
      <c r="F277" s="547"/>
      <c r="G277" s="547">
        <f>SUM(G271:G275)</f>
        <v>0</v>
      </c>
      <c r="H277" s="547">
        <f>SUM(H271:H275)</f>
        <v>0</v>
      </c>
      <c r="I277" s="547"/>
      <c r="J277" s="547"/>
      <c r="K277" s="547"/>
      <c r="L277" s="547">
        <f>SUM(L271:L275)</f>
        <v>0</v>
      </c>
      <c r="M277" s="547">
        <f>SUM(M271:M275)</f>
        <v>0</v>
      </c>
      <c r="N277" s="333"/>
      <c r="O277" s="588" t="s">
        <v>561</v>
      </c>
      <c r="P277" s="547"/>
      <c r="Q277" s="547"/>
      <c r="R277" s="547"/>
      <c r="S277" s="547">
        <f>SUM(S271:S275)</f>
        <v>0</v>
      </c>
      <c r="T277" s="547">
        <f>SUM(T271:T275)</f>
        <v>0</v>
      </c>
      <c r="U277" s="547"/>
      <c r="V277" s="547"/>
      <c r="W277" s="547"/>
      <c r="X277" s="547">
        <f>SUM(X271:X275)</f>
        <v>0</v>
      </c>
      <c r="Y277" s="547">
        <f>SUM(Y271:Y275)</f>
        <v>0</v>
      </c>
    </row>
    <row r="278" spans="3:25" ht="28.5" hidden="1" x14ac:dyDescent="0.2">
      <c r="C278" s="561" t="s">
        <v>517</v>
      </c>
      <c r="D278" s="536"/>
      <c r="E278" s="536"/>
      <c r="F278" s="559"/>
      <c r="G278" s="559"/>
      <c r="H278" s="544"/>
      <c r="I278" s="539"/>
      <c r="J278" s="539"/>
      <c r="K278" s="539"/>
      <c r="L278" s="544"/>
      <c r="M278" s="544"/>
      <c r="O278" s="535"/>
      <c r="P278" s="536"/>
      <c r="Q278" s="536"/>
      <c r="R278" s="559"/>
      <c r="S278" s="559"/>
      <c r="T278" s="559"/>
      <c r="U278" s="536"/>
      <c r="V278" s="536"/>
      <c r="W278" s="559"/>
      <c r="X278" s="559"/>
      <c r="Y278" s="559"/>
    </row>
    <row r="279" spans="3:25" x14ac:dyDescent="0.2">
      <c r="C279" s="535"/>
      <c r="D279" s="536"/>
      <c r="E279" s="536"/>
      <c r="F279" s="536"/>
      <c r="G279" s="536"/>
      <c r="H279" s="539"/>
      <c r="I279" s="539"/>
      <c r="J279" s="539"/>
      <c r="K279" s="539"/>
      <c r="L279" s="539"/>
      <c r="M279" s="539"/>
      <c r="O279" s="535"/>
      <c r="P279" s="536"/>
      <c r="Q279" s="536"/>
      <c r="R279" s="536"/>
      <c r="S279" s="536"/>
      <c r="T279" s="536"/>
      <c r="U279" s="536"/>
      <c r="V279" s="536"/>
      <c r="W279" s="536"/>
      <c r="X279" s="536"/>
      <c r="Y279" s="536"/>
    </row>
    <row r="280" spans="3:25" ht="15" x14ac:dyDescent="0.2">
      <c r="C280" s="537" t="s">
        <v>15</v>
      </c>
      <c r="D280" s="537"/>
      <c r="E280" s="537"/>
      <c r="F280" s="537"/>
      <c r="G280" s="537"/>
      <c r="H280" s="538"/>
      <c r="I280" s="538"/>
      <c r="J280" s="538"/>
      <c r="K280" s="538"/>
      <c r="L280" s="538"/>
      <c r="M280" s="538"/>
      <c r="O280" s="537" t="s">
        <v>15</v>
      </c>
      <c r="P280" s="537"/>
      <c r="Q280" s="537"/>
      <c r="R280" s="537"/>
      <c r="S280" s="537"/>
      <c r="T280" s="537"/>
      <c r="U280" s="537"/>
      <c r="V280" s="537"/>
      <c r="W280" s="537"/>
      <c r="X280" s="537"/>
      <c r="Y280" s="537"/>
    </row>
    <row r="281" spans="3:25" ht="28.5" x14ac:dyDescent="0.2">
      <c r="C281" s="535" t="s">
        <v>15</v>
      </c>
      <c r="D281" s="536"/>
      <c r="E281" s="536"/>
      <c r="F281" s="544"/>
      <c r="G281" s="544">
        <v>2.1555667712818831</v>
      </c>
      <c r="H281" s="544">
        <v>2.1203805122058839</v>
      </c>
      <c r="I281" s="534"/>
      <c r="J281" s="534"/>
      <c r="K281" s="534"/>
      <c r="L281" s="544">
        <v>14838.696029663086</v>
      </c>
      <c r="M281" s="544">
        <v>14162.78448677063</v>
      </c>
      <c r="O281" s="604" t="s">
        <v>15</v>
      </c>
      <c r="P281" s="536"/>
      <c r="Q281" s="536"/>
      <c r="R281" s="544"/>
      <c r="S281" s="544">
        <v>0</v>
      </c>
      <c r="T281" s="544">
        <v>0</v>
      </c>
      <c r="U281" s="536"/>
      <c r="V281" s="536"/>
      <c r="W281" s="544"/>
      <c r="X281" s="544">
        <v>0</v>
      </c>
      <c r="Y281" s="544">
        <v>0</v>
      </c>
    </row>
    <row r="282" spans="3:25" ht="28.5" hidden="1" x14ac:dyDescent="0.2">
      <c r="C282" s="561" t="s">
        <v>517</v>
      </c>
      <c r="D282" s="536"/>
      <c r="E282" s="536"/>
      <c r="F282" s="544"/>
      <c r="G282" s="544"/>
      <c r="H282" s="544"/>
      <c r="I282" s="534"/>
      <c r="J282" s="534"/>
      <c r="K282" s="534"/>
      <c r="L282" s="544"/>
      <c r="M282" s="544"/>
      <c r="O282" s="535"/>
      <c r="P282" s="536"/>
      <c r="Q282" s="536"/>
      <c r="R282" s="544"/>
      <c r="S282" s="544"/>
      <c r="T282" s="544"/>
      <c r="U282" s="536"/>
      <c r="V282" s="536"/>
      <c r="W282" s="544"/>
      <c r="X282" s="544"/>
      <c r="Y282" s="544"/>
    </row>
    <row r="283" spans="3:25" ht="30" x14ac:dyDescent="0.25">
      <c r="C283" s="588" t="s">
        <v>562</v>
      </c>
      <c r="D283" s="547"/>
      <c r="E283" s="547"/>
      <c r="F283" s="547"/>
      <c r="G283" s="547">
        <f>G281</f>
        <v>2.1555667712818831</v>
      </c>
      <c r="H283" s="547">
        <f>H281</f>
        <v>2.1203805122058839</v>
      </c>
      <c r="I283" s="547"/>
      <c r="J283" s="547"/>
      <c r="K283" s="547"/>
      <c r="L283" s="547">
        <f>L281</f>
        <v>14838.696029663086</v>
      </c>
      <c r="M283" s="547">
        <f>M281</f>
        <v>14162.78448677063</v>
      </c>
      <c r="N283" s="333"/>
      <c r="O283" s="588" t="s">
        <v>562</v>
      </c>
      <c r="P283" s="547"/>
      <c r="Q283" s="547"/>
      <c r="R283" s="547"/>
      <c r="S283" s="547">
        <f>S281</f>
        <v>0</v>
      </c>
      <c r="T283" s="547">
        <f>T281</f>
        <v>0</v>
      </c>
      <c r="U283" s="547"/>
      <c r="V283" s="547"/>
      <c r="W283" s="547"/>
      <c r="X283" s="547">
        <f>X281</f>
        <v>0</v>
      </c>
      <c r="Y283" s="547">
        <f>Y281</f>
        <v>0</v>
      </c>
    </row>
    <row r="284" spans="3:25" x14ac:dyDescent="0.2">
      <c r="C284" s="535"/>
      <c r="D284" s="536"/>
      <c r="E284" s="536"/>
      <c r="F284" s="536"/>
      <c r="G284" s="536"/>
      <c r="H284" s="539"/>
      <c r="I284" s="539"/>
      <c r="J284" s="539"/>
      <c r="K284" s="539"/>
      <c r="L284" s="539"/>
      <c r="M284" s="539"/>
      <c r="O284" s="535"/>
      <c r="P284" s="536"/>
      <c r="Q284" s="536"/>
      <c r="R284" s="536"/>
      <c r="S284" s="536"/>
      <c r="T284" s="536"/>
      <c r="U284" s="536"/>
      <c r="V284" s="536"/>
      <c r="W284" s="536"/>
      <c r="X284" s="536"/>
      <c r="Y284" s="536"/>
    </row>
    <row r="285" spans="3:25" ht="15" x14ac:dyDescent="0.2">
      <c r="C285" s="538" t="s">
        <v>16</v>
      </c>
      <c r="D285" s="538"/>
      <c r="E285" s="537"/>
      <c r="F285" s="537"/>
      <c r="G285" s="537"/>
      <c r="H285" s="538"/>
      <c r="I285" s="538"/>
      <c r="J285" s="538"/>
      <c r="K285" s="538"/>
      <c r="L285" s="538"/>
      <c r="M285" s="538"/>
      <c r="O285" s="538" t="s">
        <v>16</v>
      </c>
      <c r="P285" s="538"/>
      <c r="Q285" s="537"/>
      <c r="R285" s="537"/>
      <c r="S285" s="537"/>
      <c r="T285" s="537"/>
      <c r="U285" s="537"/>
      <c r="V285" s="537"/>
      <c r="W285" s="537"/>
      <c r="X285" s="537"/>
      <c r="Y285" s="537"/>
    </row>
    <row r="286" spans="3:25" ht="28.5" x14ac:dyDescent="0.2">
      <c r="C286" s="535" t="s">
        <v>17</v>
      </c>
      <c r="D286" s="536"/>
      <c r="E286" s="536"/>
      <c r="F286" s="544"/>
      <c r="G286" s="544">
        <v>0</v>
      </c>
      <c r="H286" s="544">
        <v>0</v>
      </c>
      <c r="I286" s="534"/>
      <c r="J286" s="534"/>
      <c r="K286" s="534"/>
      <c r="L286" s="544">
        <v>0</v>
      </c>
      <c r="M286" s="544">
        <v>0</v>
      </c>
      <c r="O286" s="604" t="s">
        <v>17</v>
      </c>
      <c r="P286" s="536"/>
      <c r="Q286" s="536"/>
      <c r="R286" s="544"/>
      <c r="S286" s="544">
        <v>0</v>
      </c>
      <c r="T286" s="544">
        <v>0</v>
      </c>
      <c r="U286" s="536"/>
      <c r="V286" s="536"/>
      <c r="W286" s="544"/>
      <c r="X286" s="544">
        <v>0</v>
      </c>
      <c r="Y286" s="544">
        <v>0</v>
      </c>
    </row>
    <row r="287" spans="3:25" ht="28.5" x14ac:dyDescent="0.2">
      <c r="C287" s="535" t="s">
        <v>18</v>
      </c>
      <c r="D287" s="536"/>
      <c r="E287" s="536"/>
      <c r="F287" s="544"/>
      <c r="G287" s="544">
        <v>0</v>
      </c>
      <c r="H287" s="544">
        <v>0</v>
      </c>
      <c r="I287" s="534"/>
      <c r="J287" s="534"/>
      <c r="K287" s="534"/>
      <c r="L287" s="544">
        <v>0</v>
      </c>
      <c r="M287" s="544">
        <v>0</v>
      </c>
      <c r="O287" s="604" t="s">
        <v>18</v>
      </c>
      <c r="P287" s="536"/>
      <c r="Q287" s="536"/>
      <c r="R287" s="544"/>
      <c r="S287" s="544">
        <v>0</v>
      </c>
      <c r="T287" s="544">
        <v>0</v>
      </c>
      <c r="U287" s="536"/>
      <c r="V287" s="536"/>
      <c r="W287" s="544"/>
      <c r="X287" s="544">
        <v>0</v>
      </c>
      <c r="Y287" s="544">
        <v>0</v>
      </c>
    </row>
    <row r="288" spans="3:25" x14ac:dyDescent="0.2">
      <c r="C288" s="535" t="s">
        <v>19</v>
      </c>
      <c r="D288" s="536"/>
      <c r="E288" s="536"/>
      <c r="F288" s="544"/>
      <c r="G288" s="544">
        <v>0</v>
      </c>
      <c r="H288" s="544">
        <v>0</v>
      </c>
      <c r="I288" s="534"/>
      <c r="J288" s="534"/>
      <c r="K288" s="534"/>
      <c r="L288" s="544">
        <v>0</v>
      </c>
      <c r="M288" s="544">
        <v>0</v>
      </c>
      <c r="O288" s="604" t="s">
        <v>19</v>
      </c>
      <c r="P288" s="536"/>
      <c r="Q288" s="536"/>
      <c r="R288" s="544"/>
      <c r="S288" s="544">
        <v>0</v>
      </c>
      <c r="T288" s="544">
        <v>0</v>
      </c>
      <c r="U288" s="536"/>
      <c r="V288" s="536"/>
      <c r="W288" s="544"/>
      <c r="X288" s="544">
        <v>0</v>
      </c>
      <c r="Y288" s="544">
        <v>0</v>
      </c>
    </row>
    <row r="289" spans="3:25" ht="28.5" x14ac:dyDescent="0.2">
      <c r="C289" s="535" t="s">
        <v>20</v>
      </c>
      <c r="D289" s="536"/>
      <c r="E289" s="536"/>
      <c r="F289" s="544"/>
      <c r="G289" s="544">
        <v>0</v>
      </c>
      <c r="H289" s="544">
        <v>0</v>
      </c>
      <c r="I289" s="534"/>
      <c r="J289" s="534"/>
      <c r="K289" s="534"/>
      <c r="L289" s="544">
        <v>0</v>
      </c>
      <c r="M289" s="544">
        <v>0</v>
      </c>
      <c r="O289" s="604" t="s">
        <v>20</v>
      </c>
      <c r="P289" s="536"/>
      <c r="Q289" s="536"/>
      <c r="R289" s="544"/>
      <c r="S289" s="544">
        <v>0</v>
      </c>
      <c r="T289" s="544">
        <v>0</v>
      </c>
      <c r="U289" s="536"/>
      <c r="V289" s="536"/>
      <c r="W289" s="544"/>
      <c r="X289" s="544">
        <v>0</v>
      </c>
      <c r="Y289" s="544">
        <v>0</v>
      </c>
    </row>
    <row r="290" spans="3:25" x14ac:dyDescent="0.2">
      <c r="C290" s="535" t="s">
        <v>105</v>
      </c>
      <c r="D290" s="536"/>
      <c r="E290" s="536"/>
      <c r="F290" s="544"/>
      <c r="G290" s="544">
        <v>0</v>
      </c>
      <c r="H290" s="544">
        <v>0</v>
      </c>
      <c r="I290" s="534"/>
      <c r="J290" s="534"/>
      <c r="K290" s="534"/>
      <c r="L290" s="544">
        <v>0</v>
      </c>
      <c r="M290" s="544">
        <v>0</v>
      </c>
      <c r="O290" s="604" t="s">
        <v>105</v>
      </c>
      <c r="P290" s="536"/>
      <c r="Q290" s="536"/>
      <c r="R290" s="544"/>
      <c r="S290" s="544">
        <v>0</v>
      </c>
      <c r="T290" s="544">
        <v>0</v>
      </c>
      <c r="U290" s="536"/>
      <c r="V290" s="536"/>
      <c r="W290" s="544"/>
      <c r="X290" s="544">
        <v>0</v>
      </c>
      <c r="Y290" s="544">
        <v>0</v>
      </c>
    </row>
    <row r="291" spans="3:25" ht="28.5" hidden="1" x14ac:dyDescent="0.2">
      <c r="C291" s="561" t="s">
        <v>517</v>
      </c>
      <c r="D291" s="536"/>
      <c r="E291" s="536"/>
      <c r="F291" s="544"/>
      <c r="G291" s="544"/>
      <c r="H291" s="544"/>
      <c r="I291" s="534"/>
      <c r="J291" s="534"/>
      <c r="K291" s="534"/>
      <c r="L291" s="544"/>
      <c r="M291" s="544"/>
      <c r="O291" s="535"/>
      <c r="P291" s="536"/>
      <c r="Q291" s="536"/>
      <c r="R291" s="544"/>
      <c r="S291" s="544"/>
      <c r="T291" s="544"/>
      <c r="U291" s="536"/>
      <c r="V291" s="536"/>
      <c r="W291" s="544"/>
      <c r="X291" s="544"/>
      <c r="Y291" s="544"/>
    </row>
    <row r="292" spans="3:25" ht="30" x14ac:dyDescent="0.25">
      <c r="C292" s="588" t="s">
        <v>563</v>
      </c>
      <c r="D292" s="547"/>
      <c r="E292" s="547"/>
      <c r="F292" s="547"/>
      <c r="G292" s="547">
        <f>SUM(G286:G290)</f>
        <v>0</v>
      </c>
      <c r="H292" s="547">
        <f>SUM(H286:H290)</f>
        <v>0</v>
      </c>
      <c r="I292" s="547"/>
      <c r="J292" s="547"/>
      <c r="K292" s="547"/>
      <c r="L292" s="547">
        <f>SUM(L286:L290)</f>
        <v>0</v>
      </c>
      <c r="M292" s="547">
        <f>SUM(M286:M290)</f>
        <v>0</v>
      </c>
      <c r="N292" s="333"/>
      <c r="O292" s="588" t="s">
        <v>16</v>
      </c>
      <c r="P292" s="547"/>
      <c r="Q292" s="547"/>
      <c r="R292" s="547"/>
      <c r="S292" s="547">
        <f>SUM(S286:S290)</f>
        <v>0</v>
      </c>
      <c r="T292" s="547">
        <f>SUM(T286:T290)</f>
        <v>0</v>
      </c>
      <c r="U292" s="547"/>
      <c r="V292" s="547"/>
      <c r="W292" s="547"/>
      <c r="X292" s="547">
        <f>SUM(X286:X290)</f>
        <v>0</v>
      </c>
      <c r="Y292" s="547">
        <f>SUM(Y286:Y290)</f>
        <v>0</v>
      </c>
    </row>
    <row r="293" spans="3:25" ht="28.5" hidden="1" x14ac:dyDescent="0.2">
      <c r="C293" s="561" t="s">
        <v>517</v>
      </c>
      <c r="D293" s="543"/>
      <c r="E293" s="543"/>
      <c r="F293" s="557"/>
      <c r="G293" s="557"/>
      <c r="H293" s="544"/>
      <c r="I293" s="539"/>
      <c r="J293" s="539"/>
      <c r="K293" s="539"/>
      <c r="L293" s="544"/>
      <c r="M293" s="544"/>
      <c r="O293" s="535"/>
      <c r="P293" s="543"/>
      <c r="Q293" s="543"/>
      <c r="R293" s="557"/>
      <c r="S293" s="557"/>
      <c r="T293" s="557"/>
      <c r="U293" s="543"/>
      <c r="V293" s="543"/>
      <c r="W293" s="557"/>
      <c r="X293" s="557"/>
      <c r="Y293" s="557"/>
    </row>
    <row r="294" spans="3:25" x14ac:dyDescent="0.2">
      <c r="C294" s="527"/>
      <c r="D294" s="156"/>
      <c r="E294" s="504"/>
      <c r="F294" s="504"/>
      <c r="G294" s="504"/>
      <c r="H294" s="539"/>
      <c r="I294" s="539"/>
      <c r="J294" s="539"/>
      <c r="K294" s="539"/>
      <c r="L294" s="539"/>
      <c r="M294" s="539"/>
      <c r="O294" s="527"/>
      <c r="P294" s="156"/>
      <c r="Q294" s="504"/>
      <c r="R294" s="504"/>
      <c r="S294" s="504"/>
      <c r="T294" s="504"/>
      <c r="U294" s="156"/>
      <c r="V294" s="504"/>
      <c r="W294" s="504"/>
      <c r="X294" s="504"/>
      <c r="Y294" s="504"/>
    </row>
    <row r="295" spans="3:25" ht="15" x14ac:dyDescent="0.2">
      <c r="C295" s="529" t="s">
        <v>106</v>
      </c>
      <c r="D295" s="529"/>
      <c r="E295" s="529"/>
      <c r="F295" s="529"/>
      <c r="G295" s="529"/>
      <c r="H295" s="538"/>
      <c r="I295" s="538"/>
      <c r="J295" s="538"/>
      <c r="K295" s="538"/>
      <c r="L295" s="538"/>
      <c r="M295" s="538"/>
      <c r="O295" s="529" t="s">
        <v>106</v>
      </c>
      <c r="P295" s="529"/>
      <c r="Q295" s="529"/>
      <c r="R295" s="529"/>
      <c r="S295" s="529"/>
      <c r="T295" s="529"/>
      <c r="U295" s="529"/>
      <c r="V295" s="529"/>
      <c r="W295" s="529"/>
      <c r="X295" s="529"/>
      <c r="Y295" s="529"/>
    </row>
    <row r="296" spans="3:25" ht="15" x14ac:dyDescent="0.25">
      <c r="C296" s="527" t="s">
        <v>108</v>
      </c>
      <c r="D296" s="540"/>
      <c r="E296" s="540"/>
      <c r="F296" s="544"/>
      <c r="G296" s="544">
        <v>0</v>
      </c>
      <c r="H296" s="544">
        <v>0</v>
      </c>
      <c r="I296" s="534"/>
      <c r="J296" s="534"/>
      <c r="K296" s="534"/>
      <c r="L296" s="544">
        <v>0</v>
      </c>
      <c r="M296" s="544">
        <v>0</v>
      </c>
      <c r="O296" s="575" t="s">
        <v>108</v>
      </c>
      <c r="P296" s="550"/>
      <c r="Q296" s="550"/>
      <c r="R296" s="550"/>
      <c r="S296" s="544">
        <v>0</v>
      </c>
      <c r="T296" s="544">
        <v>0</v>
      </c>
      <c r="U296" s="550"/>
      <c r="V296" s="550"/>
      <c r="W296" s="550"/>
      <c r="X296" s="544">
        <v>0</v>
      </c>
      <c r="Y296" s="544">
        <v>0</v>
      </c>
    </row>
    <row r="297" spans="3:25" x14ac:dyDescent="0.2">
      <c r="C297" s="527" t="s">
        <v>107</v>
      </c>
      <c r="D297" s="540"/>
      <c r="E297" s="540"/>
      <c r="F297" s="544"/>
      <c r="G297" s="544">
        <v>0</v>
      </c>
      <c r="H297" s="544">
        <v>0</v>
      </c>
      <c r="I297" s="534"/>
      <c r="J297" s="534"/>
      <c r="K297" s="534"/>
      <c r="L297" s="544">
        <v>0</v>
      </c>
      <c r="M297" s="544">
        <v>0</v>
      </c>
      <c r="O297" s="575" t="s">
        <v>107</v>
      </c>
      <c r="P297" s="540"/>
      <c r="Q297" s="540"/>
      <c r="R297" s="544"/>
      <c r="S297" s="544">
        <v>0</v>
      </c>
      <c r="T297" s="544">
        <v>0</v>
      </c>
      <c r="U297" s="540"/>
      <c r="V297" s="540"/>
      <c r="W297" s="544"/>
      <c r="X297" s="544">
        <v>0</v>
      </c>
      <c r="Y297" s="544">
        <v>0</v>
      </c>
    </row>
    <row r="298" spans="3:25" ht="28.5" hidden="1" x14ac:dyDescent="0.2">
      <c r="C298" s="561" t="s">
        <v>517</v>
      </c>
      <c r="D298" s="540"/>
      <c r="E298" s="540"/>
      <c r="F298" s="544"/>
      <c r="G298" s="544"/>
      <c r="H298" s="544"/>
      <c r="I298" s="534"/>
      <c r="J298" s="534"/>
      <c r="K298" s="534"/>
      <c r="L298" s="544"/>
      <c r="M298" s="544"/>
      <c r="O298" s="527"/>
      <c r="P298" s="540"/>
      <c r="Q298" s="540"/>
      <c r="R298" s="544"/>
      <c r="S298" s="544"/>
      <c r="T298" s="544"/>
      <c r="U298" s="540"/>
      <c r="V298" s="540"/>
      <c r="W298" s="544"/>
      <c r="X298" s="544"/>
      <c r="Y298" s="544"/>
    </row>
    <row r="299" spans="3:25" ht="15" x14ac:dyDescent="0.25">
      <c r="C299" s="588" t="s">
        <v>570</v>
      </c>
      <c r="D299" s="547"/>
      <c r="E299" s="547"/>
      <c r="F299" s="547"/>
      <c r="G299" s="547">
        <f>SUM(G296:G297)</f>
        <v>0</v>
      </c>
      <c r="H299" s="547">
        <f>SUM(H296:H297)</f>
        <v>0</v>
      </c>
      <c r="I299" s="547"/>
      <c r="J299" s="547"/>
      <c r="K299" s="547"/>
      <c r="L299" s="547">
        <f>SUM(L296:L297)</f>
        <v>0</v>
      </c>
      <c r="M299" s="547">
        <f>SUM(M296:M297)</f>
        <v>0</v>
      </c>
      <c r="N299" s="333"/>
      <c r="O299" s="588" t="s">
        <v>570</v>
      </c>
      <c r="P299" s="547"/>
      <c r="Q299" s="547"/>
      <c r="R299" s="547"/>
      <c r="S299" s="547">
        <f>SUM(S296:S297)</f>
        <v>0</v>
      </c>
      <c r="T299" s="547">
        <f>SUM(T296:T297)</f>
        <v>0</v>
      </c>
      <c r="U299" s="547"/>
      <c r="V299" s="547"/>
      <c r="W299" s="547"/>
      <c r="X299" s="547">
        <f>SUM(X296:X297)</f>
        <v>0</v>
      </c>
      <c r="Y299" s="547">
        <f>SUM(Y296:Y297)</f>
        <v>0</v>
      </c>
    </row>
    <row r="300" spans="3:25" ht="15" x14ac:dyDescent="0.25">
      <c r="H300" s="546"/>
      <c r="I300" s="546"/>
      <c r="J300" s="546"/>
      <c r="K300" s="546"/>
      <c r="L300" s="546"/>
      <c r="M300" s="546"/>
      <c r="O300" s="548"/>
      <c r="P300" s="548"/>
      <c r="Q300" s="548"/>
      <c r="R300" s="548"/>
      <c r="S300" s="548"/>
      <c r="T300" s="548"/>
      <c r="U300" s="548"/>
      <c r="V300" s="548"/>
      <c r="W300" s="548"/>
      <c r="X300" s="548"/>
      <c r="Y300" s="548"/>
    </row>
    <row r="301" spans="3:25" ht="15" x14ac:dyDescent="0.25">
      <c r="C301" s="588" t="s">
        <v>564</v>
      </c>
      <c r="D301" s="547"/>
      <c r="E301" s="547"/>
      <c r="F301" s="547"/>
      <c r="G301" s="547">
        <f>SUM(G243:G300)/2</f>
        <v>257.46239426746558</v>
      </c>
      <c r="H301" s="547">
        <f>SUM(H243:H300)/2</f>
        <v>235.13864729058065</v>
      </c>
      <c r="I301" s="547"/>
      <c r="J301" s="547"/>
      <c r="K301" s="547"/>
      <c r="L301" s="547">
        <f>SUM(L243:L300)/2</f>
        <v>1403344.3489640404</v>
      </c>
      <c r="M301" s="547">
        <f>SUM(M243:M300)/2</f>
        <v>1297314.8205123912</v>
      </c>
      <c r="N301" s="333"/>
      <c r="O301" s="588" t="s">
        <v>564</v>
      </c>
      <c r="P301" s="547"/>
      <c r="Q301" s="547"/>
      <c r="R301" s="547"/>
      <c r="S301" s="547">
        <f>SUM(S244:S300)/2</f>
        <v>0</v>
      </c>
      <c r="T301" s="547">
        <f>SUM(T244:T300)/2</f>
        <v>0</v>
      </c>
      <c r="U301" s="547"/>
      <c r="V301" s="547"/>
      <c r="W301" s="547"/>
      <c r="X301" s="547">
        <f>SUM(X244:X300)/2</f>
        <v>0</v>
      </c>
      <c r="Y301" s="547">
        <f>SUM(Y244:Y300)/2</f>
        <v>0</v>
      </c>
    </row>
    <row r="302" spans="3:25" ht="15" x14ac:dyDescent="0.25">
      <c r="C302" s="549"/>
      <c r="D302" s="549"/>
      <c r="E302" s="549"/>
      <c r="F302" s="549"/>
      <c r="H302" s="546"/>
      <c r="I302" s="546"/>
      <c r="J302" s="546"/>
      <c r="K302" s="546"/>
      <c r="L302" s="546"/>
      <c r="M302" s="546"/>
      <c r="O302" s="549"/>
      <c r="P302" s="525"/>
      <c r="X302" s="549"/>
    </row>
    <row r="303" spans="3:25" ht="15" hidden="1" x14ac:dyDescent="0.25">
      <c r="C303" s="549"/>
      <c r="D303" s="549"/>
      <c r="E303" s="549"/>
      <c r="F303" s="549"/>
      <c r="H303" s="546"/>
      <c r="I303" s="546"/>
      <c r="J303" s="546"/>
      <c r="K303" s="546"/>
      <c r="L303" s="546"/>
      <c r="M303" s="546"/>
      <c r="O303" s="549"/>
      <c r="P303" s="525"/>
      <c r="X303" s="549"/>
    </row>
    <row r="304" spans="3:25" hidden="1" x14ac:dyDescent="0.2">
      <c r="H304" s="546"/>
      <c r="I304" s="546"/>
      <c r="J304" s="546"/>
      <c r="K304" s="546"/>
      <c r="L304" s="546"/>
      <c r="M304" s="546"/>
      <c r="O304" s="525"/>
      <c r="P304" s="525"/>
    </row>
    <row r="305" spans="3:21" ht="15" hidden="1" x14ac:dyDescent="0.2">
      <c r="C305" s="530" t="s">
        <v>507</v>
      </c>
      <c r="H305" s="546"/>
      <c r="I305" s="546"/>
      <c r="J305" s="546"/>
      <c r="K305" s="546"/>
      <c r="L305" s="546"/>
      <c r="M305" s="546"/>
      <c r="O305" s="530" t="s">
        <v>508</v>
      </c>
      <c r="P305" s="525"/>
    </row>
    <row r="306" spans="3:21" hidden="1" x14ac:dyDescent="0.2">
      <c r="L306" s="546"/>
      <c r="M306" s="546"/>
    </row>
    <row r="307" spans="3:21" hidden="1" x14ac:dyDescent="0.2">
      <c r="L307" s="546"/>
      <c r="M307" s="546"/>
    </row>
    <row r="308" spans="3:21" hidden="1" x14ac:dyDescent="0.2">
      <c r="L308" s="546"/>
      <c r="M308" s="546"/>
    </row>
    <row r="309" spans="3:21" ht="15" x14ac:dyDescent="0.2">
      <c r="C309" s="530" t="s">
        <v>527</v>
      </c>
    </row>
    <row r="311" spans="3:21" ht="39.950000000000003" customHeight="1" x14ac:dyDescent="0.2">
      <c r="C311" s="727" t="s">
        <v>509</v>
      </c>
      <c r="D311" s="554" t="str">
        <f>'2.  CDM Allocation'!C24</f>
        <v>Residential</v>
      </c>
      <c r="E311" s="554" t="str">
        <f>'2.  CDM Allocation'!D24</f>
        <v>GS &lt; 50 kW</v>
      </c>
      <c r="F311" s="554" t="str">
        <f>'2.  CDM Allocation'!E24</f>
        <v>GS 50 to 4,999 kW</v>
      </c>
      <c r="G311" s="554" t="str">
        <f>'2.  CDM Allocation'!F24</f>
        <v>Standby Power</v>
      </c>
      <c r="H311" s="554" t="str">
        <f>'2.  CDM Allocation'!G24</f>
        <v>Unmetered Scattered Load</v>
      </c>
      <c r="I311" s="554" t="str">
        <f>'2.  CDM Allocation'!H24</f>
        <v>Sentinel Lighting</v>
      </c>
      <c r="J311" s="554" t="str">
        <f>'2.  CDM Allocation'!I24</f>
        <v>Street Lighting</v>
      </c>
      <c r="K311" s="554" t="str">
        <f>'2.  CDM Allocation'!J24</f>
        <v>"--Unused -- hide</v>
      </c>
      <c r="O311" s="66"/>
    </row>
    <row r="312" spans="3:21" ht="15" x14ac:dyDescent="0.2">
      <c r="C312" s="728"/>
      <c r="D312" s="553" t="str">
        <f>'2.  CDM Allocation'!C25</f>
        <v>kWh</v>
      </c>
      <c r="E312" s="553" t="str">
        <f>'2.  CDM Allocation'!D25</f>
        <v>kWh</v>
      </c>
      <c r="F312" s="553" t="str">
        <f>'2.  CDM Allocation'!E25</f>
        <v>kW</v>
      </c>
      <c r="G312" s="553" t="str">
        <f>'2.  CDM Allocation'!F25</f>
        <v>kW</v>
      </c>
      <c r="H312" s="553" t="str">
        <f>'2.  CDM Allocation'!G25</f>
        <v>kWh</v>
      </c>
      <c r="I312" s="553" t="str">
        <f>'2.  CDM Allocation'!H25</f>
        <v>kW</v>
      </c>
      <c r="J312" s="553" t="str">
        <f>'2.  CDM Allocation'!I25</f>
        <v>kW</v>
      </c>
      <c r="K312" s="553">
        <f>'2.  CDM Allocation'!J25</f>
        <v>0</v>
      </c>
      <c r="M312" s="563"/>
      <c r="N312" s="563"/>
      <c r="O312" s="563"/>
      <c r="P312" s="563"/>
      <c r="Q312" s="563"/>
      <c r="R312" s="563"/>
      <c r="S312" s="563"/>
      <c r="T312" s="303"/>
    </row>
    <row r="313" spans="3:21" ht="15" x14ac:dyDescent="0.2">
      <c r="C313" s="551">
        <v>2011</v>
      </c>
      <c r="D313" s="551"/>
      <c r="E313" s="551"/>
      <c r="F313" s="551"/>
      <c r="G313" s="551"/>
      <c r="H313" s="551"/>
      <c r="I313" s="551"/>
      <c r="J313" s="551"/>
      <c r="K313" s="551"/>
      <c r="M313" s="563"/>
      <c r="N313" s="563"/>
      <c r="O313" s="563"/>
      <c r="P313" s="563"/>
      <c r="Q313" s="563"/>
      <c r="R313" s="563"/>
      <c r="S313" s="563"/>
      <c r="T313" s="303"/>
    </row>
    <row r="314" spans="3:21" x14ac:dyDescent="0.2">
      <c r="C314" s="552" t="s">
        <v>518</v>
      </c>
      <c r="D314" s="570">
        <f>IF(D$312="kW",SUMPRODUCT($D57:$D101,'4.  2011-14 LRAM'!H22:H66,'4.  2011-14 LRAM'!$E22:$E66)+SUMPRODUCT($P57:$P101,'4.  2011-14 LRAM'!H22:H66,'4.  2011-14 LRAM'!$E22:$E66),SUMPRODUCT($I57:$I101,'4.  2011-14 LRAM'!H22:H66)+SUMPRODUCT($U57:$U101,'4.  2011-14 LRAM'!H22:H66))</f>
        <v>318402.74104106688</v>
      </c>
      <c r="E314" s="570">
        <f>IF(E$312="kW",SUMPRODUCT($D57:$D101,'4.  2011-14 LRAM'!I22:I66,'4.  2011-14 LRAM'!$E22:$E66)+SUMPRODUCT($P57:$P101,'4.  2011-14 LRAM'!I22:I66,'4.  2011-14 LRAM'!$E22:$E66),SUMPRODUCT($I57:$I101,'4.  2011-14 LRAM'!I22:I66)+SUMPRODUCT($U57:$U101,'4.  2011-14 LRAM'!I22:I66))</f>
        <v>494278.93201507971</v>
      </c>
      <c r="F314" s="570">
        <f>IF(F$312="kW",SUMPRODUCT($D57:$D101,'4.  2011-14 LRAM'!J22:J66,'4.  2011-14 LRAM'!$E22:$E66)+SUMPRODUCT($P57:$P101,'4.  2011-14 LRAM'!J22:J66,'4.  2011-14 LRAM'!$E22:$E66),SUMPRODUCT($I57:$I101,'4.  2011-14 LRAM'!J22:J66)+SUMPRODUCT($U57:$U101,'4.  2011-14 LRAM'!J22:J66))</f>
        <v>13056.539906473561</v>
      </c>
      <c r="G314" s="570">
        <f>IF(G$312="kW",SUMPRODUCT($D57:$D101,'4.  2011-14 LRAM'!K22:K66,'4.  2011-14 LRAM'!$E22:$E66)+SUMPRODUCT($P57:$P101,'4.  2011-14 LRAM'!K22:K66,'4.  2011-14 LRAM'!$E22:$E66),SUMPRODUCT($I57:$I101,'4.  2011-14 LRAM'!K22:K66)+SUMPRODUCT($U57:$U101,'4.  2011-14 LRAM'!K22:K66))</f>
        <v>-12720.000000000004</v>
      </c>
      <c r="H314" s="570">
        <f>IF(H$312="kW",SUMPRODUCT($D57:$D101,'4.  2011-14 LRAM'!L22:L66,'4.  2011-14 LRAM'!$E22:$E66)+SUMPRODUCT($P57:$P101,'4.  2011-14 LRAM'!L22:L66,'4.  2011-14 LRAM'!$E22:$E66),SUMPRODUCT($I57:$I101,'4.  2011-14 LRAM'!L22:L66)+SUMPRODUCT($U57:$U101,'4.  2011-14 LRAM'!L22:L66))</f>
        <v>0</v>
      </c>
      <c r="I314" s="570">
        <f>IF(I$312="kW",SUMPRODUCT($D57:$D101,'4.  2011-14 LRAM'!M22:M66,'4.  2011-14 LRAM'!$E22:$E66)+SUMPRODUCT($P57:$P101,'4.  2011-14 LRAM'!M22:M66,'4.  2011-14 LRAM'!$E22:$E66),SUMPRODUCT($I57:$I101,'4.  2011-14 LRAM'!M22:M66)+SUMPRODUCT($U57:$U101,'4.  2011-14 LRAM'!M22:M66))</f>
        <v>0</v>
      </c>
      <c r="J314" s="570">
        <f>IF(J$312="kW",SUMPRODUCT($D57:$D101,'4.  2011-14 LRAM'!N22:N66,'4.  2011-14 LRAM'!$E22:$E66)+SUMPRODUCT($P57:$P101,'4.  2011-14 LRAM'!N22:N66,'4.  2011-14 LRAM'!$E22:$E66),SUMPRODUCT($I57:$I101,'4.  2011-14 LRAM'!N22:N66)+SUMPRODUCT($U57:$U101,'4.  2011-14 LRAM'!N22:N66))</f>
        <v>0</v>
      </c>
      <c r="K314" s="570">
        <f>IF(K$312="kW",SUMPRODUCT($D57:$D101,'4.  2011-14 LRAM'!O22:O66,'4.  2011-14 LRAM'!$E22:$E66)+SUMPRODUCT($P57:$P101,'4.  2011-14 LRAM'!O22:O66,'4.  2011-14 LRAM'!$E22:$E66),SUMPRODUCT($I57:$I101,'4.  2011-14 LRAM'!O22:O66)+SUMPRODUCT($U57:$U101,'4.  2011-14 LRAM'!O22:O66))</f>
        <v>0</v>
      </c>
      <c r="M314" s="564"/>
      <c r="N314" s="565"/>
      <c r="O314" s="566"/>
      <c r="P314" s="566"/>
      <c r="Q314" s="563"/>
      <c r="R314" s="563"/>
      <c r="S314" s="566"/>
      <c r="T314" s="567"/>
      <c r="U314" s="303"/>
    </row>
    <row r="315" spans="3:21" x14ac:dyDescent="0.2">
      <c r="C315" s="552" t="s">
        <v>510</v>
      </c>
      <c r="D315" s="570">
        <f>IF(D$312="kW",SUMPRODUCT($E57:$E101,'4.  2011-14 LRAM'!H22:H66,'4.  2011-14 LRAM'!$E22:$E66)+SUMPRODUCT($Q57:$Q101,'4.  2011-14 LRAM'!H22:H66,'4.  2011-14 LRAM'!$E22:$E66),SUMPRODUCT($J57:$J101,'4.  2011-14 LRAM'!H22:H66)+SUMPRODUCT($V57:$V101,'4.  2011-14 LRAM'!H22:H66))</f>
        <v>318402.74104106688</v>
      </c>
      <c r="E315" s="570">
        <f>IF(E$312="kW",SUMPRODUCT($E57:$E101,'4.  2011-14 LRAM'!I22:I66,'4.  2011-14 LRAM'!$E22:$E66)+SUMPRODUCT($Q57:$Q101,'4.  2011-14 LRAM'!I22:I66,'4.  2011-14 LRAM'!$E22:$E66),SUMPRODUCT($J57:$J101,'4.  2011-14 LRAM'!I22:I66)+SUMPRODUCT($V57:$V101,'4.  2011-14 LRAM'!I22:I66))</f>
        <v>494278.93201507971</v>
      </c>
      <c r="F315" s="570">
        <f>IF(F$312="kW",SUMPRODUCT($E57:$E101,'4.  2011-14 LRAM'!J22:J66,'4.  2011-14 LRAM'!$E22:$E66)+SUMPRODUCT($Q57:$Q101,'4.  2011-14 LRAM'!J22:J66,'4.  2011-14 LRAM'!$E22:$E66),SUMPRODUCT($J57:$J101,'4.  2011-14 LRAM'!J22:J66)+SUMPRODUCT($V57:$V101,'4.  2011-14 LRAM'!J22:J66))</f>
        <v>13056.539906473561</v>
      </c>
      <c r="G315" s="570">
        <f>IF(G$312="kW",SUMPRODUCT($E57:$E101,'4.  2011-14 LRAM'!K22:K66,'4.  2011-14 LRAM'!$E22:$E66)+SUMPRODUCT($Q57:$Q101,'4.  2011-14 LRAM'!K22:K66,'4.  2011-14 LRAM'!$E22:$E66),SUMPRODUCT($J57:$J101,'4.  2011-14 LRAM'!K22:K66)+SUMPRODUCT($V57:$V101,'4.  2011-14 LRAM'!K22:K66))</f>
        <v>-12720.000000000004</v>
      </c>
      <c r="H315" s="570">
        <f>IF(H$312="kW",SUMPRODUCT($E57:$E101,'4.  2011-14 LRAM'!L22:L66,'4.  2011-14 LRAM'!$E22:$E66)+SUMPRODUCT($Q57:$Q101,'4.  2011-14 LRAM'!L22:L66,'4.  2011-14 LRAM'!$E22:$E66),SUMPRODUCT($J57:$J101,'4.  2011-14 LRAM'!L22:L66)+SUMPRODUCT($V57:$V101,'4.  2011-14 LRAM'!L22:L66))</f>
        <v>0</v>
      </c>
      <c r="I315" s="570">
        <f>IF(I$312="kW",SUMPRODUCT($E57:$E101,'4.  2011-14 LRAM'!M22:M66,'4.  2011-14 LRAM'!$E22:$E66)+SUMPRODUCT($Q57:$Q101,'4.  2011-14 LRAM'!M22:M66,'4.  2011-14 LRAM'!$E22:$E66),SUMPRODUCT($J57:$J101,'4.  2011-14 LRAM'!M22:M66)+SUMPRODUCT($V57:$V101,'4.  2011-14 LRAM'!M22:M66))</f>
        <v>0</v>
      </c>
      <c r="J315" s="570">
        <f>IF(J$312="kW",SUMPRODUCT($E57:$E101,'4.  2011-14 LRAM'!N22:N66,'4.  2011-14 LRAM'!$E22:$E66)+SUMPRODUCT($Q57:$Q101,'4.  2011-14 LRAM'!N22:N66,'4.  2011-14 LRAM'!$E22:$E66),SUMPRODUCT($J57:$J101,'4.  2011-14 LRAM'!N22:N66)+SUMPRODUCT($V57:$V101,'4.  2011-14 LRAM'!N22:N66))</f>
        <v>0</v>
      </c>
      <c r="K315" s="570">
        <f>IF(K$312="kW",SUMPRODUCT($E57:$E101,'4.  2011-14 LRAM'!O22:O66,'4.  2011-14 LRAM'!$E22:$E66)+SUMPRODUCT($Q57:$Q101,'4.  2011-14 LRAM'!O22:O66,'4.  2011-14 LRAM'!$E22:$E66),SUMPRODUCT($J57:$J101,'4.  2011-14 LRAM'!O22:O66)+SUMPRODUCT($V57:$V101,'4.  2011-14 LRAM'!O22:O66))</f>
        <v>0</v>
      </c>
      <c r="M315" s="564"/>
      <c r="N315" s="563"/>
      <c r="O315" s="563"/>
      <c r="P315" s="563"/>
      <c r="Q315" s="563"/>
      <c r="R315" s="563"/>
      <c r="S315" s="566"/>
      <c r="T315" s="567"/>
      <c r="U315" s="303"/>
    </row>
    <row r="316" spans="3:21" x14ac:dyDescent="0.2">
      <c r="C316" s="552" t="s">
        <v>511</v>
      </c>
      <c r="D316" s="570">
        <f>IF(D$312="kW",SUMPRODUCT($F57:$F101,'4.  2011-14 LRAM'!H22:H66,'4.  2011-14 LRAM'!$E22:$E66)+SUMPRODUCT($R57:$R101,'4.  2011-14 LRAM'!H22:H66,'4.  2011-14 LRAM'!$E22:$E66),SUMPRODUCT($K57:$K101,'4.  2011-14 LRAM'!H22:H66)+SUMPRODUCT($W57:$W101,'4.  2011-14 LRAM'!H22:H66))</f>
        <v>317761.55840896844</v>
      </c>
      <c r="E316" s="570">
        <f>IF(E$312="kW",SUMPRODUCT($F57:$F101,'4.  2011-14 LRAM'!I22:I66,'4.  2011-14 LRAM'!$E22:$E66)+SUMPRODUCT($R57:$R101,'4.  2011-14 LRAM'!I22:I66,'4.  2011-14 LRAM'!$E22:$E66),SUMPRODUCT($K57:$K101,'4.  2011-14 LRAM'!I22:I66)+SUMPRODUCT($W57:$W101,'4.  2011-14 LRAM'!I22:I66))</f>
        <v>333050.67099124251</v>
      </c>
      <c r="F316" s="570">
        <f>IF(F$312="kW",SUMPRODUCT($F57:$F101,'4.  2011-14 LRAM'!J22:J66,'4.  2011-14 LRAM'!$E22:$E66)+SUMPRODUCT($R57:$R101,'4.  2011-14 LRAM'!J22:J66,'4.  2011-14 LRAM'!$E22:$E66),SUMPRODUCT($K57:$K101,'4.  2011-14 LRAM'!J22:J66)+SUMPRODUCT($W57:$W101,'4.  2011-14 LRAM'!J22:J66))</f>
        <v>13056.539906473561</v>
      </c>
      <c r="G316" s="570">
        <f>IF(G$312="kW",SUMPRODUCT($F57:$F101,'4.  2011-14 LRAM'!K22:K66,'4.  2011-14 LRAM'!$E22:$E66)+SUMPRODUCT($R57:$R101,'4.  2011-14 LRAM'!K22:K66,'4.  2011-14 LRAM'!$E22:$E66),SUMPRODUCT($K57:$K101,'4.  2011-14 LRAM'!K22:K66)+SUMPRODUCT($W57:$W101,'4.  2011-14 LRAM'!K22:K66))</f>
        <v>-12720.000000000004</v>
      </c>
      <c r="H316" s="570">
        <f>IF(H$312="kW",SUMPRODUCT($F57:$F101,'4.  2011-14 LRAM'!L22:L66,'4.  2011-14 LRAM'!$E22:$E66)+SUMPRODUCT($R57:$R101,'4.  2011-14 LRAM'!L22:L66,'4.  2011-14 LRAM'!$E22:$E66),SUMPRODUCT($K57:$K101,'4.  2011-14 LRAM'!L22:L66)+SUMPRODUCT($W57:$W101,'4.  2011-14 LRAM'!L22:L66))</f>
        <v>0</v>
      </c>
      <c r="I316" s="570">
        <f>IF(I$312="kW",SUMPRODUCT($F57:$F101,'4.  2011-14 LRAM'!M22:M66,'4.  2011-14 LRAM'!$E22:$E66)+SUMPRODUCT($R57:$R101,'4.  2011-14 LRAM'!M22:M66,'4.  2011-14 LRAM'!$E22:$E66),SUMPRODUCT($K57:$K101,'4.  2011-14 LRAM'!M22:M66)+SUMPRODUCT($W57:$W101,'4.  2011-14 LRAM'!M22:M66))</f>
        <v>0</v>
      </c>
      <c r="J316" s="570">
        <f>IF(J$312="kW",SUMPRODUCT($F57:$F101,'4.  2011-14 LRAM'!N22:N66,'4.  2011-14 LRAM'!$E22:$E66)+SUMPRODUCT($R57:$R101,'4.  2011-14 LRAM'!N22:N66,'4.  2011-14 LRAM'!$E22:$E66),SUMPRODUCT($K57:$K101,'4.  2011-14 LRAM'!N22:N66)+SUMPRODUCT($W57:$W101,'4.  2011-14 LRAM'!N22:N66))</f>
        <v>0</v>
      </c>
      <c r="K316" s="570">
        <f>IF(K$312="kW",SUMPRODUCT($F57:$F101,'4.  2011-14 LRAM'!O22:O66,'4.  2011-14 LRAM'!$E22:$E66)+SUMPRODUCT($R57:$R101,'4.  2011-14 LRAM'!O22:O66,'4.  2011-14 LRAM'!$E22:$E66),SUMPRODUCT($K57:$K101,'4.  2011-14 LRAM'!O22:O66)+SUMPRODUCT($W57:$W101,'4.  2011-14 LRAM'!O22:O66))</f>
        <v>0</v>
      </c>
      <c r="M316" s="564"/>
      <c r="N316" s="563"/>
      <c r="O316" s="563"/>
      <c r="P316" s="563"/>
      <c r="Q316" s="563"/>
      <c r="R316" s="563"/>
      <c r="S316" s="566"/>
      <c r="T316" s="567"/>
      <c r="U316" s="303"/>
    </row>
    <row r="317" spans="3:21" x14ac:dyDescent="0.2">
      <c r="C317" s="552" t="s">
        <v>512</v>
      </c>
      <c r="D317" s="570">
        <f>IF(D$312="kW",SUMPRODUCT($G57:$G101,'4.  2011-14 LRAM'!H22:H66,'4.  2011-14 LRAM'!$E22:$E66)+SUMPRODUCT($S57:$S101,'4.  2011-14 LRAM'!H22:H66,'4.  2011-14 LRAM'!$E22:$E66),SUMPRODUCT($L57:$L101,'4.  2011-14 LRAM'!H22:H66)+SUMPRODUCT($X57:$X101,'4.  2011-14 LRAM'!H22:H66))</f>
        <v>283545.73063097132</v>
      </c>
      <c r="E317" s="570">
        <f>IF(E$312="kW",SUMPRODUCT($G57:$G101,'4.  2011-14 LRAM'!I22:I66,'4.  2011-14 LRAM'!$E22:$E66)+SUMPRODUCT($S57:$S101,'4.  2011-14 LRAM'!I22:I66,'4.  2011-14 LRAM'!$E22:$E66),SUMPRODUCT($L57:$L101,'4.  2011-14 LRAM'!I22:I66)+SUMPRODUCT($X57:$X101,'4.  2011-14 LRAM'!I22:I66))</f>
        <v>333050.67099124251</v>
      </c>
      <c r="F317" s="570">
        <f>IF(F$312="kW",SUMPRODUCT($G57:$G101,'4.  2011-14 LRAM'!J22:J66,'4.  2011-14 LRAM'!$E22:$E66)+SUMPRODUCT($S57:$S101,'4.  2011-14 LRAM'!J22:J66,'4.  2011-14 LRAM'!$E22:$E66),SUMPRODUCT($L57:$L101,'4.  2011-14 LRAM'!J22:J66)+SUMPRODUCT($X57:$X101,'4.  2011-14 LRAM'!J22:J66))</f>
        <v>13056.539906473561</v>
      </c>
      <c r="G317" s="570">
        <f>IF(G$312="kW",SUMPRODUCT($G57:$G101,'4.  2011-14 LRAM'!K22:K66,'4.  2011-14 LRAM'!$E22:$E66)+SUMPRODUCT($S57:$S101,'4.  2011-14 LRAM'!K22:K66,'4.  2011-14 LRAM'!$E22:$E66),SUMPRODUCT($L57:$L101,'4.  2011-14 LRAM'!K22:K66)+SUMPRODUCT($X57:$X101,'4.  2011-14 LRAM'!K22:K66))</f>
        <v>-12720.000000000004</v>
      </c>
      <c r="H317" s="570">
        <f>IF(H$312="kW",SUMPRODUCT($G57:$G101,'4.  2011-14 LRAM'!L22:L66,'4.  2011-14 LRAM'!$E22:$E66)+SUMPRODUCT($S57:$S101,'4.  2011-14 LRAM'!L22:L66,'4.  2011-14 LRAM'!$E22:$E66),SUMPRODUCT($L57:$L101,'4.  2011-14 LRAM'!L22:L66)+SUMPRODUCT($X57:$X101,'4.  2011-14 LRAM'!L22:L66))</f>
        <v>0</v>
      </c>
      <c r="I317" s="570">
        <f>IF(I$312="kW",SUMPRODUCT($G57:$G101,'4.  2011-14 LRAM'!M22:M66,'4.  2011-14 LRAM'!$E22:$E66)+SUMPRODUCT($S57:$S101,'4.  2011-14 LRAM'!M22:M66,'4.  2011-14 LRAM'!$E22:$E66),SUMPRODUCT($L57:$L101,'4.  2011-14 LRAM'!M22:M66)+SUMPRODUCT($X57:$X101,'4.  2011-14 LRAM'!M22:M66))</f>
        <v>0</v>
      </c>
      <c r="J317" s="570">
        <f>IF(J$312="kW",SUMPRODUCT($G57:$G101,'4.  2011-14 LRAM'!N22:N66,'4.  2011-14 LRAM'!$E22:$E66)+SUMPRODUCT($S57:$S101,'4.  2011-14 LRAM'!N22:N66,'4.  2011-14 LRAM'!$E22:$E66),SUMPRODUCT($L57:$L101,'4.  2011-14 LRAM'!N22:N66)+SUMPRODUCT($X57:$X101,'4.  2011-14 LRAM'!N22:N66))</f>
        <v>0</v>
      </c>
      <c r="K317" s="570">
        <f>IF(K$312="kW",SUMPRODUCT($G57:$G101,'4.  2011-14 LRAM'!O22:O66,'4.  2011-14 LRAM'!$E22:$E66)+SUMPRODUCT($S57:$S101,'4.  2011-14 LRAM'!O22:O66,'4.  2011-14 LRAM'!$E22:$E66),SUMPRODUCT($L57:$L101,'4.  2011-14 LRAM'!O22:O66)+SUMPRODUCT($X57:$X101,'4.  2011-14 LRAM'!O22:O66))</f>
        <v>0</v>
      </c>
      <c r="M317" s="564"/>
      <c r="N317" s="563"/>
      <c r="O317" s="563"/>
      <c r="P317" s="563"/>
      <c r="Q317" s="563"/>
      <c r="R317" s="563"/>
      <c r="S317" s="566"/>
      <c r="T317" s="567"/>
      <c r="U317" s="303"/>
    </row>
    <row r="318" spans="3:21" x14ac:dyDescent="0.2">
      <c r="C318" s="552" t="s">
        <v>513</v>
      </c>
      <c r="D318" s="570">
        <f>IF(D$312="kW",SUMPRODUCT($H57:$H101,'4.  2011-14 LRAM'!H22:H66,'4.  2011-14 LRAM'!$E24:$E64)+SUMPRODUCT($T57:$T101,'4.  2011-14 LRAM'!H22:H66,'4.  2011-14 LRAM'!$E22:$E66),SUMPRODUCT($M57:$M101,'4.  2011-14 LRAM'!H22:H66)+SUMPRODUCT($Y57:$Y101,'4.  2011-14 LRAM'!H22:H66))</f>
        <v>204970.56219898077</v>
      </c>
      <c r="E318" s="570">
        <f>IF(E$312="kW",SUMPRODUCT($H57:$H101,'4.  2011-14 LRAM'!I22:I66,'4.  2011-14 LRAM'!$E24:$E64)+SUMPRODUCT($T57:$T101,'4.  2011-14 LRAM'!I22:I66,'4.  2011-14 LRAM'!$E22:$E66),SUMPRODUCT($M57:$M101,'4.  2011-14 LRAM'!I22:I66)+SUMPRODUCT($Y57:$Y101,'4.  2011-14 LRAM'!I22:I66))</f>
        <v>333050.67099124251</v>
      </c>
      <c r="F318" s="570">
        <f>IF(F$312="kW",SUMPRODUCT($H57:$H101,'4.  2011-14 LRAM'!J22:J66,'4.  2011-14 LRAM'!$E22:$E66)+SUMPRODUCT($T57:$T101,'4.  2011-14 LRAM'!J22:J66,'4.  2011-14 LRAM'!$E22:$E66),SUMPRODUCT($M57:$M101,'4.  2011-14 LRAM'!J22:J66)+SUMPRODUCT($Y57:$Y101,'4.  2011-14 LRAM'!J22:J66))</f>
        <v>13056.539906473561</v>
      </c>
      <c r="G318" s="570">
        <f>IF(G$312="kW",SUMPRODUCT($H57:$H101,'4.  2011-14 LRAM'!K22:K66,'4.  2011-14 LRAM'!$E22:$E66)+SUMPRODUCT($T57:$T101,'4.  2011-14 LRAM'!K22:K66,'4.  2011-14 LRAM'!$E22:$E66),SUMPRODUCT($M57:$M101,'4.  2011-14 LRAM'!K22:K66)+SUMPRODUCT($Y57:$Y101,'4.  2011-14 LRAM'!K22:K66))</f>
        <v>-12720.000000000004</v>
      </c>
      <c r="H318" s="570">
        <f>IF(H$312="kW",SUMPRODUCT($H57:$H101,'4.  2011-14 LRAM'!L22:L66,'4.  2011-14 LRAM'!$E22:$E66)+SUMPRODUCT($T57:$T101,'4.  2011-14 LRAM'!L22:L66,'4.  2011-14 LRAM'!$E22:$E66),SUMPRODUCT($M57:$M101,'4.  2011-14 LRAM'!L22:L66)+SUMPRODUCT($Y57:$Y101,'4.  2011-14 LRAM'!L22:L66))</f>
        <v>0</v>
      </c>
      <c r="I318" s="570">
        <f>IF(I$312="kW",SUMPRODUCT($H57:$H101,'4.  2011-14 LRAM'!M22:M66,'4.  2011-14 LRAM'!$E22:$E66)+SUMPRODUCT($T57:$T101,'4.  2011-14 LRAM'!M22:M66,'4.  2011-14 LRAM'!$E22:$E66),SUMPRODUCT($M57:$M101,'4.  2011-14 LRAM'!M22:M66)+SUMPRODUCT($Y57:$Y101,'4.  2011-14 LRAM'!M22:M66))</f>
        <v>0</v>
      </c>
      <c r="J318" s="570">
        <f>IF(J$312="kW",SUMPRODUCT($H57:$H101,'4.  2011-14 LRAM'!N22:N66,'4.  2011-14 LRAM'!$E22:$E66)+SUMPRODUCT($T57:$T101,'4.  2011-14 LRAM'!N22:N66,'4.  2011-14 LRAM'!$E22:$E66),SUMPRODUCT($M57:$M101,'4.  2011-14 LRAM'!N22:N66)+SUMPRODUCT($Y57:$Y101,'4.  2011-14 LRAM'!N22:N66))</f>
        <v>0</v>
      </c>
      <c r="K318" s="570">
        <f>IF(K$312="kW",SUMPRODUCT($H57:$H101,'4.  2011-14 LRAM'!O22:O66,'4.  2011-14 LRAM'!$E24:$E64)+SUMPRODUCT($T57:$T101,'4.  2011-14 LRAM'!O22:O66,'4.  2011-14 LRAM'!$E22:$E66),SUMPRODUCT($M57:$M101,'4.  2011-14 LRAM'!O22:O66)+SUMPRODUCT($Y57:$Y101,'4.  2011-14 LRAM'!O22:O66))</f>
        <v>0</v>
      </c>
      <c r="M318" s="564"/>
      <c r="N318" s="563"/>
      <c r="O318" s="563"/>
      <c r="P318" s="563"/>
      <c r="Q318" s="563"/>
      <c r="R318" s="563"/>
      <c r="S318" s="566"/>
      <c r="T318" s="567"/>
      <c r="U318" s="303"/>
    </row>
    <row r="319" spans="3:21" ht="15" x14ac:dyDescent="0.2">
      <c r="C319" s="551">
        <v>2012</v>
      </c>
      <c r="D319" s="571"/>
      <c r="E319" s="571"/>
      <c r="F319" s="571"/>
      <c r="G319" s="571"/>
      <c r="H319" s="571"/>
      <c r="I319" s="571"/>
      <c r="J319" s="571"/>
      <c r="K319" s="571"/>
      <c r="M319" s="303"/>
      <c r="N319" s="563"/>
      <c r="O319" s="566"/>
      <c r="P319" s="566"/>
      <c r="Q319" s="563"/>
      <c r="R319" s="563"/>
      <c r="S319" s="563"/>
      <c r="T319" s="303"/>
      <c r="U319" s="303"/>
    </row>
    <row r="320" spans="3:21" x14ac:dyDescent="0.2">
      <c r="C320" s="552" t="s">
        <v>510</v>
      </c>
      <c r="D320" s="570">
        <f>IF(D$312="kW",SUMPRODUCT($E115:$E159,'4.  2011-14 LRAM'!H90:H134,'4.  2011-14 LRAM'!$E90:$E134)+SUMPRODUCT($Q115:$Q159,'4.  2011-14 LRAM'!H90:H134,'4.  2011-14 LRAM'!$E90:$E134),SUMPRODUCT($J115:$J159,'4.  2011-14 LRAM'!H90:H134)+SUMPRODUCT($V115:$V159,'4.  2011-14 LRAM'!H90:H134))</f>
        <v>250547.16519770026</v>
      </c>
      <c r="E320" s="570">
        <f>IF(E$312="kW",SUMPRODUCT($E115:$E159,'4.  2011-14 LRAM'!I90:I134,'4.  2011-14 LRAM'!$E90:$E134)+SUMPRODUCT($Q115:$Q159,'4.  2011-14 LRAM'!I90:I134,'4.  2011-14 LRAM'!$E90:$E134),SUMPRODUCT($J115:$J159,'4.  2011-14 LRAM'!I90:I134)+SUMPRODUCT($V115:$V159,'4.  2011-14 LRAM'!I90:I134))</f>
        <v>391409.56612247083</v>
      </c>
      <c r="F320" s="570">
        <f>IF(F$312="kW",SUMPRODUCT($E115:$E167,'4.  2011-14 LRAM'!J90:J142,'4.  2011-14 LRAM'!$E90:$E142)+SUMPRODUCT($Q115:$Q167,'4.  2011-14 LRAM'!J90:J142,'4.  2011-14 LRAM'!$E90:$E142),SUMPRODUCT($J115:$J167,'4.  2011-14 LRAM'!J90:J142)+SUMPRODUCT($V115:$V167,'4.  2011-14 LRAM'!J90:J142))</f>
        <v>1767.3324702292434</v>
      </c>
      <c r="G320" s="570">
        <f>IF(G$312="kW",SUMPRODUCT($E115:$E159,'4.  2011-14 LRAM'!K90:K134,'4.  2011-14 LRAM'!$E90:$E134)+SUMPRODUCT($Q115:$Q159,'4.  2011-14 LRAM'!K90:K134,'4.  2011-14 LRAM'!$E90:$E134),SUMPRODUCT($J115:$J159,'4.  2011-14 LRAM'!K90:K134)+SUMPRODUCT($V115:$V159,'4.  2011-14 LRAM'!K90:K134))</f>
        <v>0</v>
      </c>
      <c r="H320" s="570">
        <f>IF(H$312="kW",SUMPRODUCT($E115:$E159,'4.  2011-14 LRAM'!L90:L134,'4.  2011-14 LRAM'!$E90:$E134)+SUMPRODUCT($Q115:$Q159,'4.  2011-14 LRAM'!L90:L134,'4.  2011-14 LRAM'!$E90:$E134),SUMPRODUCT($J115:$J159,'4.  2011-14 LRAM'!L90:L134)+SUMPRODUCT($V115:$V159,'4.  2011-14 LRAM'!L90:L134))</f>
        <v>0</v>
      </c>
      <c r="I320" s="570">
        <f>IF(I$312="kW",SUMPRODUCT($E115:$E159,'4.  2011-14 LRAM'!M90:M134,'4.  2011-14 LRAM'!$E90:$E134)+SUMPRODUCT($Q115:$Q159,'4.  2011-14 LRAM'!M90:M134,'4.  2011-14 LRAM'!$E90:$E134),SUMPRODUCT($J115:$J159,'4.  2011-14 LRAM'!M90:M134)+SUMPRODUCT($V115:$V159,'4.  2011-14 LRAM'!M90:M134))</f>
        <v>0</v>
      </c>
      <c r="J320" s="570">
        <f>IF(J$312="kW",SUMPRODUCT($E115:$E159,'4.  2011-14 LRAM'!N90:N134,'4.  2011-14 LRAM'!$E90:$E134)+SUMPRODUCT($Q115:$Q159,'4.  2011-14 LRAM'!N90:N134,'4.  2011-14 LRAM'!$E90:$E134),SUMPRODUCT($J115:$J159,'4.  2011-14 LRAM'!N90:N134)+SUMPRODUCT($V115:$V159,'4.  2011-14 LRAM'!N90:N134))</f>
        <v>0</v>
      </c>
      <c r="K320" s="570">
        <f>IF(K$312="kW",SUMPRODUCT($E115:$E159,'4.  2011-14 LRAM'!O90:O134,'4.  2011-14 LRAM'!$E90:$E134)+SUMPRODUCT($Q115:$Q159,'4.  2011-14 LRAM'!O90:O134,'4.  2011-14 LRAM'!$E90:$E134),SUMPRODUCT($J115:$J159,'4.  2011-14 LRAM'!O90:O134)+SUMPRODUCT($V115:$V159,'4.  2011-14 LRAM'!O90:O134))</f>
        <v>0</v>
      </c>
      <c r="M320" s="566"/>
      <c r="N320" s="563"/>
      <c r="O320" s="563"/>
      <c r="P320" s="563"/>
      <c r="Q320" s="563"/>
      <c r="R320" s="563"/>
      <c r="S320" s="566"/>
      <c r="T320" s="567"/>
      <c r="U320" s="303"/>
    </row>
    <row r="321" spans="2:21" x14ac:dyDescent="0.2">
      <c r="C321" s="552" t="s">
        <v>511</v>
      </c>
      <c r="D321" s="570">
        <f>IF(D$312="kW",SUMPRODUCT($F115:$F159,'4.  2011-14 LRAM'!H90:H134,'4.  2011-14 LRAM'!$E90:$E134)+SUMPRODUCT($R115:$R159,'4.  2011-14 LRAM'!H90:H134,'4.  2011-14 LRAM'!$E90:$E134),SUMPRODUCT($K115:$K159,'4.  2011-14 LRAM'!H90:H134)+SUMPRODUCT($W115:$W159,'4.  2011-14 LRAM'!H90:H134))</f>
        <v>250485.56518770027</v>
      </c>
      <c r="E321" s="570">
        <f>IF(E$312="kW",SUMPRODUCT($F115:$F159,'4.  2011-14 LRAM'!I90:I134,'4.  2011-14 LRAM'!$E90:$E134)+SUMPRODUCT($R115:$R159,'4.  2011-14 LRAM'!I90:I134,'4.  2011-14 LRAM'!$E90:$E134),SUMPRODUCT($K115:$K159,'4.  2011-14 LRAM'!I90:I134)+SUMPRODUCT($W115:$W159,'4.  2011-14 LRAM'!I90:I134))</f>
        <v>391409.56612247083</v>
      </c>
      <c r="F321" s="570">
        <f>IF(F$312="kW",SUMPRODUCT($F115:$F167,'4.  2011-14 LRAM'!J90:J142,'4.  2011-14 LRAM'!$E90:$E142)+SUMPRODUCT($R115:$R167,'4.  2011-14 LRAM'!J90:J142,'4.  2011-14 LRAM'!$E90:$E142),SUMPRODUCT($K115:$K167,'4.  2011-14 LRAM'!J90:J142)+SUMPRODUCT($W115:$W167,'4.  2011-14 LRAM'!J90:J142))</f>
        <v>1767.3324702292434</v>
      </c>
      <c r="G321" s="570">
        <f>IF(G$312="kW",SUMPRODUCT($F115:$F159,'4.  2011-14 LRAM'!K90:K134,'4.  2011-14 LRAM'!$E90:$E134)+SUMPRODUCT($R115:$R159,'4.  2011-14 LRAM'!K90:K134,'4.  2011-14 LRAM'!$E90:$E134),SUMPRODUCT($K115:$K159,'4.  2011-14 LRAM'!K90:K134)+SUMPRODUCT($W115:$W159,'4.  2011-14 LRAM'!K90:K134))</f>
        <v>0</v>
      </c>
      <c r="H321" s="570">
        <f>IF(H$312="kW",SUMPRODUCT($F115:$F159,'4.  2011-14 LRAM'!L90:L134,'4.  2011-14 LRAM'!$E90:$E134)+SUMPRODUCT($R115:$R159,'4.  2011-14 LRAM'!L90:L134,'4.  2011-14 LRAM'!$E90:$E134),SUMPRODUCT($K115:$K159,'4.  2011-14 LRAM'!L90:L134)+SUMPRODUCT($W115:$W159,'4.  2011-14 LRAM'!L90:L134))</f>
        <v>0</v>
      </c>
      <c r="I321" s="570">
        <f>IF(I$312="kW",SUMPRODUCT($F115:$F159,'4.  2011-14 LRAM'!M90:M134,'4.  2011-14 LRAM'!$E90:$E134)+SUMPRODUCT($R115:$R159,'4.  2011-14 LRAM'!M90:M134,'4.  2011-14 LRAM'!$E90:$E134),SUMPRODUCT($K115:$K159,'4.  2011-14 LRAM'!M90:M134)+SUMPRODUCT($W115:$W159,'4.  2011-14 LRAM'!M90:M134))</f>
        <v>0</v>
      </c>
      <c r="J321" s="570">
        <f>IF(J$312="kW",SUMPRODUCT($F115:$F159,'4.  2011-14 LRAM'!N90:N134,'4.  2011-14 LRAM'!$E90:$E134)+SUMPRODUCT($R115:$R159,'4.  2011-14 LRAM'!N90:N134,'4.  2011-14 LRAM'!$E90:$E134),SUMPRODUCT($K115:$K159,'4.  2011-14 LRAM'!N90:N134)+SUMPRODUCT($W115:$W159,'4.  2011-14 LRAM'!N90:N134))</f>
        <v>0</v>
      </c>
      <c r="K321" s="570">
        <f>IF(K$312="kW",SUMPRODUCT($F115:$F159,'4.  2011-14 LRAM'!O90:O134,'4.  2011-14 LRAM'!$E90:$E134)+SUMPRODUCT($R115:$R159,'4.  2011-14 LRAM'!O90:O134,'4.  2011-14 LRAM'!$E90:$E134),SUMPRODUCT($K115:$K159,'4.  2011-14 LRAM'!O90:O134)+SUMPRODUCT($W115:$W159,'4.  2011-14 LRAM'!O90:O134))</f>
        <v>0</v>
      </c>
      <c r="M321" s="566"/>
      <c r="N321" s="563"/>
      <c r="O321" s="563"/>
      <c r="P321" s="563"/>
      <c r="Q321" s="563"/>
      <c r="R321" s="563"/>
      <c r="S321" s="566"/>
      <c r="T321" s="567"/>
      <c r="U321" s="303"/>
    </row>
    <row r="322" spans="2:21" x14ac:dyDescent="0.2">
      <c r="C322" s="552" t="s">
        <v>512</v>
      </c>
      <c r="D322" s="570">
        <f>IF(D$312="kW",SUMPRODUCT($G115:$G166,'4.  2011-14 LRAM'!H90:H141,'4.  2011-14 LRAM'!$E90:$E141)+SUMPRODUCT($S115:$S166,'4.  2011-14 LRAM'!H90:H141,'4.  2011-14 LRAM'!$E90:$E141),SUMPRODUCT($L115:$L166,'4.  2011-14 LRAM'!H90:H141)+SUMPRODUCT($X115:$X166,'4.  2011-14 LRAM'!H90:H141))</f>
        <v>250474.78977979312</v>
      </c>
      <c r="E322" s="570">
        <f>IF(E$312="kW",SUMPRODUCT($G115:$G166,'4.  2011-14 LRAM'!I90:I141,'4.  2011-14 LRAM'!$E90:$E141)+SUMPRODUCT($S115:$S166,'4.  2011-14 LRAM'!I90:I141,'4.  2011-14 LRAM'!$E90:$E141),SUMPRODUCT($L115:$L166,'4.  2011-14 LRAM'!I90:I141)+SUMPRODUCT($X115:$X166,'4.  2011-14 LRAM'!I90:I141))</f>
        <v>264625.17043005943</v>
      </c>
      <c r="F322" s="570">
        <f>IF(F$312="kW",SUMPRODUCT($G115:$G166,'4.  2011-14 LRAM'!J90:J141,'4.  2011-14 LRAM'!$E90:$E141)+SUMPRODUCT($S115:$S166,'4.  2011-14 LRAM'!J90:J141,'4.  2011-14 LRAM'!$E90:$E141),SUMPRODUCT($L115:$L166,'4.  2011-14 LRAM'!J90:J141)+SUMPRODUCT($X115:$X166,'4.  2011-14 LRAM'!J90:J141))</f>
        <v>1368.7673689166306</v>
      </c>
      <c r="G322" s="570">
        <f>IF(G$312="kW",SUMPRODUCT($G115:$G166,'4.  2011-14 LRAM'!K90:K141,'4.  2011-14 LRAM'!$E90:$E141)+SUMPRODUCT($S115:$S166,'4.  2011-14 LRAM'!K90:K141,'4.  2011-14 LRAM'!$E90:$E141),SUMPRODUCT($L115:$L166,'4.  2011-14 LRAM'!K90:K141)+SUMPRODUCT($X115:$X166,'4.  2011-14 LRAM'!K90:K141))</f>
        <v>0</v>
      </c>
      <c r="H322" s="570">
        <f>IF(H$312="kW",SUMPRODUCT($G115:$G166,'4.  2011-14 LRAM'!L90:L141,'4.  2011-14 LRAM'!$E90:$E141)+SUMPRODUCT($S115:$S166,'4.  2011-14 LRAM'!L90:L141,'4.  2011-14 LRAM'!$E90:$E141),SUMPRODUCT($L115:$L166,'4.  2011-14 LRAM'!L90:L141)+SUMPRODUCT($X115:$X166,'4.  2011-14 LRAM'!L90:L141))</f>
        <v>0</v>
      </c>
      <c r="I322" s="570">
        <f>IF(I$312="kW",SUMPRODUCT($G115:$G166,'4.  2011-14 LRAM'!M90:M141,'4.  2011-14 LRAM'!$E90:$E141)+SUMPRODUCT($S115:$S166,'4.  2011-14 LRAM'!M90:M141,'4.  2011-14 LRAM'!$E90:$E141),SUMPRODUCT($L115:$L166,'4.  2011-14 LRAM'!M90:M141)+SUMPRODUCT($X115:$X166,'4.  2011-14 LRAM'!M90:M141))</f>
        <v>0</v>
      </c>
      <c r="J322" s="570">
        <f>IF(J$312="kW",SUMPRODUCT($G115:$G166,'4.  2011-14 LRAM'!N90:N141,'4.  2011-14 LRAM'!$E90:$E141)+SUMPRODUCT($S115:$S166,'4.  2011-14 LRAM'!N90:N141,'4.  2011-14 LRAM'!$E90:$E141),SUMPRODUCT($L115:$L166,'4.  2011-14 LRAM'!N90:N141)+SUMPRODUCT($X115:$X166,'4.  2011-14 LRAM'!N90:N141))</f>
        <v>0</v>
      </c>
      <c r="K322" s="570">
        <f>IF(K$312="kW",SUMPRODUCT($G115:$G166,'4.  2011-14 LRAM'!O90:O141,'4.  2011-14 LRAM'!$E90:$E141)+SUMPRODUCT($S115:$S166,'4.  2011-14 LRAM'!O90:O141,'4.  2011-14 LRAM'!$E90:$E141),SUMPRODUCT($L115:$L166,'4.  2011-14 LRAM'!O90:O141)+SUMPRODUCT($X115:$X166,'4.  2011-14 LRAM'!O90:O141))</f>
        <v>0</v>
      </c>
      <c r="M322" s="564"/>
      <c r="N322" s="563"/>
      <c r="O322" s="563"/>
      <c r="P322" s="563"/>
      <c r="Q322" s="563"/>
      <c r="R322" s="563"/>
      <c r="S322" s="566"/>
      <c r="T322" s="567"/>
      <c r="U322" s="303"/>
    </row>
    <row r="323" spans="2:21" x14ac:dyDescent="0.2">
      <c r="C323" s="552" t="s">
        <v>513</v>
      </c>
      <c r="D323" s="570">
        <f>IF(D$312="kW",SUMPRODUCT($H115:$H166,'4.  2011-14 LRAM'!H90:H141,'4.  2011-14 LRAM'!$E90:$E141)+SUMPRODUCT($T115:$T166,'4.  2011-14 LRAM'!H90:H141,'4.  2011-14 LRAM'!$E90:$E141),SUMPRODUCT($M115:$M166,'4.  2011-14 LRAM'!H90:H141)+SUMPRODUCT($Y115:$Y166,'4.  2011-14 LRAM'!H90:H141))</f>
        <v>222924.98521493096</v>
      </c>
      <c r="E323" s="570">
        <f>IF(E$312="kW",SUMPRODUCT($H115:$H166,'4.  2011-14 LRAM'!I90:I141,'4.  2011-14 LRAM'!$E90:$E141)+SUMPRODUCT($T115:$T166,'4.  2011-14 LRAM'!I90:I141,'4.  2011-14 LRAM'!$E90:$E141),SUMPRODUCT($M115:$M166,'4.  2011-14 LRAM'!I90:I141)+SUMPRODUCT($Y115:$Y166,'4.  2011-14 LRAM'!I90:I141))</f>
        <v>263448.67618419148</v>
      </c>
      <c r="F323" s="570">
        <f>IF(F$312="kW",SUMPRODUCT($H115:$H166,'4.  2011-14 LRAM'!J90:J141,'4.  2011-14 LRAM'!$E90:$E141)+SUMPRODUCT($T115:$T166,'4.  2011-14 LRAM'!J90:J141,'4.  2011-14 LRAM'!$E90:$E141),SUMPRODUCT($M115:$M166,'4.  2011-14 LRAM'!J90:J141)+SUMPRODUCT($Y115:$Y166,'4.  2011-14 LRAM'!J90:J141))</f>
        <v>1368.7673689166306</v>
      </c>
      <c r="G323" s="570">
        <f>IF(G$312="kW",SUMPRODUCT($H115:$H166,'4.  2011-14 LRAM'!K90:K141,'4.  2011-14 LRAM'!$E90:$E141)+SUMPRODUCT($T115:$T166,'4.  2011-14 LRAM'!K90:K141,'4.  2011-14 LRAM'!$E90:$E141),SUMPRODUCT($M115:$M166,'4.  2011-14 LRAM'!K90:K141)+SUMPRODUCT($Y115:$Y166,'4.  2011-14 LRAM'!K90:K141))</f>
        <v>0</v>
      </c>
      <c r="H323" s="570">
        <f>IF(H$312="kW",SUMPRODUCT($H115:$H166,'4.  2011-14 LRAM'!L90:L141,'4.  2011-14 LRAM'!$E90:$E141)+SUMPRODUCT($T115:$T166,'4.  2011-14 LRAM'!L90:L141,'4.  2011-14 LRAM'!$E90:$E141),SUMPRODUCT($M115:$M166,'4.  2011-14 LRAM'!L90:L141)+SUMPRODUCT($Y115:$Y166,'4.  2011-14 LRAM'!L90:L141))</f>
        <v>0</v>
      </c>
      <c r="I323" s="570">
        <f>IF(I$312="kW",SUMPRODUCT($H115:$H166,'4.  2011-14 LRAM'!M90:M141,'4.  2011-14 LRAM'!$E90:$E141)+SUMPRODUCT($T115:$T166,'4.  2011-14 LRAM'!M90:M141,'4.  2011-14 LRAM'!$E90:$E141),SUMPRODUCT($M115:$M166,'4.  2011-14 LRAM'!M90:M141)+SUMPRODUCT($Y115:$Y166,'4.  2011-14 LRAM'!M90:M141))</f>
        <v>0</v>
      </c>
      <c r="J323" s="570">
        <f>IF(J$312="kW",SUMPRODUCT($H115:$H166,'4.  2011-14 LRAM'!N90:N141,'4.  2011-14 LRAM'!$E90:$E141)+SUMPRODUCT($T115:$T166,'4.  2011-14 LRAM'!N90:N141,'4.  2011-14 LRAM'!$E90:$E141),SUMPRODUCT($M115:$M166,'4.  2011-14 LRAM'!N90:N141)+SUMPRODUCT($Y115:$Y166,'4.  2011-14 LRAM'!N90:N141))</f>
        <v>0</v>
      </c>
      <c r="K323" s="570">
        <f>IF(K$312="kW",SUMPRODUCT($H115:$H166,'4.  2011-14 LRAM'!O90:O141,'4.  2011-14 LRAM'!$E90:$E141)+SUMPRODUCT($T115:$T166,'4.  2011-14 LRAM'!O90:O141,'4.  2011-14 LRAM'!$E90:$E141),SUMPRODUCT($M115:$M166,'4.  2011-14 LRAM'!O90:O141)+SUMPRODUCT($Y115:$Y166,'4.  2011-14 LRAM'!O90:O141))</f>
        <v>0</v>
      </c>
      <c r="M323" s="566"/>
      <c r="N323" s="563"/>
      <c r="O323" s="563"/>
      <c r="P323" s="563"/>
      <c r="Q323" s="563"/>
      <c r="R323" s="563"/>
      <c r="S323" s="566"/>
      <c r="T323" s="567"/>
      <c r="U323" s="303"/>
    </row>
    <row r="324" spans="2:21" ht="15" x14ac:dyDescent="0.2">
      <c r="C324" s="551">
        <v>2013</v>
      </c>
      <c r="D324" s="571"/>
      <c r="E324" s="571"/>
      <c r="F324" s="571"/>
      <c r="G324" s="571"/>
      <c r="H324" s="571"/>
      <c r="I324" s="571"/>
      <c r="J324" s="571"/>
      <c r="K324" s="571"/>
      <c r="M324" s="563"/>
      <c r="N324" s="563"/>
      <c r="O324" s="566"/>
      <c r="P324" s="566"/>
      <c r="Q324" s="563"/>
      <c r="R324" s="563"/>
      <c r="S324" s="563"/>
      <c r="T324" s="303"/>
      <c r="U324" s="303"/>
    </row>
    <row r="325" spans="2:21" x14ac:dyDescent="0.2">
      <c r="C325" s="552" t="s">
        <v>511</v>
      </c>
      <c r="D325" s="570">
        <f>IF(D$312="kW",SUMPRODUCT($F$178:$F$230,'4.  2011-14 LRAM'!H169:H221,'4.  2011-14 LRAM'!$E169:$E221)+SUMPRODUCT($R178:$R230,'4.  2011-14 LRAM'!H169:H221,'4.  2011-14 LRAM'!$E169:$E221),SUMPRODUCT($K178:$K230,'4.  2011-14 LRAM'!H169:H221)+SUMPRODUCT($W178:$W230,'4.  2011-14 LRAM'!H169:H221))</f>
        <v>206129.86846007689</v>
      </c>
      <c r="E325" s="570">
        <f>IF(E$312="kW",SUMPRODUCT($F178:$F230,'4.  2011-14 LRAM'!I169:I221,'4.  2011-14 LRAM'!$E169:$E221)+SUMPRODUCT($R178:$R230,'4.  2011-14 LRAM'!I169:I221,'4.  2011-14 LRAM'!$E169:$E221),SUMPRODUCT($K178:$K230,'4.  2011-14 LRAM'!I169:I221)+SUMPRODUCT($W178:$W230,'4.  2011-14 LRAM'!I169:I221))</f>
        <v>535953.95947416942</v>
      </c>
      <c r="F325" s="570">
        <f>IF(F$312="kW",SUMPRODUCT($F178:$F230,'4.  2011-14 LRAM'!J169:J221,'4.  2011-14 LRAM'!$E169:$E221)+SUMPRODUCT($R178:$R230,'4.  2011-14 LRAM'!J169:J221,'4.  2011-14 LRAM'!$E169:$E221),SUMPRODUCT($K178:$K230,'4.  2011-14 LRAM'!J169:J221)+SUMPRODUCT($W178:$W230,'4.  2011-14 LRAM'!J169:J221))</f>
        <v>601.65329751453896</v>
      </c>
      <c r="G325" s="570">
        <f>IF(G$312="kW",SUMPRODUCT($F178:$F230,'4.  2011-14 LRAM'!K169:K221,'4.  2011-14 LRAM'!$E169:$E221)+SUMPRODUCT($R178:$R230,'4.  2011-14 LRAM'!K169:K221,'4.  2011-14 LRAM'!$E169:$E221),SUMPRODUCT($K178:$K230,'4.  2011-14 LRAM'!K169:K221)+SUMPRODUCT($W178:$W230,'4.  2011-14 LRAM'!K169:K221))</f>
        <v>0</v>
      </c>
      <c r="H325" s="570">
        <f>IF(H$312="kW",SUMPRODUCT($F178:$F230,'4.  2011-14 LRAM'!L169:L221,'4.  2011-14 LRAM'!$E169:$E221)+SUMPRODUCT($R178:$R230,'4.  2011-14 LRAM'!L169:L221,'4.  2011-14 LRAM'!$E169:$E221),SUMPRODUCT($K178:$K230,'4.  2011-14 LRAM'!L169:L221)+SUMPRODUCT($W178:$W230,'4.  2011-14 LRAM'!L169:L221))</f>
        <v>0</v>
      </c>
      <c r="I325" s="570">
        <f>IF(I$312="kW",SUMPRODUCT($F178:$F230,'4.  2011-14 LRAM'!M169:M221,'4.  2011-14 LRAM'!$E169:$E221)+SUMPRODUCT($R178:$R230,'4.  2011-14 LRAM'!M169:M221,'4.  2011-14 LRAM'!$E169:$E221),SUMPRODUCT($K178:$K230,'4.  2011-14 LRAM'!M169:M221)+SUMPRODUCT($W178:$W230,'4.  2011-14 LRAM'!M169:M221))</f>
        <v>0</v>
      </c>
      <c r="J325" s="570">
        <f>IF(J$312="kW",SUMPRODUCT($F178:$F230,'4.  2011-14 LRAM'!N169:N221,'4.  2011-14 LRAM'!$E169:$E221)+SUMPRODUCT($R178:$R230,'4.  2011-14 LRAM'!N169:N221,'4.  2011-14 LRAM'!$E169:$E221),SUMPRODUCT($K178:$K230,'4.  2011-14 LRAM'!N169:N221)+SUMPRODUCT($W178:$W230,'4.  2011-14 LRAM'!N169:N221))</f>
        <v>0</v>
      </c>
      <c r="K325" s="570">
        <f>IF(K$312="kW",SUMPRODUCT($F178:$F230,'4.  2011-14 LRAM'!O169:O221,'4.  2011-14 LRAM'!$E169:$E221)+SUMPRODUCT($R178:$R230,'4.  2011-14 LRAM'!O169:O221,'4.  2011-14 LRAM'!$E169:$E221),SUMPRODUCT($K178:$K230,'4.  2011-14 LRAM'!O169:O221)+SUMPRODUCT($W178:$W230,'4.  2011-14 LRAM'!O169:O221))</f>
        <v>0</v>
      </c>
      <c r="M325" s="566"/>
      <c r="N325" s="563"/>
      <c r="O325" s="563"/>
      <c r="P325" s="563"/>
      <c r="Q325" s="563"/>
      <c r="R325" s="563"/>
      <c r="S325" s="566"/>
      <c r="T325" s="567"/>
      <c r="U325" s="303"/>
    </row>
    <row r="326" spans="2:21" x14ac:dyDescent="0.2">
      <c r="C326" s="552" t="s">
        <v>512</v>
      </c>
      <c r="D326" s="570">
        <f>IF(D$312="kW",SUMPRODUCT($G178:$G230,'4.  2011-14 LRAM'!H169:H221,'4.  2011-14 LRAM'!$E169:$E221)+SUMPRODUCT($S178:$S230,'4.  2011-14 LRAM'!H169:H221,'4.  2011-14 LRAM'!$E169:$E221),SUMPRODUCT($L178:$L230,'4.  2011-14 LRAM'!H169:H221)+SUMPRODUCT($X178:$X230,'4.  2011-14 LRAM'!H169:H221))</f>
        <v>202415.7613061319</v>
      </c>
      <c r="E326" s="570">
        <f>IF(E$312="kW",SUMPRODUCT($G178:$G230,'4.  2011-14 LRAM'!I169:I221,'4.  2011-14 LRAM'!$E169:$E221)+SUMPRODUCT($S178:$S230,'4.  2011-14 LRAM'!I169:I221,'4.  2011-14 LRAM'!$E169:$E221),SUMPRODUCT($L178:$L230,'4.  2011-14 LRAM'!I169:I221)+SUMPRODUCT($X178:$X230,'4.  2011-14 LRAM'!I169:I221))</f>
        <v>518123.36708728166</v>
      </c>
      <c r="F326" s="570">
        <f>IF(F$312="kW",SUMPRODUCT($G178:$G230,'4.  2011-14 LRAM'!J169:J221,'4.  2011-14 LRAM'!$E169:$E221)+SUMPRODUCT($S178:$S230,'4.  2011-14 LRAM'!J169:J221,'4.  2011-14 LRAM'!$E169:$E221),SUMPRODUCT($L178:$L230,'4.  2011-14 LRAM'!J169:J221)+SUMPRODUCT($X178:$X230,'4.  2011-14 LRAM'!J169:J221))</f>
        <v>571.7852646295662</v>
      </c>
      <c r="G326" s="570">
        <f>IF(G$312="kW",SUMPRODUCT($G178:$G230,'4.  2011-14 LRAM'!K169:K221,'4.  2011-14 LRAM'!$E169:$E221)+SUMPRODUCT($S178:$S230,'4.  2011-14 LRAM'!K169:K221,'4.  2011-14 LRAM'!$E169:$E221),SUMPRODUCT($L178:$L230,'4.  2011-14 LRAM'!K169:K221)+SUMPRODUCT($X178:$X230,'4.  2011-14 LRAM'!K169:K221))</f>
        <v>0</v>
      </c>
      <c r="H326" s="570">
        <f>IF(H$312="kW",SUMPRODUCT($G178:$G230,'4.  2011-14 LRAM'!L169:L221,'4.  2011-14 LRAM'!$E169:$E221)+SUMPRODUCT($S178:$S230,'4.  2011-14 LRAM'!L169:L221,'4.  2011-14 LRAM'!$E169:$E221),SUMPRODUCT($L178:$L230,'4.  2011-14 LRAM'!L169:L221)+SUMPRODUCT($X178:$X230,'4.  2011-14 LRAM'!L169:L221))</f>
        <v>0</v>
      </c>
      <c r="I326" s="570">
        <f>IF(I$312="kW",SUMPRODUCT($G178:$G230,'4.  2011-14 LRAM'!M169:M221,'4.  2011-14 LRAM'!$E169:$E221)+SUMPRODUCT($S178:$S230,'4.  2011-14 LRAM'!M169:M221,'4.  2011-14 LRAM'!$E169:$E221),SUMPRODUCT($L178:$L230,'4.  2011-14 LRAM'!M169:M221)+SUMPRODUCT($X178:$X230,'4.  2011-14 LRAM'!M169:M221))</f>
        <v>0</v>
      </c>
      <c r="J326" s="570">
        <f>IF(J$312="kW",SUMPRODUCT($G178:$G230,'4.  2011-14 LRAM'!N169:N221,'4.  2011-14 LRAM'!$E169:$E221)+SUMPRODUCT($S178:$S230,'4.  2011-14 LRAM'!N169:N221,'4.  2011-14 LRAM'!$E169:$E221),SUMPRODUCT($L178:$L230,'4.  2011-14 LRAM'!N169:N221)+SUMPRODUCT($X178:$X230,'4.  2011-14 LRAM'!N169:N221))</f>
        <v>0</v>
      </c>
      <c r="K326" s="570">
        <f>IF(K$312="kW",SUMPRODUCT($G178:$G230,'4.  2011-14 LRAM'!O169:O221,'4.  2011-14 LRAM'!$E169:$E221)+SUMPRODUCT($S178:$S230,'4.  2011-14 LRAM'!O169:O221,'4.  2011-14 LRAM'!$E169:$E221),SUMPRODUCT($L178:$L230,'4.  2011-14 LRAM'!O169:O221)+SUMPRODUCT($X178:$X230,'4.  2011-14 LRAM'!O169:O221))</f>
        <v>0</v>
      </c>
      <c r="M326" s="566"/>
      <c r="N326" s="563"/>
      <c r="O326" s="563"/>
      <c r="P326" s="563"/>
      <c r="Q326" s="563"/>
      <c r="R326" s="563"/>
      <c r="S326" s="566"/>
      <c r="T326" s="567"/>
      <c r="U326" s="303"/>
    </row>
    <row r="327" spans="2:21" x14ac:dyDescent="0.2">
      <c r="C327" s="552" t="s">
        <v>513</v>
      </c>
      <c r="D327" s="570">
        <f>IF(D$312="kW",SUMPRODUCT($H178:$H230,'4.  2011-14 LRAM'!H169:H221,'4.  2011-14 LRAM'!$E169:$E221)+SUMPRODUCT($T178:$T230,'4.  2011-14 LRAM'!H169:H221,'4.  2011-14 LRAM'!$E169:$E221),SUMPRODUCT($M178:$M230,'4.  2011-14 LRAM'!H169:H221)+SUMPRODUCT($Y178:$Y230,'4.  2011-14 LRAM'!H169:H221))</f>
        <v>186623.63692894386</v>
      </c>
      <c r="E327" s="570">
        <f>IF(E$312="kW",SUMPRODUCT($H178:$H230,'4.  2011-14 LRAM'!I169:I221,'4.  2011-14 LRAM'!$E169:$E221)+SUMPRODUCT($T178:$T230,'4.  2011-14 LRAM'!I169:I221,'4.  2011-14 LRAM'!$E169:$E221),SUMPRODUCT($M178:$M230,'4.  2011-14 LRAM'!I169:I221)+SUMPRODUCT($Y178:$Y230,'4.  2011-14 LRAM'!I169:I221))</f>
        <v>347649.02514763799</v>
      </c>
      <c r="F327" s="570">
        <f>IF(F$312="kW",SUMPRODUCT($H178:$H230,'4.  2011-14 LRAM'!J169:J221,'4.  2011-14 LRAM'!$E169:$E221)+SUMPRODUCT($T178:$T230,'4.  2011-14 LRAM'!J169:J221,'4.  2011-14 LRAM'!$E169:$E221),SUMPRODUCT($M178:$M230,'4.  2011-14 LRAM'!J169:J221)+SUMPRODUCT($Y178:$Y230,'4.  2011-14 LRAM'!J169:J221))</f>
        <v>509.19520451320398</v>
      </c>
      <c r="G327" s="570">
        <f>IF(G$312="kW",SUMPRODUCT($H178:$H230,'4.  2011-14 LRAM'!K169:K221,'4.  2011-14 LRAM'!$E169:$E221)+SUMPRODUCT($T178:$T230,'4.  2011-14 LRAM'!K169:K221,'4.  2011-14 LRAM'!$E169:$E221),SUMPRODUCT($M178:$M230,'4.  2011-14 LRAM'!K169:K221)+SUMPRODUCT($Y178:$Y230,'4.  2011-14 LRAM'!K169:K221))</f>
        <v>0</v>
      </c>
      <c r="H327" s="570">
        <f>IF(H$312="kW",SUMPRODUCT($H178:$H230,'4.  2011-14 LRAM'!L169:L221,'4.  2011-14 LRAM'!$E169:$E221)+SUMPRODUCT($T178:$T230,'4.  2011-14 LRAM'!L169:L221,'4.  2011-14 LRAM'!$E169:$E221),SUMPRODUCT($M178:$M230,'4.  2011-14 LRAM'!L169:L221)+SUMPRODUCT($Y178:$Y230,'4.  2011-14 LRAM'!L169:L221))</f>
        <v>0</v>
      </c>
      <c r="I327" s="570">
        <f>IF(I$312="kW",SUMPRODUCT($H178:$H230,'4.  2011-14 LRAM'!M169:M221,'4.  2011-14 LRAM'!$E169:$E221)+SUMPRODUCT($T178:$T230,'4.  2011-14 LRAM'!M169:M221,'4.  2011-14 LRAM'!$E169:$E221),SUMPRODUCT($M178:$M230,'4.  2011-14 LRAM'!M169:M221)+SUMPRODUCT($Y178:$Y230,'4.  2011-14 LRAM'!M169:M221))</f>
        <v>0</v>
      </c>
      <c r="J327" s="570">
        <f>IF(J$312="kW",SUMPRODUCT($H178:$H230,'4.  2011-14 LRAM'!N169:N221,'4.  2011-14 LRAM'!$E169:$E221)+SUMPRODUCT($T178:$T230,'4.  2011-14 LRAM'!N169:N221,'4.  2011-14 LRAM'!$E169:$E221),SUMPRODUCT($M178:$M230,'4.  2011-14 LRAM'!N169:N221)+SUMPRODUCT($Y178:$Y230,'4.  2011-14 LRAM'!N169:N221))</f>
        <v>0</v>
      </c>
      <c r="K327" s="570">
        <f>IF(K$312="kW",SUMPRODUCT($H178:$H230,'4.  2011-14 LRAM'!O169:O221,'4.  2011-14 LRAM'!$E169:$E221)+SUMPRODUCT($T178:$T230,'4.  2011-14 LRAM'!O169:O221,'4.  2011-14 LRAM'!$E169:$E221),SUMPRODUCT($M178:$M230,'4.  2011-14 LRAM'!O169:O221)+SUMPRODUCT($Y178:$Y230,'4.  2011-14 LRAM'!O169:O221))</f>
        <v>0</v>
      </c>
      <c r="M327" s="566"/>
      <c r="N327" s="563"/>
      <c r="O327" s="563"/>
      <c r="P327" s="563"/>
      <c r="Q327" s="563"/>
      <c r="R327" s="563"/>
      <c r="S327" s="566"/>
      <c r="T327" s="567"/>
      <c r="U327" s="303"/>
    </row>
    <row r="328" spans="2:21" ht="15" x14ac:dyDescent="0.2">
      <c r="C328" s="551">
        <v>2014</v>
      </c>
      <c r="D328" s="571"/>
      <c r="E328" s="571"/>
      <c r="F328" s="571"/>
      <c r="G328" s="571"/>
      <c r="H328" s="571"/>
      <c r="I328" s="571"/>
      <c r="J328" s="571"/>
      <c r="K328" s="571"/>
      <c r="M328" s="563"/>
      <c r="N328" s="563"/>
      <c r="O328" s="566"/>
      <c r="P328" s="566"/>
      <c r="Q328" s="563"/>
      <c r="R328" s="563"/>
      <c r="S328" s="563"/>
      <c r="T328" s="303"/>
      <c r="U328" s="303"/>
    </row>
    <row r="329" spans="2:21" x14ac:dyDescent="0.2">
      <c r="C329" s="552" t="s">
        <v>512</v>
      </c>
      <c r="D329" s="570">
        <f>IF(D$312="kW",SUMPRODUCT($G244:$G297,'4.  2011-14 LRAM'!H249:H302,'4.  2011-14 LRAM'!$E249:$E302)+SUMPRODUCT($S244:$S297,'4.  2011-14 LRAM'!H249:H302,'4.  2011-14 LRAM'!$E249:$E302),SUMPRODUCT($L244:$L297,'4.  2011-14 LRAM'!H249:H302)+SUMPRODUCT($X244:$X297,'4.  2011-14 LRAM'!H249:H302))</f>
        <v>497189.63056094665</v>
      </c>
      <c r="E329" s="570">
        <f>IF(E$312="kW",SUMPRODUCT($G244:$G297,'4.  2011-14 LRAM'!I249:I302,'4.  2011-14 LRAM'!$E249:$E302)+SUMPRODUCT($S244:$S297,'4.  2011-14 LRAM'!I249:I302,'4.  2011-14 LRAM'!$E249:$E302),SUMPRODUCT($L244:$L297,'4.  2011-14 LRAM'!I249:I302)+SUMPRODUCT($X244:$X297,'4.  2011-14 LRAM'!I249:I302))</f>
        <v>458852.38102928706</v>
      </c>
      <c r="F329" s="570">
        <f>IF(F$312="kW",SUMPRODUCT($G244:$G297,'4.  2011-14 LRAM'!J249:J302,'4.  2011-14 LRAM'!$E249:$E302)+SUMPRODUCT($S244:$S297,'4.  2011-14 LRAM'!J249:J302,'4.  2011-14 LRAM'!$E249:$E302),SUMPRODUCT($L244:$L297,'4.  2011-14 LRAM'!J249:J302)+SUMPRODUCT($X244:$X297,'4.  2011-14 LRAM'!J249:J302))</f>
        <v>655.79429555527054</v>
      </c>
      <c r="G329" s="570">
        <f>IF(G$312="kW",SUMPRODUCT($G244:$G297,'4.  2011-14 LRAM'!K249:K302,'4.  2011-14 LRAM'!$E249:$E302)+SUMPRODUCT($S244:$S297,'4.  2011-14 LRAM'!K249:K302,'4.  2011-14 LRAM'!$E249:$E302),SUMPRODUCT($L244:$L297,'4.  2011-14 LRAM'!K249:K302)+SUMPRODUCT($X244:$X297,'4.  2011-14 LRAM'!K249:K302))</f>
        <v>0</v>
      </c>
      <c r="H329" s="570">
        <f>IF(H$312="kW",SUMPRODUCT($G244:$G297,'4.  2011-14 LRAM'!L249:L302,'4.  2011-14 LRAM'!$E249:$E302)+SUMPRODUCT($S244:$S297,'4.  2011-14 LRAM'!L249:L302,'4.  2011-14 LRAM'!$E249:$E302),SUMPRODUCT($L244:$L297,'4.  2011-14 LRAM'!L249:L302)+SUMPRODUCT($X244:$X297,'4.  2011-14 LRAM'!L249:L302))</f>
        <v>0</v>
      </c>
      <c r="I329" s="570">
        <f>IF(I$312="kW",SUMPRODUCT($G244:$G297,'4.  2011-14 LRAM'!M249:M302,'4.  2011-14 LRAM'!$E249:$E302)+SUMPRODUCT($S244:$S297,'4.  2011-14 LRAM'!M249:M302,'4.  2011-14 LRAM'!$E249:$E302),SUMPRODUCT($L244:$L297,'4.  2011-14 LRAM'!M249:M302)+SUMPRODUCT($X244:$X297,'4.  2011-14 LRAM'!M249:M302))</f>
        <v>0</v>
      </c>
      <c r="J329" s="570">
        <f>IF(J$312="kW",SUMPRODUCT($G244:$G297,'4.  2011-14 LRAM'!N249:N302,'4.  2011-14 LRAM'!$E249:$E302)+SUMPRODUCT($S244:$S297,'4.  2011-14 LRAM'!N249:N302,'4.  2011-14 LRAM'!$E249:$E302),SUMPRODUCT($L244:$L297,'4.  2011-14 LRAM'!N249:N302)+SUMPRODUCT($X244:$X297,'4.  2011-14 LRAM'!N249:N302))</f>
        <v>0</v>
      </c>
      <c r="K329" s="570">
        <f>IF(K$312="kW",SUMPRODUCT($G244:$G297,'4.  2011-14 LRAM'!O249:O302,'4.  2011-14 LRAM'!$E249:$E302)+SUMPRODUCT($S244:$S297,'4.  2011-14 LRAM'!O249:O302,'4.  2011-14 LRAM'!$E249:$E302),SUMPRODUCT($L244:$L297,'4.  2011-14 LRAM'!O249:O302)+SUMPRODUCT($X244:$X297,'4.  2011-14 LRAM'!O249:O302))</f>
        <v>0</v>
      </c>
      <c r="M329" s="566"/>
      <c r="N329" s="303"/>
      <c r="O329" s="563"/>
      <c r="P329" s="303"/>
      <c r="Q329" s="303"/>
      <c r="R329" s="303"/>
      <c r="S329" s="567"/>
      <c r="T329" s="567"/>
      <c r="U329" s="303"/>
    </row>
    <row r="330" spans="2:21" x14ac:dyDescent="0.2">
      <c r="C330" s="552" t="s">
        <v>513</v>
      </c>
      <c r="D330" s="570">
        <f>IF(D$312="kW",SUMPRODUCT($H244:$H297,'4.  2011-14 LRAM'!H249:H302,'4.  2011-14 LRAM'!$E249:$E302)+SUMPRODUCT($T244:$T297,'4.  2011-14 LRAM'!H249:H302,'4.  2011-14 LRAM'!$E249:$E302),SUMPRODUCT($M244:$M297,'4.  2011-14 LRAM'!H249:H302)+SUMPRODUCT($Y244:$Y297,'4.  2011-14 LRAM'!H249:H302))</f>
        <v>470859.85668805422</v>
      </c>
      <c r="E330" s="570">
        <f>IF(E$312="kW",SUMPRODUCT($H244:$H297,'4.  2011-14 LRAM'!I249:I302,'4.  2011-14 LRAM'!$E249:$E302)+SUMPRODUCT($T244:$T297,'4.  2011-14 LRAM'!I249:I302,'4.  2011-14 LRAM'!$E249:$E302),SUMPRODUCT($M244:$M297,'4.  2011-14 LRAM'!I249:I302)+SUMPRODUCT($Y244:$Y297,'4.  2011-14 LRAM'!I249:I302))</f>
        <v>379152.6264505302</v>
      </c>
      <c r="F330" s="570">
        <f>IF(F$312="kW",SUMPRODUCT($H244:$H297,'4.  2011-14 LRAM'!J249:J302,'4.  2011-14 LRAM'!$E249:$E302)+SUMPRODUCT($T244:$T297,'4.  2011-14 LRAM'!J249:J302,'4.  2011-14 LRAM'!$E249:$E302),SUMPRODUCT($M244:$M297,'4.  2011-14 LRAM'!J249:J302)+SUMPRODUCT($Y244:$Y297,'4.  2011-14 LRAM'!J249:J302))</f>
        <v>655.79429555527054</v>
      </c>
      <c r="G330" s="570">
        <f>IF(G$312="kW",SUMPRODUCT($H244:$H297,'4.  2011-14 LRAM'!K249:K302,'4.  2011-14 LRAM'!$E249:$E302)+SUMPRODUCT($T244:$T297,'4.  2011-14 LRAM'!K249:K302,'4.  2011-14 LRAM'!$E249:$E302),SUMPRODUCT($M244:$M297,'4.  2011-14 LRAM'!K249:K302)+SUMPRODUCT($Y244:$Y297,'4.  2011-14 LRAM'!K249:K302))</f>
        <v>0</v>
      </c>
      <c r="H330" s="570">
        <f>IF(H$312="kW",SUMPRODUCT($H244:$H297,'4.  2011-14 LRAM'!L249:L302,'4.  2011-14 LRAM'!$E249:$E302)+SUMPRODUCT($T244:$T297,'4.  2011-14 LRAM'!L249:L302,'4.  2011-14 LRAM'!$E249:$E302),SUMPRODUCT($M244:$M297,'4.  2011-14 LRAM'!L249:L302)+SUMPRODUCT($Y244:$Y297,'4.  2011-14 LRAM'!L249:L302))</f>
        <v>0</v>
      </c>
      <c r="I330" s="570">
        <f>IF(I$312="kW",SUMPRODUCT($H244:$H297,'4.  2011-14 LRAM'!M249:M302,'4.  2011-14 LRAM'!$E249:$E302)+SUMPRODUCT($T244:$T297,'4.  2011-14 LRAM'!M249:M302,'4.  2011-14 LRAM'!$E249:$E302),SUMPRODUCT($M244:$M297,'4.  2011-14 LRAM'!M249:M302)+SUMPRODUCT($Y244:$Y297,'4.  2011-14 LRAM'!M249:M302))</f>
        <v>0</v>
      </c>
      <c r="J330" s="570">
        <f>IF(J$312="kW",SUMPRODUCT($H244:$H297,'4.  2011-14 LRAM'!N249:N302,'4.  2011-14 LRAM'!$E249:$E302)+SUMPRODUCT($T244:$T297,'4.  2011-14 LRAM'!N249:N302,'4.  2011-14 LRAM'!$E249:$E302),SUMPRODUCT($M244:$M297,'4.  2011-14 LRAM'!N249:N302)+SUMPRODUCT($Y244:$Y297,'4.  2011-14 LRAM'!N249:N302))</f>
        <v>0</v>
      </c>
      <c r="K330" s="570">
        <f>IF(K$312="kW",SUMPRODUCT($H244:$H297,'4.  2011-14 LRAM'!O249:O302,'4.  2011-14 LRAM'!$E249:$E302)+SUMPRODUCT($T244:$T297,'4.  2011-14 LRAM'!O249:O302,'4.  2011-14 LRAM'!$E249:$E302),SUMPRODUCT($M244:$M297,'4.  2011-14 LRAM'!O249:O302)+SUMPRODUCT($Y244:$Y297,'4.  2011-14 LRAM'!O249:O302))</f>
        <v>0</v>
      </c>
      <c r="M330" s="566"/>
      <c r="N330" s="303"/>
      <c r="O330" s="563"/>
      <c r="P330" s="303"/>
      <c r="Q330" s="303"/>
      <c r="R330" s="303"/>
      <c r="S330" s="567"/>
      <c r="T330" s="567"/>
      <c r="U330" s="303"/>
    </row>
    <row r="331" spans="2:21" ht="15" hidden="1" x14ac:dyDescent="0.2">
      <c r="C331" s="551">
        <v>2015</v>
      </c>
      <c r="D331" s="551"/>
      <c r="E331" s="551"/>
      <c r="F331" s="551"/>
      <c r="G331" s="551"/>
      <c r="H331" s="551"/>
      <c r="I331" s="551"/>
      <c r="J331" s="551"/>
      <c r="K331" s="551"/>
      <c r="M331" s="303"/>
      <c r="N331" s="303"/>
      <c r="O331" s="568"/>
      <c r="P331" s="303"/>
      <c r="Q331" s="303"/>
      <c r="R331" s="303"/>
      <c r="S331" s="303"/>
      <c r="T331" s="303"/>
    </row>
    <row r="332" spans="2:21" hidden="1" x14ac:dyDescent="0.2">
      <c r="C332" s="552" t="s">
        <v>513</v>
      </c>
      <c r="D332" s="570"/>
      <c r="E332" s="552"/>
      <c r="F332" s="552"/>
      <c r="G332" s="552"/>
      <c r="H332" s="552"/>
      <c r="I332" s="552"/>
      <c r="J332" s="552"/>
      <c r="K332" s="552"/>
    </row>
    <row r="333" spans="2:21" x14ac:dyDescent="0.2">
      <c r="C333" s="342"/>
      <c r="D333" s="342"/>
      <c r="E333" s="342"/>
      <c r="F333" s="342"/>
      <c r="G333" s="342"/>
      <c r="H333" s="342"/>
      <c r="I333" s="342"/>
      <c r="J333" s="342"/>
      <c r="K333" s="342"/>
      <c r="O333" s="572"/>
    </row>
    <row r="334" spans="2:21" x14ac:dyDescent="0.2">
      <c r="B334" s="572"/>
      <c r="C334" s="573"/>
    </row>
    <row r="335" spans="2:21" x14ac:dyDescent="0.2">
      <c r="D335" s="576"/>
    </row>
  </sheetData>
  <mergeCells count="42">
    <mergeCell ref="C311:C312"/>
    <mergeCell ref="U54:Y54"/>
    <mergeCell ref="P54:T54"/>
    <mergeCell ref="O112:O113"/>
    <mergeCell ref="P112:T112"/>
    <mergeCell ref="U112:Y112"/>
    <mergeCell ref="O175:O176"/>
    <mergeCell ref="P175:T175"/>
    <mergeCell ref="U175:Y175"/>
    <mergeCell ref="O241:O242"/>
    <mergeCell ref="P241:T241"/>
    <mergeCell ref="U241:Y241"/>
    <mergeCell ref="D54:H54"/>
    <mergeCell ref="I54:M54"/>
    <mergeCell ref="C112:C113"/>
    <mergeCell ref="D112:H112"/>
    <mergeCell ref="I112:M112"/>
    <mergeCell ref="C175:C176"/>
    <mergeCell ref="D175:H175"/>
    <mergeCell ref="I175:M175"/>
    <mergeCell ref="C241:C242"/>
    <mergeCell ref="D241:H241"/>
    <mergeCell ref="I241:M241"/>
    <mergeCell ref="O54:O55"/>
    <mergeCell ref="C54:C55"/>
    <mergeCell ref="D23:M23"/>
    <mergeCell ref="P23:Y23"/>
    <mergeCell ref="F10:G10"/>
    <mergeCell ref="F11:H11"/>
    <mergeCell ref="C2:U2"/>
    <mergeCell ref="F5:S5"/>
    <mergeCell ref="D16:M16"/>
    <mergeCell ref="P16:Y16"/>
    <mergeCell ref="A43:A46"/>
    <mergeCell ref="D33:I33"/>
    <mergeCell ref="C33:C34"/>
    <mergeCell ref="O33:O34"/>
    <mergeCell ref="P33:V33"/>
    <mergeCell ref="C42:C43"/>
    <mergeCell ref="D42:I42"/>
    <mergeCell ref="O42:O43"/>
    <mergeCell ref="P42:V42"/>
  </mergeCells>
  <pageMargins left="0.55118110236220474" right="0.47244094488188981" top="0.74803149606299213" bottom="0.74803149606299213" header="0.31496062992125984" footer="0.31496062992125984"/>
  <pageSetup scale="58" orientation="landscape" cellComments="asDisplayed"/>
  <headerFooter>
    <oddHeader>&amp;L&amp;G</oddHeader>
  </headerFooter>
  <ignoredErrors>
    <ignoredError sqref="D319:J319 D324:J324 D326:J328 E325:J325 D321:E321 D320:E320 G320:J320 G321:J321" formulaRange="1"/>
  </ignoredErrors>
  <drawing r:id="rId1"/>
  <legacy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4"/>
  <sheetViews>
    <sheetView tabSelected="1" zoomScale="90" zoomScaleNormal="90" zoomScalePageLayoutView="90" workbookViewId="0">
      <pane ySplit="3" topLeftCell="A118" activePane="bottomLeft" state="frozen"/>
      <selection pane="bottomLeft" activeCell="E172" sqref="E172"/>
    </sheetView>
  </sheetViews>
  <sheetFormatPr defaultColWidth="8.85546875" defaultRowHeight="15" outlineLevelRow="1" x14ac:dyDescent="0.25"/>
  <cols>
    <col min="1" max="1" width="4.42578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42578125" style="47" customWidth="1"/>
    <col min="9" max="10" width="10" style="26" customWidth="1"/>
    <col min="11" max="11" width="12.42578125" style="26" customWidth="1"/>
    <col min="12" max="12" width="11.7109375" style="26" customWidth="1"/>
    <col min="13" max="14" width="10" style="26" customWidth="1"/>
    <col min="15" max="16" width="10" style="26" hidden="1" customWidth="1"/>
    <col min="17" max="17" width="11" style="26" customWidth="1"/>
    <col min="18" max="18" width="4.140625" style="26" customWidth="1"/>
    <col min="19" max="16384" width="8.85546875" style="26"/>
  </cols>
  <sheetData>
    <row r="1" spans="1:21" ht="153" customHeight="1" x14ac:dyDescent="0.25">
      <c r="E1" s="2"/>
      <c r="G1" s="2"/>
      <c r="I1" s="2"/>
      <c r="J1" s="2"/>
      <c r="K1" s="2"/>
      <c r="L1" s="2"/>
      <c r="M1" s="2"/>
      <c r="N1" s="2"/>
      <c r="O1" s="2"/>
      <c r="P1" s="2"/>
      <c r="Q1" s="2"/>
      <c r="R1" s="2"/>
      <c r="S1" s="2"/>
      <c r="T1" s="2"/>
      <c r="U1" s="2"/>
    </row>
    <row r="3" spans="1:21" ht="20.25" x14ac:dyDescent="0.25">
      <c r="A3" s="2"/>
      <c r="B3" s="732" t="s">
        <v>204</v>
      </c>
      <c r="C3" s="732"/>
      <c r="D3" s="732"/>
      <c r="E3" s="732"/>
      <c r="F3" s="732"/>
      <c r="G3" s="732"/>
      <c r="H3" s="732"/>
      <c r="I3" s="732"/>
      <c r="J3" s="732"/>
      <c r="K3" s="732"/>
      <c r="L3" s="732"/>
      <c r="M3" s="732"/>
      <c r="N3" s="732"/>
      <c r="O3" s="732"/>
      <c r="P3" s="732"/>
      <c r="Q3" s="732"/>
      <c r="R3" s="2"/>
      <c r="S3" s="2"/>
      <c r="T3" s="3"/>
      <c r="U3" s="2"/>
    </row>
    <row r="4" spans="1:21" ht="14.25" customHeight="1" outlineLevel="1" x14ac:dyDescent="0.3">
      <c r="B4" s="61"/>
      <c r="C4" s="387"/>
      <c r="D4" s="387"/>
      <c r="E4" s="388"/>
      <c r="F4" s="388"/>
      <c r="G4" s="388"/>
      <c r="H4" s="388"/>
      <c r="I4" s="388"/>
      <c r="J4" s="388"/>
      <c r="K4" s="388"/>
      <c r="L4" s="388"/>
      <c r="M4" s="388"/>
      <c r="N4" s="388"/>
      <c r="O4" s="388"/>
      <c r="P4" s="388"/>
      <c r="Q4" s="388"/>
      <c r="T4" s="3"/>
    </row>
    <row r="5" spans="1:21" s="23" customFormat="1" ht="18.75" outlineLevel="1" x14ac:dyDescent="0.3">
      <c r="A5" s="65"/>
      <c r="B5" s="197"/>
      <c r="C5" s="366" t="s">
        <v>396</v>
      </c>
      <c r="D5" s="369" t="s">
        <v>492</v>
      </c>
      <c r="E5" s="388"/>
      <c r="F5" s="388"/>
      <c r="G5" s="388"/>
      <c r="H5" s="388"/>
      <c r="I5" s="389"/>
      <c r="J5" s="389"/>
      <c r="K5" s="389"/>
      <c r="L5" s="389"/>
      <c r="M5" s="389"/>
      <c r="N5" s="388"/>
      <c r="O5" s="388"/>
      <c r="P5" s="47"/>
      <c r="Q5" s="47"/>
    </row>
    <row r="6" spans="1:21" s="23" customFormat="1" ht="18.75" customHeight="1" outlineLevel="1" x14ac:dyDescent="0.3">
      <c r="B6" s="197"/>
      <c r="C6" s="384"/>
      <c r="D6" s="369" t="s">
        <v>353</v>
      </c>
      <c r="E6" s="384"/>
      <c r="F6" s="384"/>
      <c r="G6" s="384"/>
      <c r="H6" s="384"/>
      <c r="I6" s="389"/>
      <c r="J6" s="389"/>
      <c r="K6" s="389"/>
      <c r="L6" s="389"/>
      <c r="M6" s="389"/>
      <c r="N6" s="384"/>
      <c r="O6" s="384"/>
      <c r="P6" s="47"/>
      <c r="Q6" s="47"/>
    </row>
    <row r="7" spans="1:21" s="23" customFormat="1" ht="49.5" customHeight="1" outlineLevel="1" x14ac:dyDescent="0.3">
      <c r="B7" s="197"/>
      <c r="C7" s="384"/>
      <c r="D7" s="706" t="s">
        <v>370</v>
      </c>
      <c r="E7" s="706"/>
      <c r="F7" s="706"/>
      <c r="G7" s="706"/>
      <c r="H7" s="706"/>
      <c r="I7" s="706"/>
      <c r="J7" s="706"/>
      <c r="K7" s="706"/>
      <c r="L7" s="706"/>
      <c r="M7" s="706"/>
      <c r="N7" s="706"/>
      <c r="O7" s="706"/>
      <c r="P7" s="706"/>
      <c r="Q7" s="706"/>
    </row>
    <row r="8" spans="1:21" s="23" customFormat="1" ht="12" customHeight="1" outlineLevel="1" x14ac:dyDescent="0.3">
      <c r="B8" s="197"/>
      <c r="C8" s="384"/>
      <c r="D8" s="369"/>
      <c r="E8" s="384"/>
      <c r="F8" s="384"/>
      <c r="G8" s="384"/>
      <c r="H8" s="384"/>
      <c r="I8" s="389"/>
      <c r="J8" s="389"/>
      <c r="K8" s="389"/>
      <c r="L8" s="389"/>
      <c r="M8" s="389"/>
      <c r="N8" s="384"/>
      <c r="O8" s="384"/>
      <c r="P8" s="47"/>
      <c r="Q8" s="47"/>
    </row>
    <row r="9" spans="1:21" s="23" customFormat="1" ht="18.75" customHeight="1" outlineLevel="1" x14ac:dyDescent="0.3">
      <c r="B9" s="197"/>
      <c r="C9" s="84" t="s">
        <v>334</v>
      </c>
      <c r="D9" s="214" t="s">
        <v>360</v>
      </c>
      <c r="E9" s="214"/>
      <c r="F9" s="214"/>
      <c r="G9" s="213"/>
      <c r="H9" s="384"/>
      <c r="I9" s="185"/>
      <c r="J9" s="185"/>
      <c r="K9" s="185"/>
      <c r="L9" s="185"/>
      <c r="M9" s="185"/>
      <c r="N9" s="213"/>
      <c r="O9" s="213"/>
      <c r="Q9" s="82"/>
    </row>
    <row r="10" spans="1:21" s="23" customFormat="1" ht="18.75" customHeight="1" outlineLevel="1" x14ac:dyDescent="0.3">
      <c r="B10" s="197"/>
      <c r="C10" s="237"/>
      <c r="D10" s="312" t="s">
        <v>335</v>
      </c>
      <c r="E10" s="237"/>
      <c r="F10" s="213"/>
      <c r="G10" s="213"/>
      <c r="H10" s="384"/>
      <c r="I10" s="185"/>
      <c r="J10" s="185"/>
      <c r="K10" s="185"/>
      <c r="L10" s="185"/>
      <c r="M10" s="185"/>
      <c r="N10" s="213"/>
      <c r="O10" s="213"/>
    </row>
    <row r="11" spans="1:21" s="23" customFormat="1" ht="6.75" customHeight="1" outlineLevel="1" x14ac:dyDescent="0.3">
      <c r="B11" s="237"/>
      <c r="C11" s="237"/>
      <c r="D11" s="312"/>
      <c r="E11" s="237"/>
      <c r="F11" s="237"/>
      <c r="G11" s="237"/>
      <c r="H11" s="384"/>
      <c r="I11" s="185"/>
      <c r="J11" s="185"/>
      <c r="K11" s="185"/>
      <c r="L11" s="185"/>
      <c r="M11" s="185"/>
      <c r="N11" s="237"/>
      <c r="O11" s="237"/>
    </row>
    <row r="12" spans="1:21" ht="8.25" customHeight="1" x14ac:dyDescent="0.3">
      <c r="B12" s="61"/>
      <c r="C12" s="61"/>
      <c r="D12" s="196"/>
      <c r="E12" s="62"/>
      <c r="F12" s="62"/>
      <c r="G12" s="62"/>
      <c r="H12" s="388"/>
      <c r="I12" s="186"/>
      <c r="J12" s="186"/>
      <c r="K12" s="186"/>
      <c r="L12" s="186"/>
      <c r="M12" s="186"/>
      <c r="N12" s="62"/>
      <c r="O12" s="62"/>
      <c r="P12" s="62"/>
      <c r="Q12" s="62"/>
      <c r="T12" s="3"/>
    </row>
    <row r="13" spans="1:21" s="304" customFormat="1" ht="17.25" customHeight="1" x14ac:dyDescent="0.25">
      <c r="B13" s="733" t="s">
        <v>484</v>
      </c>
      <c r="C13" s="733"/>
      <c r="D13" s="305"/>
      <c r="E13" s="306" t="s">
        <v>485</v>
      </c>
      <c r="F13" s="306"/>
      <c r="G13" s="306"/>
      <c r="H13" s="187"/>
      <c r="I13" s="306"/>
      <c r="J13" s="307"/>
      <c r="K13" s="307"/>
      <c r="L13" s="307"/>
      <c r="M13" s="307"/>
      <c r="N13" s="307"/>
      <c r="O13" s="307"/>
      <c r="P13" s="307"/>
      <c r="Q13" s="307"/>
    </row>
    <row r="14" spans="1:21" s="3" customFormat="1" ht="11.25" customHeight="1" x14ac:dyDescent="0.25">
      <c r="B14" s="56"/>
      <c r="E14" s="17"/>
      <c r="F14" s="17"/>
      <c r="G14" s="2"/>
      <c r="H14" s="47"/>
      <c r="I14" s="2"/>
      <c r="J14" s="2"/>
      <c r="K14" s="2"/>
      <c r="L14" s="2"/>
      <c r="M14" s="2"/>
      <c r="N14" s="2"/>
      <c r="O14" s="2"/>
      <c r="P14" s="2"/>
      <c r="Q14" s="2"/>
      <c r="S14" s="26"/>
      <c r="T14" s="26"/>
    </row>
    <row r="15" spans="1:21" s="3" customFormat="1" ht="51" x14ac:dyDescent="0.25">
      <c r="B15" s="219" t="s">
        <v>87</v>
      </c>
      <c r="C15" s="220" t="s">
        <v>361</v>
      </c>
      <c r="D15" s="188"/>
      <c r="E15" s="175" t="s">
        <v>86</v>
      </c>
      <c r="F15" s="175" t="s">
        <v>369</v>
      </c>
      <c r="G15" s="175" t="s">
        <v>87</v>
      </c>
      <c r="H15" s="175" t="s">
        <v>88</v>
      </c>
      <c r="I15" s="175" t="str">
        <f>'1.  LRAMVA Summary'!C21</f>
        <v>Residential</v>
      </c>
      <c r="J15" s="175" t="str">
        <f>'1.  LRAMVA Summary'!D21</f>
        <v>GS &lt; 50 kW</v>
      </c>
      <c r="K15" s="175" t="str">
        <f>'1.  LRAMVA Summary'!E21</f>
        <v>GS 50 to 4,999 kW</v>
      </c>
      <c r="L15" s="175" t="str">
        <f>'1.  LRAMVA Summary'!F21</f>
        <v>Standby Power</v>
      </c>
      <c r="M15" s="175" t="str">
        <f>'1.  LRAMVA Summary'!G21</f>
        <v>Unmetered Scattered Load</v>
      </c>
      <c r="N15" s="175" t="str">
        <f>'1.  LRAMVA Summary'!H21</f>
        <v>Sentinel Lighting</v>
      </c>
      <c r="O15" s="175" t="str">
        <f>'1.  LRAMVA Summary'!I21</f>
        <v>Street Lighting</v>
      </c>
      <c r="P15" s="175" t="str">
        <f>'1.  LRAMVA Summary'!J21</f>
        <v>"--Unused -- hide</v>
      </c>
      <c r="Q15" s="175" t="str">
        <f>'1.  LRAMVA Summary'!K21</f>
        <v>Total</v>
      </c>
      <c r="S15" s="26"/>
      <c r="T15" s="26"/>
    </row>
    <row r="16" spans="1:21" s="3" customFormat="1" ht="12.75" x14ac:dyDescent="0.2">
      <c r="B16" s="217" t="s">
        <v>68</v>
      </c>
      <c r="C16" s="217">
        <v>1.47E-2</v>
      </c>
      <c r="D16" s="189"/>
      <c r="E16" s="177">
        <v>40544</v>
      </c>
      <c r="F16" s="223">
        <v>2011</v>
      </c>
      <c r="G16" s="178" t="s">
        <v>89</v>
      </c>
      <c r="H16" s="467">
        <f t="shared" ref="H16:H18" si="0">C$16/12</f>
        <v>1.225E-3</v>
      </c>
      <c r="I16" s="180">
        <f>SUM('1.  LRAMVA Summary'!C$22:C$23)*(MONTH($E16)-1)/12*$H16</f>
        <v>0</v>
      </c>
      <c r="J16" s="180">
        <f>SUM('1.  LRAMVA Summary'!D$22:D$23)*(MONTH($E16)-1)/12*$H16</f>
        <v>0</v>
      </c>
      <c r="K16" s="180">
        <f>SUM('1.  LRAMVA Summary'!E$22:E$23)*(MONTH($E16)-1)/12*$H16</f>
        <v>0</v>
      </c>
      <c r="L16" s="180">
        <f>SUM('1.  LRAMVA Summary'!F$22:F$23)*(MONTH($E16)-1)/12*$H16</f>
        <v>0</v>
      </c>
      <c r="M16" s="180">
        <f>SUM('1.  LRAMVA Summary'!G$22:G$23)*(MONTH($E16)-1)/12*$H16</f>
        <v>0</v>
      </c>
      <c r="N16" s="180">
        <f>SUM('1.  LRAMVA Summary'!H$22:H$23)*(MONTH($E16)-1)/12*$H16</f>
        <v>0</v>
      </c>
      <c r="O16" s="180">
        <f>SUM('1.  LRAMVA Summary'!I$22:I$23)*(MONTH($E16)-1)/12*$H16</f>
        <v>0</v>
      </c>
      <c r="P16" s="179"/>
      <c r="Q16" s="179">
        <f>SUM(I16:P16)</f>
        <v>0</v>
      </c>
    </row>
    <row r="17" spans="2:17" s="3" customFormat="1" ht="12.75" x14ac:dyDescent="0.2">
      <c r="B17" s="176" t="s">
        <v>69</v>
      </c>
      <c r="C17" s="176">
        <v>1.47E-2</v>
      </c>
      <c r="D17" s="189"/>
      <c r="E17" s="177">
        <v>40575</v>
      </c>
      <c r="F17" s="223">
        <v>2011</v>
      </c>
      <c r="G17" s="178" t="s">
        <v>89</v>
      </c>
      <c r="H17" s="467">
        <f t="shared" si="0"/>
        <v>1.225E-3</v>
      </c>
      <c r="I17" s="180">
        <f>SUM('1.  LRAMVA Summary'!C$22:C$23)*(MONTH($E17)-1)/12*$H17</f>
        <v>0.52330887225506395</v>
      </c>
      <c r="J17" s="180">
        <f>SUM('1.  LRAMVA Summary'!D$22:D$23)*(MONTH($E17)-1)/12*$H17</f>
        <v>0.78713919866254201</v>
      </c>
      <c r="K17" s="180">
        <f>SUM('1.  LRAMVA Summary'!E$22:E$23)*(MONTH($E17)-1)/12*$H17</f>
        <v>4.5718283532976205</v>
      </c>
      <c r="L17" s="180">
        <f>SUM('1.  LRAMVA Summary'!F$22:F$23)*(MONTH($E17)-1)/12*$H17</f>
        <v>-1.3143416999999999</v>
      </c>
      <c r="M17" s="180">
        <f>SUM('1.  LRAMVA Summary'!G$22:G$23)*(MONTH($E17)-1)/12*$H17</f>
        <v>0</v>
      </c>
      <c r="N17" s="180">
        <f>SUM('1.  LRAMVA Summary'!H$22:H$23)*(MONTH($E17)-1)/12*$H17</f>
        <v>0</v>
      </c>
      <c r="O17" s="180">
        <f>SUM('1.  LRAMVA Summary'!I$22:I$23)*(MONTH($E17)-1)/12*$H17</f>
        <v>0</v>
      </c>
      <c r="P17" s="179"/>
      <c r="Q17" s="179">
        <f>SUM(I17:P17)</f>
        <v>4.5679347242152266</v>
      </c>
    </row>
    <row r="18" spans="2:17" s="3" customFormat="1" ht="12.75" x14ac:dyDescent="0.2">
      <c r="B18" s="176" t="s">
        <v>70</v>
      </c>
      <c r="C18" s="176">
        <v>1.47E-2</v>
      </c>
      <c r="D18" s="189"/>
      <c r="E18" s="177">
        <v>40603</v>
      </c>
      <c r="F18" s="223">
        <v>2011</v>
      </c>
      <c r="G18" s="178" t="s">
        <v>89</v>
      </c>
      <c r="H18" s="467">
        <f t="shared" si="0"/>
        <v>1.225E-3</v>
      </c>
      <c r="I18" s="180">
        <f>SUM('1.  LRAMVA Summary'!C$22:C$23)*(MONTH($E18)-1)/12*$H18</f>
        <v>1.0466177445101279</v>
      </c>
      <c r="J18" s="180">
        <f>SUM('1.  LRAMVA Summary'!D$22:D$23)*(MONTH($E18)-1)/12*$H18</f>
        <v>1.574278397325084</v>
      </c>
      <c r="K18" s="180">
        <f>SUM('1.  LRAMVA Summary'!E$22:E$23)*(MONTH($E18)-1)/12*$H18</f>
        <v>9.143656706595241</v>
      </c>
      <c r="L18" s="180">
        <f>SUM('1.  LRAMVA Summary'!F$22:F$23)*(MONTH($E18)-1)/12*$H18</f>
        <v>-2.6286833999999999</v>
      </c>
      <c r="M18" s="180">
        <f>SUM('1.  LRAMVA Summary'!G$22:G$23)*(MONTH($E18)-1)/12*$H18</f>
        <v>0</v>
      </c>
      <c r="N18" s="180">
        <f>SUM('1.  LRAMVA Summary'!H$22:H$23)*(MONTH($E18)-1)/12*$H18</f>
        <v>0</v>
      </c>
      <c r="O18" s="180">
        <f>SUM('1.  LRAMVA Summary'!I$22:I$23)*(MONTH($E18)-1)/12*$H18</f>
        <v>0</v>
      </c>
      <c r="P18" s="179"/>
      <c r="Q18" s="179">
        <f t="shared" ref="Q18:Q27" si="1">SUM(I18:P18)</f>
        <v>9.1358694484304532</v>
      </c>
    </row>
    <row r="19" spans="2:17" s="3" customFormat="1" ht="12.75" x14ac:dyDescent="0.2">
      <c r="B19" s="176" t="s">
        <v>71</v>
      </c>
      <c r="C19" s="176">
        <v>1.47E-2</v>
      </c>
      <c r="D19" s="189"/>
      <c r="E19" s="181">
        <v>40634</v>
      </c>
      <c r="F19" s="223">
        <v>2011</v>
      </c>
      <c r="G19" s="182" t="s">
        <v>90</v>
      </c>
      <c r="H19" s="467">
        <f>C$17/12</f>
        <v>1.225E-3</v>
      </c>
      <c r="I19" s="183">
        <f>SUM('1.  LRAMVA Summary'!C$22:C$23)*(MONTH($E19)-1)/12*$H19</f>
        <v>1.5699266167651917</v>
      </c>
      <c r="J19" s="183">
        <f>SUM('1.  LRAMVA Summary'!D$22:D$23)*(MONTH($E19)-1)/12*$H19</f>
        <v>2.3614175959876258</v>
      </c>
      <c r="K19" s="183">
        <f>SUM('1.  LRAMVA Summary'!E$22:E$23)*(MONTH($E19)-1)/12*$H19</f>
        <v>13.715485059892863</v>
      </c>
      <c r="L19" s="183">
        <f>SUM('1.  LRAMVA Summary'!F$22:F$23)*(MONTH($E19)-1)/12*$H19</f>
        <v>-3.9430250999999998</v>
      </c>
      <c r="M19" s="183">
        <f>SUM('1.  LRAMVA Summary'!G$22:G$23)*(MONTH($E19)-1)/12*$H19</f>
        <v>0</v>
      </c>
      <c r="N19" s="183">
        <f>SUM('1.  LRAMVA Summary'!H$22:H$23)*(MONTH($E19)-1)/12*$H19</f>
        <v>0</v>
      </c>
      <c r="O19" s="183">
        <f>SUM('1.  LRAMVA Summary'!I$22:I$23)*(MONTH($E19)-1)/12*$H19</f>
        <v>0</v>
      </c>
      <c r="P19" s="184"/>
      <c r="Q19" s="184">
        <f t="shared" si="1"/>
        <v>13.703804172645683</v>
      </c>
    </row>
    <row r="20" spans="2:17" s="3" customFormat="1" ht="12.75" x14ac:dyDescent="0.2">
      <c r="B20" s="176" t="s">
        <v>72</v>
      </c>
      <c r="C20" s="176">
        <v>1.47E-2</v>
      </c>
      <c r="D20" s="189"/>
      <c r="E20" s="181">
        <v>40664</v>
      </c>
      <c r="F20" s="223">
        <v>2011</v>
      </c>
      <c r="G20" s="182" t="s">
        <v>90</v>
      </c>
      <c r="H20" s="467">
        <f t="shared" ref="H20:H21" si="2">C$17/12</f>
        <v>1.225E-3</v>
      </c>
      <c r="I20" s="183">
        <f>SUM('1.  LRAMVA Summary'!C$22:C$23)*(MONTH($E20)-1)/12*$H20</f>
        <v>2.0932354890202558</v>
      </c>
      <c r="J20" s="183">
        <f>SUM('1.  LRAMVA Summary'!D$22:D$23)*(MONTH($E20)-1)/12*$H20</f>
        <v>3.148556794650168</v>
      </c>
      <c r="K20" s="183">
        <f>SUM('1.  LRAMVA Summary'!E$22:E$23)*(MONTH($E20)-1)/12*$H20</f>
        <v>18.287313413190482</v>
      </c>
      <c r="L20" s="183">
        <f>SUM('1.  LRAMVA Summary'!F$22:F$23)*(MONTH($E20)-1)/12*$H20</f>
        <v>-5.2573667999999998</v>
      </c>
      <c r="M20" s="183">
        <f>SUM('1.  LRAMVA Summary'!G$22:G$23)*(MONTH($E20)-1)/12*$H20</f>
        <v>0</v>
      </c>
      <c r="N20" s="183">
        <f>SUM('1.  LRAMVA Summary'!H$22:H$23)*(MONTH($E20)-1)/12*$H20</f>
        <v>0</v>
      </c>
      <c r="O20" s="183">
        <f>SUM('1.  LRAMVA Summary'!I$22:I$23)*(MONTH($E20)-1)/12*$H20</f>
        <v>0</v>
      </c>
      <c r="P20" s="184"/>
      <c r="Q20" s="184">
        <f t="shared" si="1"/>
        <v>18.271738896860906</v>
      </c>
    </row>
    <row r="21" spans="2:17" s="3" customFormat="1" ht="12.75" x14ac:dyDescent="0.2">
      <c r="B21" s="176" t="s">
        <v>73</v>
      </c>
      <c r="C21" s="176">
        <v>1.47E-2</v>
      </c>
      <c r="D21" s="189"/>
      <c r="E21" s="181">
        <v>40695</v>
      </c>
      <c r="F21" s="223">
        <v>2011</v>
      </c>
      <c r="G21" s="182" t="s">
        <v>90</v>
      </c>
      <c r="H21" s="467">
        <f t="shared" si="2"/>
        <v>1.225E-3</v>
      </c>
      <c r="I21" s="183">
        <f>SUM('1.  LRAMVA Summary'!C$22:C$23)*(MONTH($E21)-1)/12*$H21</f>
        <v>2.6165443612753192</v>
      </c>
      <c r="J21" s="183">
        <f>SUM('1.  LRAMVA Summary'!D$22:D$23)*(MONTH($E21)-1)/12*$H21</f>
        <v>3.9356959933127107</v>
      </c>
      <c r="K21" s="183">
        <f>SUM('1.  LRAMVA Summary'!E$22:E$23)*(MONTH($E21)-1)/12*$H21</f>
        <v>22.859141766488101</v>
      </c>
      <c r="L21" s="183">
        <f>SUM('1.  LRAMVA Summary'!F$22:F$23)*(MONTH($E21)-1)/12*$H21</f>
        <v>-6.5717084999999997</v>
      </c>
      <c r="M21" s="183">
        <f>SUM('1.  LRAMVA Summary'!G$22:G$23)*(MONTH($E21)-1)/12*$H21</f>
        <v>0</v>
      </c>
      <c r="N21" s="183">
        <f>SUM('1.  LRAMVA Summary'!H$22:H$23)*(MONTH($E21)-1)/12*$H21</f>
        <v>0</v>
      </c>
      <c r="O21" s="183">
        <f>SUM('1.  LRAMVA Summary'!I$22:I$23)*(MONTH($E21)-1)/12*$H21</f>
        <v>0</v>
      </c>
      <c r="P21" s="184"/>
      <c r="Q21" s="184">
        <f t="shared" si="1"/>
        <v>22.83967362107613</v>
      </c>
    </row>
    <row r="22" spans="2:17" s="3" customFormat="1" ht="12.75" x14ac:dyDescent="0.2">
      <c r="B22" s="176" t="s">
        <v>74</v>
      </c>
      <c r="C22" s="176">
        <v>1.47E-2</v>
      </c>
      <c r="D22" s="189"/>
      <c r="E22" s="181">
        <v>40725</v>
      </c>
      <c r="F22" s="223">
        <v>2011</v>
      </c>
      <c r="G22" s="182" t="s">
        <v>92</v>
      </c>
      <c r="H22" s="467">
        <f>C$18/12</f>
        <v>1.225E-3</v>
      </c>
      <c r="I22" s="183">
        <f>SUM('1.  LRAMVA Summary'!C$22:C$23)*(MONTH($E22)-1)/12*$H22</f>
        <v>3.1398532335303835</v>
      </c>
      <c r="J22" s="183">
        <f>SUM('1.  LRAMVA Summary'!D$22:D$23)*(MONTH($E22)-1)/12*$H22</f>
        <v>4.7228351919752516</v>
      </c>
      <c r="K22" s="183">
        <f>SUM('1.  LRAMVA Summary'!E$22:E$23)*(MONTH($E22)-1)/12*$H22</f>
        <v>27.430970119785727</v>
      </c>
      <c r="L22" s="183">
        <f>SUM('1.  LRAMVA Summary'!F$22:F$23)*(MONTH($E22)-1)/12*$H22</f>
        <v>-7.8860501999999997</v>
      </c>
      <c r="M22" s="183">
        <f>SUM('1.  LRAMVA Summary'!G$22:G$23)*(MONTH($E22)-1)/12*$H22</f>
        <v>0</v>
      </c>
      <c r="N22" s="183">
        <f>SUM('1.  LRAMVA Summary'!H$22:H$23)*(MONTH($E22)-1)/12*$H22</f>
        <v>0</v>
      </c>
      <c r="O22" s="183">
        <f>SUM('1.  LRAMVA Summary'!I$22:I$23)*(MONTH($E22)-1)/12*$H22</f>
        <v>0</v>
      </c>
      <c r="P22" s="184"/>
      <c r="Q22" s="184">
        <f t="shared" si="1"/>
        <v>27.407608345291365</v>
      </c>
    </row>
    <row r="23" spans="2:17" s="3" customFormat="1" ht="12.75" x14ac:dyDescent="0.2">
      <c r="B23" s="176" t="s">
        <v>75</v>
      </c>
      <c r="C23" s="176">
        <v>1.47E-2</v>
      </c>
      <c r="D23" s="189"/>
      <c r="E23" s="181">
        <v>40756</v>
      </c>
      <c r="F23" s="223">
        <v>2011</v>
      </c>
      <c r="G23" s="182" t="s">
        <v>92</v>
      </c>
      <c r="H23" s="467">
        <f t="shared" ref="H23:H24" si="3">C$18/12</f>
        <v>1.225E-3</v>
      </c>
      <c r="I23" s="183">
        <f>SUM('1.  LRAMVA Summary'!C$22:C$23)*(MONTH($E23)-1)/12*$H23</f>
        <v>3.6631621057854473</v>
      </c>
      <c r="J23" s="183">
        <f>SUM('1.  LRAMVA Summary'!D$22:D$23)*(MONTH($E23)-1)/12*$H23</f>
        <v>5.5099743906377938</v>
      </c>
      <c r="K23" s="183">
        <f>SUM('1.  LRAMVA Summary'!E$22:E$23)*(MONTH($E23)-1)/12*$H23</f>
        <v>32.002798473083345</v>
      </c>
      <c r="L23" s="183">
        <f>SUM('1.  LRAMVA Summary'!F$22:F$23)*(MONTH($E23)-1)/12*$H23</f>
        <v>-9.2003918999999996</v>
      </c>
      <c r="M23" s="183">
        <f>SUM('1.  LRAMVA Summary'!G$22:G$23)*(MONTH($E23)-1)/12*$H23</f>
        <v>0</v>
      </c>
      <c r="N23" s="183">
        <f>SUM('1.  LRAMVA Summary'!H$22:H$23)*(MONTH($E23)-1)/12*$H23</f>
        <v>0</v>
      </c>
      <c r="O23" s="183">
        <f>SUM('1.  LRAMVA Summary'!I$22:I$23)*(MONTH($E23)-1)/12*$H23</f>
        <v>0</v>
      </c>
      <c r="P23" s="184"/>
      <c r="Q23" s="184">
        <f t="shared" si="1"/>
        <v>31.975543069506585</v>
      </c>
    </row>
    <row r="24" spans="2:17" s="3" customFormat="1" ht="12.75" x14ac:dyDescent="0.2">
      <c r="B24" s="176" t="s">
        <v>76</v>
      </c>
      <c r="C24" s="176">
        <v>1.47E-2</v>
      </c>
      <c r="D24" s="189"/>
      <c r="E24" s="181">
        <v>40787</v>
      </c>
      <c r="F24" s="223">
        <v>2011</v>
      </c>
      <c r="G24" s="182" t="s">
        <v>92</v>
      </c>
      <c r="H24" s="467">
        <f t="shared" si="3"/>
        <v>1.225E-3</v>
      </c>
      <c r="I24" s="183">
        <f>SUM('1.  LRAMVA Summary'!C$22:C$23)*(MONTH($E24)-1)/12*$H24</f>
        <v>4.1864709780405116</v>
      </c>
      <c r="J24" s="183">
        <f>SUM('1.  LRAMVA Summary'!D$22:D$23)*(MONTH($E24)-1)/12*$H24</f>
        <v>6.297113589300336</v>
      </c>
      <c r="K24" s="183">
        <f>SUM('1.  LRAMVA Summary'!E$22:E$23)*(MONTH($E24)-1)/12*$H24</f>
        <v>36.574626826380964</v>
      </c>
      <c r="L24" s="183">
        <f>SUM('1.  LRAMVA Summary'!F$22:F$23)*(MONTH($E24)-1)/12*$H24</f>
        <v>-10.5147336</v>
      </c>
      <c r="M24" s="183">
        <f>SUM('1.  LRAMVA Summary'!G$22:G$23)*(MONTH($E24)-1)/12*$H24</f>
        <v>0</v>
      </c>
      <c r="N24" s="183">
        <f>SUM('1.  LRAMVA Summary'!H$22:H$23)*(MONTH($E24)-1)/12*$H24</f>
        <v>0</v>
      </c>
      <c r="O24" s="183">
        <f>SUM('1.  LRAMVA Summary'!I$22:I$23)*(MONTH($E24)-1)/12*$H24</f>
        <v>0</v>
      </c>
      <c r="P24" s="184"/>
      <c r="Q24" s="184">
        <f t="shared" si="1"/>
        <v>36.543477793721813</v>
      </c>
    </row>
    <row r="25" spans="2:17" s="3" customFormat="1" ht="12.75" x14ac:dyDescent="0.2">
      <c r="B25" s="176" t="s">
        <v>77</v>
      </c>
      <c r="C25" s="176">
        <v>1.47E-2</v>
      </c>
      <c r="D25" s="189"/>
      <c r="E25" s="181">
        <v>40817</v>
      </c>
      <c r="F25" s="223">
        <v>2011</v>
      </c>
      <c r="G25" s="182" t="s">
        <v>93</v>
      </c>
      <c r="H25" s="467">
        <f>C$19/12</f>
        <v>1.225E-3</v>
      </c>
      <c r="I25" s="183">
        <f>SUM('1.  LRAMVA Summary'!C$22:C$23)*(MONTH($E25)-1)/12*$H25</f>
        <v>4.7097798502955754</v>
      </c>
      <c r="J25" s="183">
        <f>SUM('1.  LRAMVA Summary'!D$22:D$23)*(MONTH($E25)-1)/12*$H25</f>
        <v>7.0842527879628783</v>
      </c>
      <c r="K25" s="183">
        <f>SUM('1.  LRAMVA Summary'!E$22:E$23)*(MONTH($E25)-1)/12*$H25</f>
        <v>41.14645517967859</v>
      </c>
      <c r="L25" s="183">
        <f>SUM('1.  LRAMVA Summary'!F$22:F$23)*(MONTH($E25)-1)/12*$H25</f>
        <v>-11.829075299999998</v>
      </c>
      <c r="M25" s="183">
        <f>SUM('1.  LRAMVA Summary'!G$22:G$23)*(MONTH($E25)-1)/12*$H25</f>
        <v>0</v>
      </c>
      <c r="N25" s="183">
        <f>SUM('1.  LRAMVA Summary'!H$22:H$23)*(MONTH($E25)-1)/12*$H25</f>
        <v>0</v>
      </c>
      <c r="O25" s="183">
        <f>SUM('1.  LRAMVA Summary'!I$22:I$23)*(MONTH($E25)-1)/12*$H25</f>
        <v>0</v>
      </c>
      <c r="P25" s="184"/>
      <c r="Q25" s="184">
        <f t="shared" si="1"/>
        <v>41.11141251793704</v>
      </c>
    </row>
    <row r="26" spans="2:17" s="3" customFormat="1" ht="12.75" x14ac:dyDescent="0.2">
      <c r="B26" s="176" t="s">
        <v>78</v>
      </c>
      <c r="C26" s="176">
        <v>1.47E-2</v>
      </c>
      <c r="D26" s="189"/>
      <c r="E26" s="181">
        <v>40848</v>
      </c>
      <c r="F26" s="223">
        <v>2011</v>
      </c>
      <c r="G26" s="182" t="s">
        <v>93</v>
      </c>
      <c r="H26" s="467">
        <f t="shared" ref="H26:H27" si="4">C$19/12</f>
        <v>1.225E-3</v>
      </c>
      <c r="I26" s="183">
        <f>SUM('1.  LRAMVA Summary'!C$22:C$23)*(MONTH($E26)-1)/12*$H26</f>
        <v>5.2330887225506384</v>
      </c>
      <c r="J26" s="183">
        <f>SUM('1.  LRAMVA Summary'!D$22:D$23)*(MONTH($E26)-1)/12*$H26</f>
        <v>7.8713919866254214</v>
      </c>
      <c r="K26" s="183">
        <f>SUM('1.  LRAMVA Summary'!E$22:E$23)*(MONTH($E26)-1)/12*$H26</f>
        <v>45.718283532976201</v>
      </c>
      <c r="L26" s="183">
        <f>SUM('1.  LRAMVA Summary'!F$22:F$23)*(MONTH($E26)-1)/12*$H26</f>
        <v>-13.143416999999999</v>
      </c>
      <c r="M26" s="183">
        <f>SUM('1.  LRAMVA Summary'!G$22:G$23)*(MONTH($E26)-1)/12*$H26</f>
        <v>0</v>
      </c>
      <c r="N26" s="183">
        <f>SUM('1.  LRAMVA Summary'!H$22:H$23)*(MONTH($E26)-1)/12*$H26</f>
        <v>0</v>
      </c>
      <c r="O26" s="183">
        <f>SUM('1.  LRAMVA Summary'!I$22:I$23)*(MONTH($E26)-1)/12*$H26</f>
        <v>0</v>
      </c>
      <c r="P26" s="184"/>
      <c r="Q26" s="184">
        <f t="shared" si="1"/>
        <v>45.679347242152261</v>
      </c>
    </row>
    <row r="27" spans="2:17" s="3" customFormat="1" ht="12.75" x14ac:dyDescent="0.2">
      <c r="B27" s="176" t="s">
        <v>79</v>
      </c>
      <c r="C27" s="176">
        <v>1.47E-2</v>
      </c>
      <c r="D27" s="189"/>
      <c r="E27" s="181">
        <v>40878</v>
      </c>
      <c r="F27" s="223">
        <v>2011</v>
      </c>
      <c r="G27" s="182" t="s">
        <v>93</v>
      </c>
      <c r="H27" s="467">
        <f t="shared" si="4"/>
        <v>1.225E-3</v>
      </c>
      <c r="I27" s="183">
        <f>SUM('1.  LRAMVA Summary'!C$22:C$23)*(MONTH($E27)-1)/12*$H27</f>
        <v>5.7563975948057031</v>
      </c>
      <c r="J27" s="183">
        <f>SUM('1.  LRAMVA Summary'!D$22:D$23)*(MONTH($E27)-1)/12*$H27</f>
        <v>8.6585311852879627</v>
      </c>
      <c r="K27" s="183">
        <f>SUM('1.  LRAMVA Summary'!E$22:E$23)*(MONTH($E27)-1)/12*$H27</f>
        <v>50.290111886273827</v>
      </c>
      <c r="L27" s="183">
        <f>SUM('1.  LRAMVA Summary'!F$22:F$23)*(MONTH($E27)-1)/12*$H27</f>
        <v>-14.457758699999999</v>
      </c>
      <c r="M27" s="183">
        <f>SUM('1.  LRAMVA Summary'!G$22:G$23)*(MONTH($E27)-1)/12*$H27</f>
        <v>0</v>
      </c>
      <c r="N27" s="183">
        <f>SUM('1.  LRAMVA Summary'!H$22:H$23)*(MONTH($E27)-1)/12*$H27</f>
        <v>0</v>
      </c>
      <c r="O27" s="183">
        <f>SUM('1.  LRAMVA Summary'!I$22:I$23)*(MONTH($E27)-1)/12*$H27</f>
        <v>0</v>
      </c>
      <c r="P27" s="184"/>
      <c r="Q27" s="184">
        <f t="shared" si="1"/>
        <v>50.247281966367495</v>
      </c>
    </row>
    <row r="28" spans="2:17" s="3" customFormat="1" ht="13.5" thickBot="1" x14ac:dyDescent="0.25">
      <c r="B28" s="176" t="s">
        <v>80</v>
      </c>
      <c r="C28" s="176">
        <v>1.47E-2</v>
      </c>
      <c r="D28" s="189"/>
      <c r="E28" s="193" t="s">
        <v>377</v>
      </c>
      <c r="F28" s="193"/>
      <c r="G28" s="194"/>
      <c r="H28" s="468"/>
      <c r="I28" s="195">
        <f>SUM(I16:I27)</f>
        <v>34.538385568834222</v>
      </c>
      <c r="J28" s="195">
        <f t="shared" ref="J28:P28" si="5">SUM(J16:J27)</f>
        <v>51.951187111727776</v>
      </c>
      <c r="K28" s="195">
        <f t="shared" si="5"/>
        <v>301.74067131764298</v>
      </c>
      <c r="L28" s="195">
        <f t="shared" si="5"/>
        <v>-86.746552199999996</v>
      </c>
      <c r="M28" s="195">
        <f t="shared" si="5"/>
        <v>0</v>
      </c>
      <c r="N28" s="195">
        <f t="shared" si="5"/>
        <v>0</v>
      </c>
      <c r="O28" s="195">
        <f t="shared" si="5"/>
        <v>0</v>
      </c>
      <c r="P28" s="195">
        <f t="shared" si="5"/>
        <v>0</v>
      </c>
      <c r="Q28" s="195">
        <f>SUM(Q16:Q27)</f>
        <v>301.48369179820497</v>
      </c>
    </row>
    <row r="29" spans="2:17" s="3" customFormat="1" ht="13.5" thickTop="1" x14ac:dyDescent="0.2">
      <c r="B29" s="176" t="s">
        <v>81</v>
      </c>
      <c r="C29" s="176">
        <v>1.47E-2</v>
      </c>
      <c r="D29" s="189"/>
      <c r="E29" s="224" t="s">
        <v>91</v>
      </c>
      <c r="F29" s="224"/>
      <c r="G29" s="225"/>
      <c r="H29" s="469"/>
      <c r="I29" s="226"/>
      <c r="J29" s="226"/>
      <c r="K29" s="226"/>
      <c r="L29" s="226"/>
      <c r="M29" s="226"/>
      <c r="N29" s="226"/>
      <c r="O29" s="226"/>
      <c r="P29" s="226"/>
      <c r="Q29" s="227"/>
    </row>
    <row r="30" spans="2:17" s="3" customFormat="1" ht="12.75" x14ac:dyDescent="0.2">
      <c r="B30" s="176" t="s">
        <v>82</v>
      </c>
      <c r="C30" s="176">
        <v>1.47E-2</v>
      </c>
      <c r="D30" s="189"/>
      <c r="E30" s="190" t="s">
        <v>384</v>
      </c>
      <c r="F30" s="190"/>
      <c r="G30" s="191"/>
      <c r="H30" s="470"/>
      <c r="I30" s="192">
        <f>I28+I29</f>
        <v>34.538385568834222</v>
      </c>
      <c r="J30" s="192">
        <f t="shared" ref="J30:M30" si="6">J28+J29</f>
        <v>51.951187111727776</v>
      </c>
      <c r="K30" s="192">
        <f t="shared" si="6"/>
        <v>301.74067131764298</v>
      </c>
      <c r="L30" s="192">
        <f t="shared" si="6"/>
        <v>-86.746552199999996</v>
      </c>
      <c r="M30" s="192">
        <f t="shared" si="6"/>
        <v>0</v>
      </c>
      <c r="N30" s="192">
        <f>N28+N29</f>
        <v>0</v>
      </c>
      <c r="O30" s="192">
        <f>O28+O29</f>
        <v>0</v>
      </c>
      <c r="P30" s="192"/>
      <c r="Q30" s="192">
        <f>Q28+Q29</f>
        <v>301.48369179820497</v>
      </c>
    </row>
    <row r="31" spans="2:17" s="3" customFormat="1" ht="12.75" x14ac:dyDescent="0.2">
      <c r="B31" s="176" t="s">
        <v>83</v>
      </c>
      <c r="C31" s="176">
        <v>1.47E-2</v>
      </c>
      <c r="D31" s="189"/>
      <c r="E31" s="181">
        <v>40909</v>
      </c>
      <c r="F31" s="181" t="s">
        <v>364</v>
      </c>
      <c r="G31" s="182" t="s">
        <v>89</v>
      </c>
      <c r="H31" s="471">
        <f t="shared" ref="H31:H33" si="7">C$20/12</f>
        <v>1.225E-3</v>
      </c>
      <c r="I31" s="183">
        <f>(SUM('1.  LRAMVA Summary'!C$22:C$24)+SUM('1.  LRAMVA Summary'!C$25:C$26)*(MONTH($E31)-1)/12)*$H31</f>
        <v>6.279706467060767</v>
      </c>
      <c r="J31" s="183">
        <f>(SUM('1.  LRAMVA Summary'!D$22:D$24)+SUM('1.  LRAMVA Summary'!D$25:D$26)*(MONTH($E31)-1)/12)*$H31</f>
        <v>9.4456703839505032</v>
      </c>
      <c r="K31" s="183">
        <f>(SUM('1.  LRAMVA Summary'!E$22:E$24)+SUM('1.  LRAMVA Summary'!E$25:E$26)*(MONTH($E31)-1)/12)*$H31</f>
        <v>54.861940239571453</v>
      </c>
      <c r="L31" s="183">
        <f>(SUM('1.  LRAMVA Summary'!F$22:F$24)+SUM('1.  LRAMVA Summary'!F$25:F$26)*(MONTH($E31)-1)/12)*$H31</f>
        <v>-15.772100399999999</v>
      </c>
      <c r="M31" s="183">
        <f>(SUM('1.  LRAMVA Summary'!G$22:G$24)+SUM('1.  LRAMVA Summary'!G$25:G$26)*(MONTH($E31)-1)/12)*$H31</f>
        <v>0</v>
      </c>
      <c r="N31" s="183">
        <f>(SUM('1.  LRAMVA Summary'!H$22:H$24)+SUM('1.  LRAMVA Summary'!H$25:H$26)*(MONTH($E31)-1)/12)*$H31</f>
        <v>0</v>
      </c>
      <c r="O31" s="183">
        <f>(SUM('1.  LRAMVA Summary'!I$22:I$24)+SUM('1.  LRAMVA Summary'!I$25:I$26)*(MONTH($E31)-1)/12)*$H31</f>
        <v>0</v>
      </c>
      <c r="P31" s="184"/>
      <c r="Q31" s="184">
        <f t="shared" ref="Q31:Q42" si="8">SUM(I31:P31)</f>
        <v>54.81521669058273</v>
      </c>
    </row>
    <row r="32" spans="2:17" s="3" customFormat="1" ht="12.75" x14ac:dyDescent="0.2">
      <c r="B32" s="176" t="s">
        <v>84</v>
      </c>
      <c r="C32" s="176">
        <v>1.47E-2</v>
      </c>
      <c r="D32" s="189"/>
      <c r="E32" s="181">
        <v>40940</v>
      </c>
      <c r="F32" s="181" t="s">
        <v>364</v>
      </c>
      <c r="G32" s="182" t="s">
        <v>89</v>
      </c>
      <c r="H32" s="471">
        <f t="shared" si="7"/>
        <v>1.225E-3</v>
      </c>
      <c r="I32" s="183">
        <f>(SUM('1.  LRAMVA Summary'!C$22:C$24)+SUM('1.  LRAMVA Summary'!C$25:C$26)*(MONTH($E32)-1)/12)*$H32</f>
        <v>7.2181258722186783</v>
      </c>
      <c r="J32" s="183">
        <f>(SUM('1.  LRAMVA Summary'!D$22:D$24)+SUM('1.  LRAMVA Summary'!D$25:D$26)*(MONTH($E32)-1)/12)*$H32</f>
        <v>10.856129331633277</v>
      </c>
      <c r="K32" s="183">
        <f>(SUM('1.  LRAMVA Summary'!E$22:E$24)+SUM('1.  LRAMVA Summary'!E$25:E$26)*(MONTH($E32)-1)/12)*$H32</f>
        <v>59.971033894191628</v>
      </c>
      <c r="L32" s="183">
        <f>(SUM('1.  LRAMVA Summary'!F$22:F$24)+SUM('1.  LRAMVA Summary'!F$25:F$26)*(MONTH($E32)-1)/12)*$H32</f>
        <v>-17.094882349999999</v>
      </c>
      <c r="M32" s="183">
        <f>(SUM('1.  LRAMVA Summary'!G$22:G$24)+SUM('1.  LRAMVA Summary'!G$25:G$26)*(MONTH($E32)-1)/12)*$H32</f>
        <v>0</v>
      </c>
      <c r="N32" s="183">
        <f>(SUM('1.  LRAMVA Summary'!H$22:H$24)+SUM('1.  LRAMVA Summary'!H$25:H$26)*(MONTH($E32)-1)/12)*$H32</f>
        <v>0</v>
      </c>
      <c r="O32" s="183">
        <f>(SUM('1.  LRAMVA Summary'!I$22:I$24)+SUM('1.  LRAMVA Summary'!I$25:I$26)*(MONTH($E32)-1)/12)*$H32</f>
        <v>0</v>
      </c>
      <c r="P32" s="184"/>
      <c r="Q32" s="184">
        <f t="shared" si="8"/>
        <v>60.950406748043584</v>
      </c>
    </row>
    <row r="33" spans="2:17" s="3" customFormat="1" ht="12.75" x14ac:dyDescent="0.2">
      <c r="B33" s="176" t="s">
        <v>85</v>
      </c>
      <c r="C33" s="176">
        <v>1.0999999999999999E-2</v>
      </c>
      <c r="D33" s="189"/>
      <c r="E33" s="181">
        <v>40969</v>
      </c>
      <c r="F33" s="181" t="s">
        <v>364</v>
      </c>
      <c r="G33" s="182" t="s">
        <v>89</v>
      </c>
      <c r="H33" s="471">
        <f t="shared" si="7"/>
        <v>1.225E-3</v>
      </c>
      <c r="I33" s="183">
        <f>(SUM('1.  LRAMVA Summary'!C$22:C$24)+SUM('1.  LRAMVA Summary'!C$25:C$26)*(MONTH($E33)-1)/12)*$H33</f>
        <v>8.1565452773765905</v>
      </c>
      <c r="J33" s="183">
        <f>(SUM('1.  LRAMVA Summary'!D$22:D$24)+SUM('1.  LRAMVA Summary'!D$25:D$26)*(MONTH($E33)-1)/12)*$H33</f>
        <v>12.266588279316052</v>
      </c>
      <c r="K33" s="183">
        <f>(SUM('1.  LRAMVA Summary'!E$22:E$24)+SUM('1.  LRAMVA Summary'!E$25:E$26)*(MONTH($E33)-1)/12)*$H33</f>
        <v>65.080127548811802</v>
      </c>
      <c r="L33" s="183">
        <f>(SUM('1.  LRAMVA Summary'!F$22:F$24)+SUM('1.  LRAMVA Summary'!F$25:F$26)*(MONTH($E33)-1)/12)*$H33</f>
        <v>-18.417664299999998</v>
      </c>
      <c r="M33" s="183">
        <f>(SUM('1.  LRAMVA Summary'!G$22:G$24)+SUM('1.  LRAMVA Summary'!G$25:G$26)*(MONTH($E33)-1)/12)*$H33</f>
        <v>0</v>
      </c>
      <c r="N33" s="183">
        <f>(SUM('1.  LRAMVA Summary'!H$22:H$24)+SUM('1.  LRAMVA Summary'!H$25:H$26)*(MONTH($E33)-1)/12)*$H33</f>
        <v>0</v>
      </c>
      <c r="O33" s="183">
        <f>(SUM('1.  LRAMVA Summary'!I$22:I$24)+SUM('1.  LRAMVA Summary'!I$25:I$26)*(MONTH($E33)-1)/12)*$H33</f>
        <v>0</v>
      </c>
      <c r="P33" s="184"/>
      <c r="Q33" s="184">
        <f t="shared" si="8"/>
        <v>67.085596805504437</v>
      </c>
    </row>
    <row r="34" spans="2:17" s="3" customFormat="1" ht="12.75" x14ac:dyDescent="0.2">
      <c r="B34" s="176" t="s">
        <v>362</v>
      </c>
      <c r="C34" s="176">
        <v>1.0999999999999999E-2</v>
      </c>
      <c r="D34" s="189"/>
      <c r="E34" s="181">
        <v>41000</v>
      </c>
      <c r="F34" s="181" t="s">
        <v>364</v>
      </c>
      <c r="G34" s="182" t="s">
        <v>90</v>
      </c>
      <c r="H34" s="472">
        <f>C$21/12</f>
        <v>1.225E-3</v>
      </c>
      <c r="I34" s="183">
        <f>(SUM('1.  LRAMVA Summary'!C$22:C$24)+SUM('1.  LRAMVA Summary'!C$25:C$26)*(MONTH($E34)-1)/12)*$H34</f>
        <v>9.0949646825345027</v>
      </c>
      <c r="J34" s="183">
        <f>(SUM('1.  LRAMVA Summary'!D$22:D$24)+SUM('1.  LRAMVA Summary'!D$25:D$26)*(MONTH($E34)-1)/12)*$H34</f>
        <v>13.677047226998823</v>
      </c>
      <c r="K34" s="183">
        <f>(SUM('1.  LRAMVA Summary'!E$22:E$24)+SUM('1.  LRAMVA Summary'!E$25:E$26)*(MONTH($E34)-1)/12)*$H34</f>
        <v>70.18922120343197</v>
      </c>
      <c r="L34" s="183">
        <f>(SUM('1.  LRAMVA Summary'!F$22:F$24)+SUM('1.  LRAMVA Summary'!F$25:F$26)*(MONTH($E34)-1)/12)*$H34</f>
        <v>-19.740446249999998</v>
      </c>
      <c r="M34" s="183">
        <f>(SUM('1.  LRAMVA Summary'!G$22:G$24)+SUM('1.  LRAMVA Summary'!G$25:G$26)*(MONTH($E34)-1)/12)*$H34</f>
        <v>0</v>
      </c>
      <c r="N34" s="183">
        <f>(SUM('1.  LRAMVA Summary'!H$22:H$24)+SUM('1.  LRAMVA Summary'!H$25:H$26)*(MONTH($E34)-1)/12)*$H34</f>
        <v>0</v>
      </c>
      <c r="O34" s="183">
        <f>(SUM('1.  LRAMVA Summary'!I$22:I$24)+SUM('1.  LRAMVA Summary'!I$25:I$26)*(MONTH($E34)-1)/12)*$H34</f>
        <v>0</v>
      </c>
      <c r="P34" s="184"/>
      <c r="Q34" s="184">
        <f t="shared" si="8"/>
        <v>73.220786862965298</v>
      </c>
    </row>
    <row r="35" spans="2:17" s="3" customFormat="1" ht="12.75" x14ac:dyDescent="0.2">
      <c r="B35" s="176" t="s">
        <v>363</v>
      </c>
      <c r="C35" s="176">
        <v>1.0999999999999999E-2</v>
      </c>
      <c r="D35" s="189"/>
      <c r="E35" s="181">
        <v>41030</v>
      </c>
      <c r="F35" s="181" t="s">
        <v>364</v>
      </c>
      <c r="G35" s="182" t="s">
        <v>90</v>
      </c>
      <c r="H35" s="471">
        <f>C$21/12</f>
        <v>1.225E-3</v>
      </c>
      <c r="I35" s="183">
        <f>(SUM('1.  LRAMVA Summary'!C$22:C$24)+SUM('1.  LRAMVA Summary'!C$25:C$26)*(MONTH($E35)-1)/12)*$H35</f>
        <v>10.033384087692413</v>
      </c>
      <c r="J35" s="183">
        <f>(SUM('1.  LRAMVA Summary'!D$22:D$24)+SUM('1.  LRAMVA Summary'!D$25:D$26)*(MONTH($E35)-1)/12)*$H35</f>
        <v>15.087506174681598</v>
      </c>
      <c r="K35" s="183">
        <f>(SUM('1.  LRAMVA Summary'!E$22:E$24)+SUM('1.  LRAMVA Summary'!E$25:E$26)*(MONTH($E35)-1)/12)*$H35</f>
        <v>75.298314858052137</v>
      </c>
      <c r="L35" s="183">
        <f>(SUM('1.  LRAMVA Summary'!F$22:F$24)+SUM('1.  LRAMVA Summary'!F$25:F$26)*(MONTH($E35)-1)/12)*$H35</f>
        <v>-21.063228200000001</v>
      </c>
      <c r="M35" s="183">
        <f>(SUM('1.  LRAMVA Summary'!G$22:G$24)+SUM('1.  LRAMVA Summary'!G$25:G$26)*(MONTH($E35)-1)/12)*$H35</f>
        <v>0</v>
      </c>
      <c r="N35" s="183">
        <f>(SUM('1.  LRAMVA Summary'!H$22:H$24)+SUM('1.  LRAMVA Summary'!H$25:H$26)*(MONTH($E35)-1)/12)*$H35</f>
        <v>0</v>
      </c>
      <c r="O35" s="183">
        <f>(SUM('1.  LRAMVA Summary'!I$22:I$24)+SUM('1.  LRAMVA Summary'!I$25:I$26)*(MONTH($E35)-1)/12)*$H35</f>
        <v>0</v>
      </c>
      <c r="P35" s="184"/>
      <c r="Q35" s="184">
        <f t="shared" si="8"/>
        <v>79.355976920426144</v>
      </c>
    </row>
    <row r="36" spans="2:17" s="3" customFormat="1" ht="12.75" x14ac:dyDescent="0.2">
      <c r="B36" s="176" t="s">
        <v>116</v>
      </c>
      <c r="C36" s="176">
        <v>1.0999999999999999E-2</v>
      </c>
      <c r="D36" s="189"/>
      <c r="E36" s="181">
        <v>41061</v>
      </c>
      <c r="F36" s="181" t="s">
        <v>364</v>
      </c>
      <c r="G36" s="182" t="s">
        <v>90</v>
      </c>
      <c r="H36" s="471">
        <f>C$21/12</f>
        <v>1.225E-3</v>
      </c>
      <c r="I36" s="183">
        <f>(SUM('1.  LRAMVA Summary'!C$22:C$24)+SUM('1.  LRAMVA Summary'!C$25:C$26)*(MONTH($E36)-1)/12)*$H36</f>
        <v>10.971803492850325</v>
      </c>
      <c r="J36" s="183">
        <f>(SUM('1.  LRAMVA Summary'!D$22:D$24)+SUM('1.  LRAMVA Summary'!D$25:D$26)*(MONTH($E36)-1)/12)*$H36</f>
        <v>16.49796512236437</v>
      </c>
      <c r="K36" s="183">
        <f>(SUM('1.  LRAMVA Summary'!E$22:E$24)+SUM('1.  LRAMVA Summary'!E$25:E$26)*(MONTH($E36)-1)/12)*$H36</f>
        <v>80.407408512672319</v>
      </c>
      <c r="L36" s="183">
        <f>(SUM('1.  LRAMVA Summary'!F$22:F$24)+SUM('1.  LRAMVA Summary'!F$25:F$26)*(MONTH($E36)-1)/12)*$H36</f>
        <v>-22.386010150000001</v>
      </c>
      <c r="M36" s="183">
        <f>(SUM('1.  LRAMVA Summary'!G$22:G$24)+SUM('1.  LRAMVA Summary'!G$25:G$26)*(MONTH($E36)-1)/12)*$H36</f>
        <v>0</v>
      </c>
      <c r="N36" s="183">
        <f>(SUM('1.  LRAMVA Summary'!H$22:H$24)+SUM('1.  LRAMVA Summary'!H$25:H$26)*(MONTH($E36)-1)/12)*$H36</f>
        <v>0</v>
      </c>
      <c r="O36" s="183">
        <f>(SUM('1.  LRAMVA Summary'!I$22:I$24)+SUM('1.  LRAMVA Summary'!I$25:I$26)*(MONTH($E36)-1)/12)*$H36</f>
        <v>0</v>
      </c>
      <c r="P36" s="184"/>
      <c r="Q36" s="184">
        <f t="shared" si="8"/>
        <v>85.491166977887019</v>
      </c>
    </row>
    <row r="37" spans="2:17" s="3" customFormat="1" ht="12.75" x14ac:dyDescent="0.2">
      <c r="B37" s="176" t="s">
        <v>117</v>
      </c>
      <c r="C37" s="176">
        <v>1.0999999999999999E-2</v>
      </c>
      <c r="D37" s="189"/>
      <c r="E37" s="181">
        <v>41091</v>
      </c>
      <c r="F37" s="181" t="s">
        <v>364</v>
      </c>
      <c r="G37" s="182" t="s">
        <v>92</v>
      </c>
      <c r="H37" s="472">
        <f>C$22/12</f>
        <v>1.225E-3</v>
      </c>
      <c r="I37" s="183">
        <f>(SUM('1.  LRAMVA Summary'!C$22:C$24)+SUM('1.  LRAMVA Summary'!C$25:C$26)*(MONTH($E37)-1)/12)*$H37</f>
        <v>11.910222898008236</v>
      </c>
      <c r="J37" s="183">
        <f>(SUM('1.  LRAMVA Summary'!D$22:D$24)+SUM('1.  LRAMVA Summary'!D$25:D$26)*(MONTH($E37)-1)/12)*$H37</f>
        <v>17.908424070047143</v>
      </c>
      <c r="K37" s="183">
        <f>(SUM('1.  LRAMVA Summary'!E$22:E$24)+SUM('1.  LRAMVA Summary'!E$25:E$26)*(MONTH($E37)-1)/12)*$H37</f>
        <v>85.516502167292487</v>
      </c>
      <c r="L37" s="183">
        <f>(SUM('1.  LRAMVA Summary'!F$22:F$24)+SUM('1.  LRAMVA Summary'!F$25:F$26)*(MONTH($E37)-1)/12)*$H37</f>
        <v>-23.7087921</v>
      </c>
      <c r="M37" s="183">
        <f>(SUM('1.  LRAMVA Summary'!G$22:G$24)+SUM('1.  LRAMVA Summary'!G$25:G$26)*(MONTH($E37)-1)/12)*$H37</f>
        <v>0</v>
      </c>
      <c r="N37" s="183">
        <f>(SUM('1.  LRAMVA Summary'!H$22:H$24)+SUM('1.  LRAMVA Summary'!H$25:H$26)*(MONTH($E37)-1)/12)*$H37</f>
        <v>0</v>
      </c>
      <c r="O37" s="183">
        <f>(SUM('1.  LRAMVA Summary'!I$22:I$24)+SUM('1.  LRAMVA Summary'!I$25:I$26)*(MONTH($E37)-1)/12)*$H37</f>
        <v>0</v>
      </c>
      <c r="P37" s="184"/>
      <c r="Q37" s="184">
        <f t="shared" si="8"/>
        <v>91.626357035347866</v>
      </c>
    </row>
    <row r="38" spans="2:17" s="3" customFormat="1" ht="12.75" x14ac:dyDescent="0.2">
      <c r="B38" s="176" t="s">
        <v>118</v>
      </c>
      <c r="C38" s="176">
        <v>1.0999999999999999E-2</v>
      </c>
      <c r="D38" s="189"/>
      <c r="E38" s="181">
        <v>41122</v>
      </c>
      <c r="F38" s="181" t="s">
        <v>364</v>
      </c>
      <c r="G38" s="182" t="s">
        <v>92</v>
      </c>
      <c r="H38" s="471">
        <f>C$22/12</f>
        <v>1.225E-3</v>
      </c>
      <c r="I38" s="183">
        <f>(SUM('1.  LRAMVA Summary'!C$22:C$24)+SUM('1.  LRAMVA Summary'!C$25:C$26)*(MONTH($E38)-1)/12)*$H38</f>
        <v>12.848642303166148</v>
      </c>
      <c r="J38" s="183">
        <f>(SUM('1.  LRAMVA Summary'!D$22:D$24)+SUM('1.  LRAMVA Summary'!D$25:D$26)*(MONTH($E38)-1)/12)*$H38</f>
        <v>19.318883017729917</v>
      </c>
      <c r="K38" s="183">
        <f>(SUM('1.  LRAMVA Summary'!E$22:E$24)+SUM('1.  LRAMVA Summary'!E$25:E$26)*(MONTH($E38)-1)/12)*$H38</f>
        <v>90.625595821912668</v>
      </c>
      <c r="L38" s="183">
        <f>(SUM('1.  LRAMVA Summary'!F$22:F$24)+SUM('1.  LRAMVA Summary'!F$25:F$26)*(MONTH($E38)-1)/12)*$H38</f>
        <v>-25.031574050000003</v>
      </c>
      <c r="M38" s="183">
        <f>(SUM('1.  LRAMVA Summary'!G$22:G$24)+SUM('1.  LRAMVA Summary'!G$25:G$26)*(MONTH($E38)-1)/12)*$H38</f>
        <v>0</v>
      </c>
      <c r="N38" s="183">
        <f>(SUM('1.  LRAMVA Summary'!H$22:H$24)+SUM('1.  LRAMVA Summary'!H$25:H$26)*(MONTH($E38)-1)/12)*$H38</f>
        <v>0</v>
      </c>
      <c r="O38" s="183">
        <f>(SUM('1.  LRAMVA Summary'!I$22:I$24)+SUM('1.  LRAMVA Summary'!I$25:I$26)*(MONTH($E38)-1)/12)*$H38</f>
        <v>0</v>
      </c>
      <c r="P38" s="184"/>
      <c r="Q38" s="184">
        <f t="shared" si="8"/>
        <v>97.761547092808726</v>
      </c>
    </row>
    <row r="39" spans="2:17" s="3" customFormat="1" ht="12.75" x14ac:dyDescent="0.2">
      <c r="B39" s="176" t="s">
        <v>119</v>
      </c>
      <c r="C39" s="221">
        <v>1.0999999999999999E-2</v>
      </c>
      <c r="D39" s="189"/>
      <c r="E39" s="181">
        <v>41153</v>
      </c>
      <c r="F39" s="181" t="s">
        <v>364</v>
      </c>
      <c r="G39" s="182" t="s">
        <v>92</v>
      </c>
      <c r="H39" s="471">
        <f>C$22/12</f>
        <v>1.225E-3</v>
      </c>
      <c r="I39" s="183">
        <f>(SUM('1.  LRAMVA Summary'!C$22:C$24)+SUM('1.  LRAMVA Summary'!C$25:C$26)*(MONTH($E39)-1)/12)*$H39</f>
        <v>13.78706170832406</v>
      </c>
      <c r="J39" s="183">
        <f>(SUM('1.  LRAMVA Summary'!D$22:D$24)+SUM('1.  LRAMVA Summary'!D$25:D$26)*(MONTH($E39)-1)/12)*$H39</f>
        <v>20.729341965412686</v>
      </c>
      <c r="K39" s="183">
        <f>(SUM('1.  LRAMVA Summary'!E$22:E$24)+SUM('1.  LRAMVA Summary'!E$25:E$26)*(MONTH($E39)-1)/12)*$H39</f>
        <v>95.734689476532836</v>
      </c>
      <c r="L39" s="183">
        <f>(SUM('1.  LRAMVA Summary'!F$22:F$24)+SUM('1.  LRAMVA Summary'!F$25:F$26)*(MONTH($E39)-1)/12)*$H39</f>
        <v>-26.354356000000003</v>
      </c>
      <c r="M39" s="183">
        <f>(SUM('1.  LRAMVA Summary'!G$22:G$24)+SUM('1.  LRAMVA Summary'!G$25:G$26)*(MONTH($E39)-1)/12)*$H39</f>
        <v>0</v>
      </c>
      <c r="N39" s="183">
        <f>(SUM('1.  LRAMVA Summary'!H$22:H$24)+SUM('1.  LRAMVA Summary'!H$25:H$26)*(MONTH($E39)-1)/12)*$H39</f>
        <v>0</v>
      </c>
      <c r="O39" s="183">
        <f>(SUM('1.  LRAMVA Summary'!I$22:I$24)+SUM('1.  LRAMVA Summary'!I$25:I$26)*(MONTH($E39)-1)/12)*$H39</f>
        <v>0</v>
      </c>
      <c r="P39" s="184"/>
      <c r="Q39" s="184">
        <f t="shared" si="8"/>
        <v>103.89673715026959</v>
      </c>
    </row>
    <row r="40" spans="2:17" s="3" customFormat="1" ht="12.75" x14ac:dyDescent="0.2">
      <c r="B40" s="176" t="s">
        <v>120</v>
      </c>
      <c r="C40" s="221">
        <v>1.0999999999999999E-2</v>
      </c>
      <c r="D40" s="189"/>
      <c r="E40" s="181">
        <v>41183</v>
      </c>
      <c r="F40" s="181" t="s">
        <v>364</v>
      </c>
      <c r="G40" s="182" t="s">
        <v>93</v>
      </c>
      <c r="H40" s="472">
        <f>C$23/12</f>
        <v>1.225E-3</v>
      </c>
      <c r="I40" s="183">
        <f>(SUM('1.  LRAMVA Summary'!C$22:C$24)+SUM('1.  LRAMVA Summary'!C$25:C$26)*(MONTH($E40)-1)/12)*$H40</f>
        <v>14.725481113481974</v>
      </c>
      <c r="J40" s="183">
        <f>(SUM('1.  LRAMVA Summary'!D$22:D$24)+SUM('1.  LRAMVA Summary'!D$25:D$26)*(MONTH($E40)-1)/12)*$H40</f>
        <v>22.139800913095463</v>
      </c>
      <c r="K40" s="183">
        <f>(SUM('1.  LRAMVA Summary'!E$22:E$24)+SUM('1.  LRAMVA Summary'!E$25:E$26)*(MONTH($E40)-1)/12)*$H40</f>
        <v>100.84378313115302</v>
      </c>
      <c r="L40" s="183">
        <f>(SUM('1.  LRAMVA Summary'!F$22:F$24)+SUM('1.  LRAMVA Summary'!F$25:F$26)*(MONTH($E40)-1)/12)*$H40</f>
        <v>-27.677137950000002</v>
      </c>
      <c r="M40" s="183">
        <f>(SUM('1.  LRAMVA Summary'!G$22:G$24)+SUM('1.  LRAMVA Summary'!G$25:G$26)*(MONTH($E40)-1)/12)*$H40</f>
        <v>0</v>
      </c>
      <c r="N40" s="183">
        <f>(SUM('1.  LRAMVA Summary'!H$22:H$24)+SUM('1.  LRAMVA Summary'!H$25:H$26)*(MONTH($E40)-1)/12)*$H40</f>
        <v>0</v>
      </c>
      <c r="O40" s="183">
        <f>(SUM('1.  LRAMVA Summary'!I$22:I$24)+SUM('1.  LRAMVA Summary'!I$25:I$26)*(MONTH($E40)-1)/12)*$H40</f>
        <v>0</v>
      </c>
      <c r="P40" s="184"/>
      <c r="Q40" s="184">
        <f t="shared" si="8"/>
        <v>110.03192720773046</v>
      </c>
    </row>
    <row r="41" spans="2:17" s="3" customFormat="1" ht="12.75" x14ac:dyDescent="0.2">
      <c r="B41" s="176" t="s">
        <v>121</v>
      </c>
      <c r="C41" s="221">
        <v>1.0999999999999999E-2</v>
      </c>
      <c r="D41" s="189"/>
      <c r="E41" s="181">
        <v>41214</v>
      </c>
      <c r="F41" s="181" t="s">
        <v>364</v>
      </c>
      <c r="G41" s="182" t="s">
        <v>93</v>
      </c>
      <c r="H41" s="471">
        <f>C$23/12</f>
        <v>1.225E-3</v>
      </c>
      <c r="I41" s="183">
        <f>(SUM('1.  LRAMVA Summary'!C$22:C$24)+SUM('1.  LRAMVA Summary'!C$25:C$26)*(MONTH($E41)-1)/12)*$H41</f>
        <v>15.663900518639883</v>
      </c>
      <c r="J41" s="183">
        <f>(SUM('1.  LRAMVA Summary'!D$22:D$24)+SUM('1.  LRAMVA Summary'!D$25:D$26)*(MONTH($E41)-1)/12)*$H41</f>
        <v>23.550259860778237</v>
      </c>
      <c r="K41" s="183">
        <f>(SUM('1.  LRAMVA Summary'!E$22:E$24)+SUM('1.  LRAMVA Summary'!E$25:E$26)*(MONTH($E41)-1)/12)*$H41</f>
        <v>105.95287678577319</v>
      </c>
      <c r="L41" s="183">
        <f>(SUM('1.  LRAMVA Summary'!F$22:F$24)+SUM('1.  LRAMVA Summary'!F$25:F$26)*(MONTH($E41)-1)/12)*$H41</f>
        <v>-28.999919900000002</v>
      </c>
      <c r="M41" s="183">
        <f>(SUM('1.  LRAMVA Summary'!G$22:G$24)+SUM('1.  LRAMVA Summary'!G$25:G$26)*(MONTH($E41)-1)/12)*$H41</f>
        <v>0</v>
      </c>
      <c r="N41" s="183">
        <f>(SUM('1.  LRAMVA Summary'!H$22:H$24)+SUM('1.  LRAMVA Summary'!H$25:H$26)*(MONTH($E41)-1)/12)*$H41</f>
        <v>0</v>
      </c>
      <c r="O41" s="183">
        <f>(SUM('1.  LRAMVA Summary'!I$22:I$24)+SUM('1.  LRAMVA Summary'!I$25:I$26)*(MONTH($E41)-1)/12)*$H41</f>
        <v>0</v>
      </c>
      <c r="P41" s="184"/>
      <c r="Q41" s="184">
        <f t="shared" si="8"/>
        <v>116.16711726519128</v>
      </c>
    </row>
    <row r="42" spans="2:17" s="3" customFormat="1" ht="12.75" x14ac:dyDescent="0.2">
      <c r="B42" s="176" t="s">
        <v>122</v>
      </c>
      <c r="C42" s="221">
        <v>1.0999999999999999E-2</v>
      </c>
      <c r="D42" s="189"/>
      <c r="E42" s="181">
        <v>41244</v>
      </c>
      <c r="F42" s="181" t="s">
        <v>364</v>
      </c>
      <c r="G42" s="182" t="s">
        <v>93</v>
      </c>
      <c r="H42" s="471">
        <f>C$23/12</f>
        <v>1.225E-3</v>
      </c>
      <c r="I42" s="183">
        <f>(SUM('1.  LRAMVA Summary'!C$22:C$24)+SUM('1.  LRAMVA Summary'!C$25:C$26)*(MONTH($E42)-1)/12)*$H42</f>
        <v>16.602319923797793</v>
      </c>
      <c r="J42" s="183">
        <f>(SUM('1.  LRAMVA Summary'!D$22:D$24)+SUM('1.  LRAMVA Summary'!D$25:D$26)*(MONTH($E42)-1)/12)*$H42</f>
        <v>24.960718808461007</v>
      </c>
      <c r="K42" s="183">
        <f>(SUM('1.  LRAMVA Summary'!E$22:E$24)+SUM('1.  LRAMVA Summary'!E$25:E$26)*(MONTH($E42)-1)/12)*$H42</f>
        <v>111.06197044039337</v>
      </c>
      <c r="L42" s="183">
        <f>(SUM('1.  LRAMVA Summary'!F$22:F$24)+SUM('1.  LRAMVA Summary'!F$25:F$26)*(MONTH($E42)-1)/12)*$H42</f>
        <v>-30.322701850000001</v>
      </c>
      <c r="M42" s="183">
        <f>(SUM('1.  LRAMVA Summary'!G$22:G$24)+SUM('1.  LRAMVA Summary'!G$25:G$26)*(MONTH($E42)-1)/12)*$H42</f>
        <v>0</v>
      </c>
      <c r="N42" s="183">
        <f>(SUM('1.  LRAMVA Summary'!H$22:H$24)+SUM('1.  LRAMVA Summary'!H$25:H$26)*(MONTH($E42)-1)/12)*$H42</f>
        <v>0</v>
      </c>
      <c r="O42" s="183">
        <f>(SUM('1.  LRAMVA Summary'!I$22:I$24)+SUM('1.  LRAMVA Summary'!I$25:I$26)*(MONTH($E42)-1)/12)*$H42</f>
        <v>0</v>
      </c>
      <c r="P42" s="184"/>
      <c r="Q42" s="184">
        <f t="shared" si="8"/>
        <v>122.30230732265217</v>
      </c>
    </row>
    <row r="43" spans="2:17" s="3" customFormat="1" ht="13.5" thickBot="1" x14ac:dyDescent="0.25">
      <c r="B43" s="176" t="s">
        <v>123</v>
      </c>
      <c r="C43" s="221"/>
      <c r="D43" s="189"/>
      <c r="E43" s="193" t="s">
        <v>378</v>
      </c>
      <c r="F43" s="193"/>
      <c r="G43" s="194"/>
      <c r="H43" s="473"/>
      <c r="I43" s="195">
        <f>SUM(I30:I42)</f>
        <v>171.83054391398559</v>
      </c>
      <c r="J43" s="195">
        <f t="shared" ref="J43:P43" si="9">SUM(J30:J42)</f>
        <v>258.38952226619682</v>
      </c>
      <c r="K43" s="195">
        <f t="shared" si="9"/>
        <v>1297.284135397432</v>
      </c>
      <c r="L43" s="195">
        <f t="shared" si="9"/>
        <v>-363.31536569999997</v>
      </c>
      <c r="M43" s="195">
        <f t="shared" si="9"/>
        <v>0</v>
      </c>
      <c r="N43" s="195">
        <f t="shared" si="9"/>
        <v>0</v>
      </c>
      <c r="O43" s="195">
        <f t="shared" si="9"/>
        <v>0</v>
      </c>
      <c r="P43" s="195">
        <f t="shared" si="9"/>
        <v>0</v>
      </c>
      <c r="Q43" s="195">
        <f>SUM(Q30:Q42)</f>
        <v>1364.1888358776143</v>
      </c>
    </row>
    <row r="44" spans="2:17" s="3" customFormat="1" ht="13.5" thickTop="1" x14ac:dyDescent="0.2">
      <c r="B44" s="176" t="s">
        <v>124</v>
      </c>
      <c r="C44" s="221"/>
      <c r="D44" s="189"/>
      <c r="E44" s="224" t="s">
        <v>91</v>
      </c>
      <c r="F44" s="224"/>
      <c r="G44" s="225"/>
      <c r="H44" s="469"/>
      <c r="I44" s="226"/>
      <c r="J44" s="226"/>
      <c r="K44" s="226"/>
      <c r="L44" s="226"/>
      <c r="M44" s="226"/>
      <c r="N44" s="226"/>
      <c r="O44" s="226"/>
      <c r="P44" s="226"/>
      <c r="Q44" s="227"/>
    </row>
    <row r="45" spans="2:17" s="3" customFormat="1" ht="12.75" x14ac:dyDescent="0.2">
      <c r="B45" s="176" t="s">
        <v>125</v>
      </c>
      <c r="C45" s="221"/>
      <c r="D45" s="189"/>
      <c r="E45" s="190" t="s">
        <v>385</v>
      </c>
      <c r="F45" s="190"/>
      <c r="G45" s="191"/>
      <c r="H45" s="470"/>
      <c r="I45" s="192">
        <f t="shared" ref="I45:P45" si="10">I43+I44</f>
        <v>171.83054391398559</v>
      </c>
      <c r="J45" s="192">
        <f t="shared" si="10"/>
        <v>258.38952226619682</v>
      </c>
      <c r="K45" s="192">
        <f t="shared" si="10"/>
        <v>1297.284135397432</v>
      </c>
      <c r="L45" s="192">
        <f t="shared" si="10"/>
        <v>-363.31536569999997</v>
      </c>
      <c r="M45" s="192">
        <f t="shared" si="10"/>
        <v>0</v>
      </c>
      <c r="N45" s="192">
        <f t="shared" si="10"/>
        <v>0</v>
      </c>
      <c r="O45" s="192">
        <f t="shared" si="10"/>
        <v>0</v>
      </c>
      <c r="P45" s="192">
        <f t="shared" si="10"/>
        <v>0</v>
      </c>
      <c r="Q45" s="192">
        <f>Q43+Q44</f>
        <v>1364.1888358776143</v>
      </c>
    </row>
    <row r="46" spans="2:17" s="3" customFormat="1" ht="12.75" x14ac:dyDescent="0.2">
      <c r="B46" s="176" t="s">
        <v>126</v>
      </c>
      <c r="C46" s="221"/>
      <c r="D46" s="189"/>
      <c r="E46" s="181">
        <v>41275</v>
      </c>
      <c r="F46" s="181" t="s">
        <v>365</v>
      </c>
      <c r="G46" s="182" t="s">
        <v>89</v>
      </c>
      <c r="H46" s="472">
        <f>C$24/12</f>
        <v>1.225E-3</v>
      </c>
      <c r="I46" s="183">
        <f>(SUM('1.  LRAMVA Summary'!C$22:C$27)+SUM('1.  LRAMVA Summary'!C$28:C$29)*(MONTH($E46)-1)/12)*$H46</f>
        <v>17.540739328955706</v>
      </c>
      <c r="J46" s="183">
        <f>(SUM('1.  LRAMVA Summary'!D$22:D$27)+SUM('1.  LRAMVA Summary'!D$28:D$29)*(MONTH($E46)-1)/12)*$H46</f>
        <v>26.37117775614378</v>
      </c>
      <c r="K46" s="183">
        <f>(SUM('1.  LRAMVA Summary'!E$22:E$27)+SUM('1.  LRAMVA Summary'!E$28:E$29)*(MONTH($E46)-1)/12)*$H46</f>
        <v>116.17106409501353</v>
      </c>
      <c r="L46" s="183">
        <f>(SUM('1.  LRAMVA Summary'!F$22:F$27)+SUM('1.  LRAMVA Summary'!F$28:F$29)*(MONTH($E46)-1)/12)*$H46</f>
        <v>-31.645483800000001</v>
      </c>
      <c r="M46" s="183">
        <f>(SUM('1.  LRAMVA Summary'!G$22:G$27)+SUM('1.  LRAMVA Summary'!G$28:G$29)*(MONTH($E46)-1)/12)*$H46</f>
        <v>0</v>
      </c>
      <c r="N46" s="183">
        <f>(SUM('1.  LRAMVA Summary'!H$22:H$27)+SUM('1.  LRAMVA Summary'!H$28:H$29)*(MONTH($E46)-1)/12)*$H46</f>
        <v>0</v>
      </c>
      <c r="O46" s="183">
        <f>(SUM('1.  LRAMVA Summary'!I$22:I$27)+SUM('1.  LRAMVA Summary'!I$28:I$29)*(MONTH($E46)-1)/12)*$H46</f>
        <v>0</v>
      </c>
      <c r="P46" s="184"/>
      <c r="Q46" s="184">
        <f t="shared" ref="Q46:Q57" si="11">SUM(I46:P46)</f>
        <v>128.43749738011303</v>
      </c>
    </row>
    <row r="47" spans="2:17" s="3" customFormat="1" ht="12.75" x14ac:dyDescent="0.2">
      <c r="B47" s="176" t="s">
        <v>127</v>
      </c>
      <c r="C47" s="221"/>
      <c r="D47" s="189"/>
      <c r="E47" s="181">
        <v>41306</v>
      </c>
      <c r="F47" s="181" t="s">
        <v>365</v>
      </c>
      <c r="G47" s="182" t="s">
        <v>89</v>
      </c>
      <c r="H47" s="471">
        <f t="shared" ref="H47:H48" si="12">C$24/12</f>
        <v>1.225E-3</v>
      </c>
      <c r="I47" s="183">
        <f>(SUM('1.  LRAMVA Summary'!C$22:C$27)+SUM('1.  LRAMVA Summary'!C$28:C$29)*(MONTH($E47)-1)/12)*$H47</f>
        <v>18.815751530938478</v>
      </c>
      <c r="J47" s="183">
        <f>(SUM('1.  LRAMVA Summary'!D$22:D$27)+SUM('1.  LRAMVA Summary'!D$28:D$29)*(MONTH($E47)-1)/12)*$H47</f>
        <v>28.63966548021174</v>
      </c>
      <c r="K47" s="183">
        <f>(SUM('1.  LRAMVA Summary'!E$22:E$27)+SUM('1.  LRAMVA Summary'!E$28:E$29)*(MONTH($E47)-1)/12)*$H47</f>
        <v>121.51323118340925</v>
      </c>
      <c r="L47" s="183">
        <f>(SUM('1.  LRAMVA Summary'!F$22:F$27)+SUM('1.  LRAMVA Summary'!F$28:F$29)*(MONTH($E47)-1)/12)*$H47</f>
        <v>-32.9746284</v>
      </c>
      <c r="M47" s="183">
        <f>(SUM('1.  LRAMVA Summary'!G$22:G$27)+SUM('1.  LRAMVA Summary'!G$28:G$29)*(MONTH($E47)-1)/12)*$H47</f>
        <v>0</v>
      </c>
      <c r="N47" s="183">
        <f>(SUM('1.  LRAMVA Summary'!H$22:H$27)+SUM('1.  LRAMVA Summary'!H$28:H$29)*(MONTH($E47)-1)/12)*$H47</f>
        <v>0</v>
      </c>
      <c r="O47" s="183">
        <f>(SUM('1.  LRAMVA Summary'!I$22:I$27)+SUM('1.  LRAMVA Summary'!I$28:I$29)*(MONTH($E47)-1)/12)*$H47</f>
        <v>0</v>
      </c>
      <c r="P47" s="184"/>
      <c r="Q47" s="184">
        <f t="shared" si="11"/>
        <v>135.99401979455948</v>
      </c>
    </row>
    <row r="48" spans="2:17" s="3" customFormat="1" ht="12.75" x14ac:dyDescent="0.2">
      <c r="B48" s="176" t="s">
        <v>128</v>
      </c>
      <c r="C48" s="221"/>
      <c r="D48" s="189"/>
      <c r="E48" s="181">
        <v>41334</v>
      </c>
      <c r="F48" s="181" t="s">
        <v>365</v>
      </c>
      <c r="G48" s="182" t="s">
        <v>89</v>
      </c>
      <c r="H48" s="471">
        <f t="shared" si="12"/>
        <v>1.225E-3</v>
      </c>
      <c r="I48" s="183">
        <f>(SUM('1.  LRAMVA Summary'!C$22:C$27)+SUM('1.  LRAMVA Summary'!C$28:C$29)*(MONTH($E48)-1)/12)*$H48</f>
        <v>20.09076373292125</v>
      </c>
      <c r="J48" s="183">
        <f>(SUM('1.  LRAMVA Summary'!D$22:D$27)+SUM('1.  LRAMVA Summary'!D$28:D$29)*(MONTH($E48)-1)/12)*$H48</f>
        <v>30.908153204279696</v>
      </c>
      <c r="K48" s="183">
        <f>(SUM('1.  LRAMVA Summary'!E$22:E$27)+SUM('1.  LRAMVA Summary'!E$28:E$29)*(MONTH($E48)-1)/12)*$H48</f>
        <v>126.85539827180496</v>
      </c>
      <c r="L48" s="183">
        <f>(SUM('1.  LRAMVA Summary'!F$22:F$27)+SUM('1.  LRAMVA Summary'!F$28:F$29)*(MONTH($E48)-1)/12)*$H48</f>
        <v>-34.303773</v>
      </c>
      <c r="M48" s="183">
        <f>(SUM('1.  LRAMVA Summary'!G$22:G$27)+SUM('1.  LRAMVA Summary'!G$28:G$29)*(MONTH($E48)-1)/12)*$H48</f>
        <v>0</v>
      </c>
      <c r="N48" s="183">
        <f>(SUM('1.  LRAMVA Summary'!H$22:H$27)+SUM('1.  LRAMVA Summary'!H$28:H$29)*(MONTH($E48)-1)/12)*$H48</f>
        <v>0</v>
      </c>
      <c r="O48" s="183">
        <f>(SUM('1.  LRAMVA Summary'!I$22:I$27)+SUM('1.  LRAMVA Summary'!I$28:I$29)*(MONTH($E48)-1)/12)*$H48</f>
        <v>0</v>
      </c>
      <c r="P48" s="184"/>
      <c r="Q48" s="184">
        <f t="shared" si="11"/>
        <v>143.5505422090059</v>
      </c>
    </row>
    <row r="49" spans="1:21" s="3" customFormat="1" ht="12.75" x14ac:dyDescent="0.2">
      <c r="B49" s="176" t="s">
        <v>129</v>
      </c>
      <c r="C49" s="221"/>
      <c r="D49" s="189"/>
      <c r="E49" s="181">
        <v>41365</v>
      </c>
      <c r="F49" s="181" t="s">
        <v>365</v>
      </c>
      <c r="G49" s="182" t="s">
        <v>90</v>
      </c>
      <c r="H49" s="472">
        <f>C$25/12</f>
        <v>1.225E-3</v>
      </c>
      <c r="I49" s="183">
        <f>(SUM('1.  LRAMVA Summary'!C$22:C$27)+SUM('1.  LRAMVA Summary'!C$28:C$29)*(MONTH($E49)-1)/12)*$H49</f>
        <v>21.365775934904022</v>
      </c>
      <c r="J49" s="183">
        <f>(SUM('1.  LRAMVA Summary'!D$22:D$27)+SUM('1.  LRAMVA Summary'!D$28:D$29)*(MONTH($E49)-1)/12)*$H49</f>
        <v>33.176640928347652</v>
      </c>
      <c r="K49" s="183">
        <f>(SUM('1.  LRAMVA Summary'!E$22:E$27)+SUM('1.  LRAMVA Summary'!E$28:E$29)*(MONTH($E49)-1)/12)*$H49</f>
        <v>132.19756536020066</v>
      </c>
      <c r="L49" s="183">
        <f>(SUM('1.  LRAMVA Summary'!F$22:F$27)+SUM('1.  LRAMVA Summary'!F$28:F$29)*(MONTH($E49)-1)/12)*$H49</f>
        <v>-35.632917600000006</v>
      </c>
      <c r="M49" s="183">
        <f>(SUM('1.  LRAMVA Summary'!G$22:G$27)+SUM('1.  LRAMVA Summary'!G$28:G$29)*(MONTH($E49)-1)/12)*$H49</f>
        <v>0</v>
      </c>
      <c r="N49" s="183">
        <f>(SUM('1.  LRAMVA Summary'!H$22:H$27)+SUM('1.  LRAMVA Summary'!H$28:H$29)*(MONTH($E49)-1)/12)*$H49</f>
        <v>0</v>
      </c>
      <c r="O49" s="183">
        <f>(SUM('1.  LRAMVA Summary'!I$22:I$27)+SUM('1.  LRAMVA Summary'!I$28:I$29)*(MONTH($E49)-1)/12)*$H49</f>
        <v>0</v>
      </c>
      <c r="P49" s="184"/>
      <c r="Q49" s="184">
        <f t="shared" si="11"/>
        <v>151.10706462345232</v>
      </c>
    </row>
    <row r="50" spans="1:21" s="3" customFormat="1" ht="12.75" x14ac:dyDescent="0.2">
      <c r="B50" s="176" t="s">
        <v>130</v>
      </c>
      <c r="C50" s="221"/>
      <c r="D50" s="189"/>
      <c r="E50" s="181">
        <v>41395</v>
      </c>
      <c r="F50" s="181" t="s">
        <v>365</v>
      </c>
      <c r="G50" s="182" t="s">
        <v>90</v>
      </c>
      <c r="H50" s="471">
        <f t="shared" ref="H50:H51" si="13">C$25/12</f>
        <v>1.225E-3</v>
      </c>
      <c r="I50" s="183">
        <f>(SUM('1.  LRAMVA Summary'!C$22:C$27)+SUM('1.  LRAMVA Summary'!C$28:C$29)*(MONTH($E50)-1)/12)*$H50</f>
        <v>22.64078813688679</v>
      </c>
      <c r="J50" s="183">
        <f>(SUM('1.  LRAMVA Summary'!D$22:D$27)+SUM('1.  LRAMVA Summary'!D$28:D$29)*(MONTH($E50)-1)/12)*$H50</f>
        <v>35.445128652415605</v>
      </c>
      <c r="K50" s="183">
        <f>(SUM('1.  LRAMVA Summary'!E$22:E$27)+SUM('1.  LRAMVA Summary'!E$28:E$29)*(MONTH($E50)-1)/12)*$H50</f>
        <v>137.53973244859637</v>
      </c>
      <c r="L50" s="183">
        <f>(SUM('1.  LRAMVA Summary'!F$22:F$27)+SUM('1.  LRAMVA Summary'!F$28:F$29)*(MONTH($E50)-1)/12)*$H50</f>
        <v>-36.962062200000005</v>
      </c>
      <c r="M50" s="183">
        <f>(SUM('1.  LRAMVA Summary'!G$22:G$27)+SUM('1.  LRAMVA Summary'!G$28:G$29)*(MONTH($E50)-1)/12)*$H50</f>
        <v>0</v>
      </c>
      <c r="N50" s="183">
        <f>(SUM('1.  LRAMVA Summary'!H$22:H$27)+SUM('1.  LRAMVA Summary'!H$28:H$29)*(MONTH($E50)-1)/12)*$H50</f>
        <v>0</v>
      </c>
      <c r="O50" s="183">
        <f>(SUM('1.  LRAMVA Summary'!I$22:I$27)+SUM('1.  LRAMVA Summary'!I$28:I$29)*(MONTH($E50)-1)/12)*$H50</f>
        <v>0</v>
      </c>
      <c r="P50" s="184"/>
      <c r="Q50" s="184">
        <f t="shared" si="11"/>
        <v>158.66358703789876</v>
      </c>
    </row>
    <row r="51" spans="1:21" s="3" customFormat="1" ht="12.75" x14ac:dyDescent="0.2">
      <c r="B51" s="176" t="s">
        <v>131</v>
      </c>
      <c r="C51" s="221"/>
      <c r="D51" s="189"/>
      <c r="E51" s="181">
        <v>41426</v>
      </c>
      <c r="F51" s="181" t="s">
        <v>365</v>
      </c>
      <c r="G51" s="182" t="s">
        <v>90</v>
      </c>
      <c r="H51" s="471">
        <f t="shared" si="13"/>
        <v>1.225E-3</v>
      </c>
      <c r="I51" s="183">
        <f>(SUM('1.  LRAMVA Summary'!C$22:C$27)+SUM('1.  LRAMVA Summary'!C$28:C$29)*(MONTH($E51)-1)/12)*$H51</f>
        <v>23.915800338869559</v>
      </c>
      <c r="J51" s="183">
        <f>(SUM('1.  LRAMVA Summary'!D$22:D$27)+SUM('1.  LRAMVA Summary'!D$28:D$29)*(MONTH($E51)-1)/12)*$H51</f>
        <v>37.713616376483564</v>
      </c>
      <c r="K51" s="183">
        <f>(SUM('1.  LRAMVA Summary'!E$22:E$27)+SUM('1.  LRAMVA Summary'!E$28:E$29)*(MONTH($E51)-1)/12)*$H51</f>
        <v>142.88189953699205</v>
      </c>
      <c r="L51" s="183">
        <f>(SUM('1.  LRAMVA Summary'!F$22:F$27)+SUM('1.  LRAMVA Summary'!F$28:F$29)*(MONTH($E51)-1)/12)*$H51</f>
        <v>-38.291206800000005</v>
      </c>
      <c r="M51" s="183">
        <f>(SUM('1.  LRAMVA Summary'!G$22:G$27)+SUM('1.  LRAMVA Summary'!G$28:G$29)*(MONTH($E51)-1)/12)*$H51</f>
        <v>0</v>
      </c>
      <c r="N51" s="183">
        <f>(SUM('1.  LRAMVA Summary'!H$22:H$27)+SUM('1.  LRAMVA Summary'!H$28:H$29)*(MONTH($E51)-1)/12)*$H51</f>
        <v>0</v>
      </c>
      <c r="O51" s="183">
        <f>(SUM('1.  LRAMVA Summary'!I$22:I$27)+SUM('1.  LRAMVA Summary'!I$28:I$29)*(MONTH($E51)-1)/12)*$H51</f>
        <v>0</v>
      </c>
      <c r="P51" s="184"/>
      <c r="Q51" s="184">
        <f t="shared" si="11"/>
        <v>166.22010945234518</v>
      </c>
    </row>
    <row r="52" spans="1:21" s="3" customFormat="1" ht="12.75" x14ac:dyDescent="0.2">
      <c r="B52" s="176" t="s">
        <v>132</v>
      </c>
      <c r="C52" s="221"/>
      <c r="D52" s="189"/>
      <c r="E52" s="181">
        <v>41456</v>
      </c>
      <c r="F52" s="181" t="s">
        <v>365</v>
      </c>
      <c r="G52" s="182" t="s">
        <v>92</v>
      </c>
      <c r="H52" s="472">
        <f>C$26/12</f>
        <v>1.225E-3</v>
      </c>
      <c r="I52" s="183">
        <f>(SUM('1.  LRAMVA Summary'!C$22:C$27)+SUM('1.  LRAMVA Summary'!C$28:C$29)*(MONTH($E52)-1)/12)*$H52</f>
        <v>25.190812540852331</v>
      </c>
      <c r="J52" s="183">
        <f>(SUM('1.  LRAMVA Summary'!D$22:D$27)+SUM('1.  LRAMVA Summary'!D$28:D$29)*(MONTH($E52)-1)/12)*$H52</f>
        <v>39.982104100551524</v>
      </c>
      <c r="K52" s="183">
        <f>(SUM('1.  LRAMVA Summary'!E$22:E$27)+SUM('1.  LRAMVA Summary'!E$28:E$29)*(MONTH($E52)-1)/12)*$H52</f>
        <v>148.22406662538779</v>
      </c>
      <c r="L52" s="183">
        <f>(SUM('1.  LRAMVA Summary'!F$22:F$27)+SUM('1.  LRAMVA Summary'!F$28:F$29)*(MONTH($E52)-1)/12)*$H52</f>
        <v>-39.620351400000004</v>
      </c>
      <c r="M52" s="183">
        <f>(SUM('1.  LRAMVA Summary'!G$22:G$27)+SUM('1.  LRAMVA Summary'!G$28:G$29)*(MONTH($E52)-1)/12)*$H52</f>
        <v>0</v>
      </c>
      <c r="N52" s="183">
        <f>(SUM('1.  LRAMVA Summary'!H$22:H$27)+SUM('1.  LRAMVA Summary'!H$28:H$29)*(MONTH($E52)-1)/12)*$H52</f>
        <v>0</v>
      </c>
      <c r="O52" s="183">
        <f>(SUM('1.  LRAMVA Summary'!I$22:I$27)+SUM('1.  LRAMVA Summary'!I$28:I$29)*(MONTH($E52)-1)/12)*$H52</f>
        <v>0</v>
      </c>
      <c r="P52" s="184"/>
      <c r="Q52" s="184">
        <f t="shared" si="11"/>
        <v>173.77663186679166</v>
      </c>
    </row>
    <row r="53" spans="1:21" s="3" customFormat="1" ht="12.75" x14ac:dyDescent="0.2">
      <c r="B53" s="176" t="s">
        <v>134</v>
      </c>
      <c r="C53" s="221"/>
      <c r="D53" s="189"/>
      <c r="E53" s="181">
        <v>41487</v>
      </c>
      <c r="F53" s="181" t="s">
        <v>365</v>
      </c>
      <c r="G53" s="182" t="s">
        <v>92</v>
      </c>
      <c r="H53" s="471">
        <f t="shared" ref="H53:H54" si="14">C$26/12</f>
        <v>1.225E-3</v>
      </c>
      <c r="I53" s="183">
        <f>(SUM('1.  LRAMVA Summary'!C$22:C$27)+SUM('1.  LRAMVA Summary'!C$28:C$29)*(MONTH($E53)-1)/12)*$H53</f>
        <v>26.465824742835103</v>
      </c>
      <c r="J53" s="183">
        <f>(SUM('1.  LRAMVA Summary'!D$22:D$27)+SUM('1.  LRAMVA Summary'!D$28:D$29)*(MONTH($E53)-1)/12)*$H53</f>
        <v>42.250591824619484</v>
      </c>
      <c r="K53" s="183">
        <f>(SUM('1.  LRAMVA Summary'!E$22:E$27)+SUM('1.  LRAMVA Summary'!E$28:E$29)*(MONTH($E53)-1)/12)*$H53</f>
        <v>153.56623371378348</v>
      </c>
      <c r="L53" s="183">
        <f>(SUM('1.  LRAMVA Summary'!F$22:F$27)+SUM('1.  LRAMVA Summary'!F$28:F$29)*(MONTH($E53)-1)/12)*$H53</f>
        <v>-40.949496000000003</v>
      </c>
      <c r="M53" s="183">
        <f>(SUM('1.  LRAMVA Summary'!G$22:G$27)+SUM('1.  LRAMVA Summary'!G$28:G$29)*(MONTH($E53)-1)/12)*$H53</f>
        <v>0</v>
      </c>
      <c r="N53" s="183">
        <f>(SUM('1.  LRAMVA Summary'!H$22:H$27)+SUM('1.  LRAMVA Summary'!H$28:H$29)*(MONTH($E53)-1)/12)*$H53</f>
        <v>0</v>
      </c>
      <c r="O53" s="183">
        <f>(SUM('1.  LRAMVA Summary'!I$22:I$27)+SUM('1.  LRAMVA Summary'!I$28:I$29)*(MONTH($E53)-1)/12)*$H53</f>
        <v>0</v>
      </c>
      <c r="P53" s="184"/>
      <c r="Q53" s="184">
        <f t="shared" si="11"/>
        <v>181.33315428123805</v>
      </c>
    </row>
    <row r="54" spans="1:21" s="3" customFormat="1" ht="12.75" x14ac:dyDescent="0.2">
      <c r="B54" s="176" t="s">
        <v>133</v>
      </c>
      <c r="C54" s="221"/>
      <c r="D54" s="189"/>
      <c r="E54" s="181">
        <v>41518</v>
      </c>
      <c r="F54" s="181" t="s">
        <v>365</v>
      </c>
      <c r="G54" s="182" t="s">
        <v>92</v>
      </c>
      <c r="H54" s="471">
        <f t="shared" si="14"/>
        <v>1.225E-3</v>
      </c>
      <c r="I54" s="183">
        <f>(SUM('1.  LRAMVA Summary'!C$22:C$27)+SUM('1.  LRAMVA Summary'!C$28:C$29)*(MONTH($E54)-1)/12)*$H54</f>
        <v>27.740836944817875</v>
      </c>
      <c r="J54" s="183">
        <f>(SUM('1.  LRAMVA Summary'!D$22:D$27)+SUM('1.  LRAMVA Summary'!D$28:D$29)*(MONTH($E54)-1)/12)*$H54</f>
        <v>44.519079548687436</v>
      </c>
      <c r="K54" s="183">
        <f>(SUM('1.  LRAMVA Summary'!E$22:E$27)+SUM('1.  LRAMVA Summary'!E$28:E$29)*(MONTH($E54)-1)/12)*$H54</f>
        <v>158.90840080217919</v>
      </c>
      <c r="L54" s="183">
        <f>(SUM('1.  LRAMVA Summary'!F$22:F$27)+SUM('1.  LRAMVA Summary'!F$28:F$29)*(MONTH($E54)-1)/12)*$H54</f>
        <v>-42.27864060000001</v>
      </c>
      <c r="M54" s="183">
        <f>(SUM('1.  LRAMVA Summary'!G$22:G$27)+SUM('1.  LRAMVA Summary'!G$28:G$29)*(MONTH($E54)-1)/12)*$H54</f>
        <v>0</v>
      </c>
      <c r="N54" s="183">
        <f>(SUM('1.  LRAMVA Summary'!H$22:H$27)+SUM('1.  LRAMVA Summary'!H$28:H$29)*(MONTH($E54)-1)/12)*$H54</f>
        <v>0</v>
      </c>
      <c r="O54" s="183">
        <f>(SUM('1.  LRAMVA Summary'!I$22:I$27)+SUM('1.  LRAMVA Summary'!I$28:I$29)*(MONTH($E54)-1)/12)*$H54</f>
        <v>0</v>
      </c>
      <c r="P54" s="184"/>
      <c r="Q54" s="184">
        <f t="shared" si="11"/>
        <v>188.8896766956845</v>
      </c>
    </row>
    <row r="55" spans="1:21" s="3" customFormat="1" ht="12.75" x14ac:dyDescent="0.2">
      <c r="B55" s="218" t="s">
        <v>135</v>
      </c>
      <c r="C55" s="222"/>
      <c r="D55" s="189"/>
      <c r="E55" s="181">
        <v>41548</v>
      </c>
      <c r="F55" s="181" t="s">
        <v>365</v>
      </c>
      <c r="G55" s="182" t="s">
        <v>93</v>
      </c>
      <c r="H55" s="472">
        <f>C$27/12</f>
        <v>1.225E-3</v>
      </c>
      <c r="I55" s="183">
        <f>(SUM('1.  LRAMVA Summary'!C$22:C$27)+SUM('1.  LRAMVA Summary'!C$28:C$29)*(MONTH($E55)-1)/12)*$H55</f>
        <v>29.015849146800644</v>
      </c>
      <c r="J55" s="183">
        <f>(SUM('1.  LRAMVA Summary'!D$22:D$27)+SUM('1.  LRAMVA Summary'!D$28:D$29)*(MONTH($E55)-1)/12)*$H55</f>
        <v>46.787567272755389</v>
      </c>
      <c r="K55" s="183">
        <f>(SUM('1.  LRAMVA Summary'!E$22:E$27)+SUM('1.  LRAMVA Summary'!E$28:E$29)*(MONTH($E55)-1)/12)*$H55</f>
        <v>164.2505678905749</v>
      </c>
      <c r="L55" s="183">
        <f>(SUM('1.  LRAMVA Summary'!F$22:F$27)+SUM('1.  LRAMVA Summary'!F$28:F$29)*(MONTH($E55)-1)/12)*$H55</f>
        <v>-43.607785200000009</v>
      </c>
      <c r="M55" s="183">
        <f>(SUM('1.  LRAMVA Summary'!G$22:G$27)+SUM('1.  LRAMVA Summary'!G$28:G$29)*(MONTH($E55)-1)/12)*$H55</f>
        <v>0</v>
      </c>
      <c r="N55" s="183">
        <f>(SUM('1.  LRAMVA Summary'!H$22:H$27)+SUM('1.  LRAMVA Summary'!H$28:H$29)*(MONTH($E55)-1)/12)*$H55</f>
        <v>0</v>
      </c>
      <c r="O55" s="183">
        <f>(SUM('1.  LRAMVA Summary'!I$22:I$27)+SUM('1.  LRAMVA Summary'!I$28:I$29)*(MONTH($E55)-1)/12)*$H55</f>
        <v>0</v>
      </c>
      <c r="P55" s="184"/>
      <c r="Q55" s="184">
        <f t="shared" si="11"/>
        <v>196.44619911013092</v>
      </c>
    </row>
    <row r="56" spans="1:21" s="3" customFormat="1" ht="12.75" x14ac:dyDescent="0.2">
      <c r="D56" s="189"/>
      <c r="E56" s="181">
        <v>41579</v>
      </c>
      <c r="F56" s="181" t="s">
        <v>365</v>
      </c>
      <c r="G56" s="182" t="s">
        <v>93</v>
      </c>
      <c r="H56" s="471">
        <f t="shared" ref="H56:H57" si="15">C$27/12</f>
        <v>1.225E-3</v>
      </c>
      <c r="I56" s="183">
        <f>(SUM('1.  LRAMVA Summary'!C$22:C$27)+SUM('1.  LRAMVA Summary'!C$28:C$29)*(MONTH($E56)-1)/12)*$H56</f>
        <v>30.29086134878342</v>
      </c>
      <c r="J56" s="183">
        <f>(SUM('1.  LRAMVA Summary'!D$22:D$27)+SUM('1.  LRAMVA Summary'!D$28:D$29)*(MONTH($E56)-1)/12)*$H56</f>
        <v>49.056054996823349</v>
      </c>
      <c r="K56" s="183">
        <f>(SUM('1.  LRAMVA Summary'!E$22:E$27)+SUM('1.  LRAMVA Summary'!E$28:E$29)*(MONTH($E56)-1)/12)*$H56</f>
        <v>169.59273497897058</v>
      </c>
      <c r="L56" s="183">
        <f>(SUM('1.  LRAMVA Summary'!F$22:F$27)+SUM('1.  LRAMVA Summary'!F$28:F$29)*(MONTH($E56)-1)/12)*$H56</f>
        <v>-44.936929800000009</v>
      </c>
      <c r="M56" s="183">
        <f>(SUM('1.  LRAMVA Summary'!G$22:G$27)+SUM('1.  LRAMVA Summary'!G$28:G$29)*(MONTH($E56)-1)/12)*$H56</f>
        <v>0</v>
      </c>
      <c r="N56" s="183">
        <f>(SUM('1.  LRAMVA Summary'!H$22:H$27)+SUM('1.  LRAMVA Summary'!H$28:H$29)*(MONTH($E56)-1)/12)*$H56</f>
        <v>0</v>
      </c>
      <c r="O56" s="183">
        <f>(SUM('1.  LRAMVA Summary'!I$22:I$27)+SUM('1.  LRAMVA Summary'!I$28:I$29)*(MONTH($E56)-1)/12)*$H56</f>
        <v>0</v>
      </c>
      <c r="P56" s="184"/>
      <c r="Q56" s="184">
        <f t="shared" si="11"/>
        <v>204.00272152457737</v>
      </c>
    </row>
    <row r="57" spans="1:21" s="3" customFormat="1" ht="14.25" x14ac:dyDescent="0.2">
      <c r="B57" s="228" t="s">
        <v>368</v>
      </c>
      <c r="C57" s="4"/>
      <c r="D57" s="189"/>
      <c r="E57" s="181">
        <v>41609</v>
      </c>
      <c r="F57" s="181" t="s">
        <v>365</v>
      </c>
      <c r="G57" s="182" t="s">
        <v>93</v>
      </c>
      <c r="H57" s="471">
        <f t="shared" si="15"/>
        <v>1.225E-3</v>
      </c>
      <c r="I57" s="183">
        <f>(SUM('1.  LRAMVA Summary'!C$22:C$27)+SUM('1.  LRAMVA Summary'!C$28:C$29)*(MONTH($E57)-1)/12)*$H57</f>
        <v>31.565873550766188</v>
      </c>
      <c r="J57" s="183">
        <f>(SUM('1.  LRAMVA Summary'!D$22:D$27)+SUM('1.  LRAMVA Summary'!D$28:D$29)*(MONTH($E57)-1)/12)*$H57</f>
        <v>51.324542720891309</v>
      </c>
      <c r="K57" s="183">
        <f>(SUM('1.  LRAMVA Summary'!E$22:E$27)+SUM('1.  LRAMVA Summary'!E$28:E$29)*(MONTH($E57)-1)/12)*$H57</f>
        <v>174.93490206736629</v>
      </c>
      <c r="L57" s="183">
        <f>(SUM('1.  LRAMVA Summary'!F$22:F$27)+SUM('1.  LRAMVA Summary'!F$28:F$29)*(MONTH($E57)-1)/12)*$H57</f>
        <v>-46.266074400000008</v>
      </c>
      <c r="M57" s="183">
        <f>(SUM('1.  LRAMVA Summary'!G$22:G$27)+SUM('1.  LRAMVA Summary'!G$28:G$29)*(MONTH($E57)-1)/12)*$H57</f>
        <v>0</v>
      </c>
      <c r="N57" s="183">
        <f>(SUM('1.  LRAMVA Summary'!H$22:H$27)+SUM('1.  LRAMVA Summary'!H$28:H$29)*(MONTH($E57)-1)/12)*$H57</f>
        <v>0</v>
      </c>
      <c r="O57" s="183">
        <f>(SUM('1.  LRAMVA Summary'!I$22:I$27)+SUM('1.  LRAMVA Summary'!I$28:I$29)*(MONTH($E57)-1)/12)*$H57</f>
        <v>0</v>
      </c>
      <c r="P57" s="184"/>
      <c r="Q57" s="184">
        <f t="shared" si="11"/>
        <v>211.55924393902379</v>
      </c>
    </row>
    <row r="58" spans="1:21" s="3" customFormat="1" ht="13.5" thickBot="1" x14ac:dyDescent="0.25">
      <c r="B58" s="4"/>
      <c r="C58" s="4"/>
      <c r="D58" s="189"/>
      <c r="E58" s="193" t="s">
        <v>379</v>
      </c>
      <c r="F58" s="193"/>
      <c r="G58" s="194"/>
      <c r="H58" s="468"/>
      <c r="I58" s="195">
        <f>SUM(I45:I57)</f>
        <v>466.47022119231696</v>
      </c>
      <c r="J58" s="195">
        <f t="shared" ref="J58:P58" si="16">SUM(J45:J57)</f>
        <v>724.56384512840725</v>
      </c>
      <c r="K58" s="195">
        <f t="shared" si="16"/>
        <v>3043.9199323717107</v>
      </c>
      <c r="L58" s="195">
        <f t="shared" si="16"/>
        <v>-830.78471490000004</v>
      </c>
      <c r="M58" s="195">
        <f t="shared" si="16"/>
        <v>0</v>
      </c>
      <c r="N58" s="195">
        <f t="shared" si="16"/>
        <v>0</v>
      </c>
      <c r="O58" s="195">
        <f t="shared" si="16"/>
        <v>0</v>
      </c>
      <c r="P58" s="195">
        <f t="shared" si="16"/>
        <v>0</v>
      </c>
      <c r="Q58" s="195">
        <f>SUM(Q45:Q57)</f>
        <v>3404.1692837924356</v>
      </c>
    </row>
    <row r="59" spans="1:21" s="3" customFormat="1" ht="13.5" thickTop="1" x14ac:dyDescent="0.2">
      <c r="D59" s="189"/>
      <c r="E59" s="224" t="s">
        <v>91</v>
      </c>
      <c r="F59" s="224"/>
      <c r="G59" s="225"/>
      <c r="H59" s="469"/>
      <c r="I59" s="226"/>
      <c r="J59" s="226"/>
      <c r="K59" s="226"/>
      <c r="L59" s="226"/>
      <c r="M59" s="226"/>
      <c r="N59" s="226"/>
      <c r="O59" s="226"/>
      <c r="P59" s="226"/>
      <c r="Q59" s="227"/>
    </row>
    <row r="60" spans="1:21" s="3" customFormat="1" ht="12.75" x14ac:dyDescent="0.2">
      <c r="D60" s="189"/>
      <c r="E60" s="190" t="s">
        <v>386</v>
      </c>
      <c r="F60" s="190"/>
      <c r="G60" s="191"/>
      <c r="H60" s="470"/>
      <c r="I60" s="192">
        <f t="shared" ref="I60:Q60" si="17">I58+I59</f>
        <v>466.47022119231696</v>
      </c>
      <c r="J60" s="192">
        <f t="shared" si="17"/>
        <v>724.56384512840725</v>
      </c>
      <c r="K60" s="192">
        <f t="shared" si="17"/>
        <v>3043.9199323717107</v>
      </c>
      <c r="L60" s="192">
        <f t="shared" si="17"/>
        <v>-830.78471490000004</v>
      </c>
      <c r="M60" s="192">
        <f t="shared" si="17"/>
        <v>0</v>
      </c>
      <c r="N60" s="192">
        <f t="shared" si="17"/>
        <v>0</v>
      </c>
      <c r="O60" s="192">
        <f t="shared" si="17"/>
        <v>0</v>
      </c>
      <c r="P60" s="192">
        <f t="shared" si="17"/>
        <v>0</v>
      </c>
      <c r="Q60" s="192">
        <f t="shared" si="17"/>
        <v>3404.1692837924356</v>
      </c>
    </row>
    <row r="61" spans="1:21" s="3" customFormat="1" ht="12.75" x14ac:dyDescent="0.2">
      <c r="D61" s="189"/>
      <c r="E61" s="181">
        <v>41640</v>
      </c>
      <c r="F61" s="181" t="s">
        <v>366</v>
      </c>
      <c r="G61" s="182" t="s">
        <v>89</v>
      </c>
      <c r="H61" s="472">
        <f>C$28/12</f>
        <v>1.225E-3</v>
      </c>
      <c r="I61" s="183">
        <f>(SUM('1.  LRAMVA Summary'!C$22:C$30)+SUM('1.  LRAMVA Summary'!C$31:C$32)*(MONTH($E61)-1)/12)*$H61</f>
        <v>32.84088575274896</v>
      </c>
      <c r="J61" s="183">
        <f>(SUM('1.  LRAMVA Summary'!D$22:D$30)+SUM('1.  LRAMVA Summary'!D$31:D$32)*(MONTH($E61)-1)/12)*$H61</f>
        <v>53.593030444959261</v>
      </c>
      <c r="K61" s="183">
        <f>(SUM('1.  LRAMVA Summary'!E$22:E$30)+SUM('1.  LRAMVA Summary'!E$31:E$32)*(MONTH($E61)-1)/12)*$H61</f>
        <v>180.27706915576204</v>
      </c>
      <c r="L61" s="183">
        <f>(SUM('1.  LRAMVA Summary'!F$22:F$30)+SUM('1.  LRAMVA Summary'!F$31:F$32)*(MONTH($E61)-1)/12)*$H61</f>
        <v>-47.595219000000007</v>
      </c>
      <c r="M61" s="183">
        <f>(SUM('1.  LRAMVA Summary'!G$22:G$30)+SUM('1.  LRAMVA Summary'!G$31:G$32)*(MONTH($E61)-1)/12)*$H61</f>
        <v>0</v>
      </c>
      <c r="N61" s="183">
        <f>(SUM('1.  LRAMVA Summary'!H$22:H$30)+SUM('1.  LRAMVA Summary'!H$31:H$32)*(MONTH($E61)-1)/12)*$H61</f>
        <v>0</v>
      </c>
      <c r="O61" s="183">
        <f>(SUM('1.  LRAMVA Summary'!I$22:I$30)+SUM('1.  LRAMVA Summary'!I$31:I$32)*(MONTH($E61)-1)/12)*$H61</f>
        <v>0</v>
      </c>
      <c r="P61" s="184"/>
      <c r="Q61" s="184">
        <f t="shared" ref="Q61:Q72" si="18">SUM(I61:P61)</f>
        <v>219.11576635347026</v>
      </c>
    </row>
    <row r="62" spans="1:21" s="3" customFormat="1" ht="12.75" x14ac:dyDescent="0.2">
      <c r="A62" s="14"/>
      <c r="E62" s="181">
        <v>41671</v>
      </c>
      <c r="F62" s="181" t="s">
        <v>366</v>
      </c>
      <c r="G62" s="182" t="s">
        <v>89</v>
      </c>
      <c r="H62" s="471">
        <f t="shared" ref="H62:H63" si="19">C$28/12</f>
        <v>1.225E-3</v>
      </c>
      <c r="I62" s="183">
        <f>(SUM('1.  LRAMVA Summary'!C$22:C$30)+SUM('1.  LRAMVA Summary'!C$31:C$32)*(MONTH($E62)-1)/12)*$H62</f>
        <v>35.0258054517803</v>
      </c>
      <c r="J62" s="183">
        <f>(SUM('1.  LRAMVA Summary'!D$22:D$30)+SUM('1.  LRAMVA Summary'!D$31:D$32)*(MONTH($E62)-1)/12)*$H62</f>
        <v>56.34994514376497</v>
      </c>
      <c r="K62" s="183">
        <f>(SUM('1.  LRAMVA Summary'!E$22:E$30)+SUM('1.  LRAMVA Summary'!E$31:E$32)*(MONTH($E62)-1)/12)*$H62</f>
        <v>185.89540134873749</v>
      </c>
      <c r="L62" s="183">
        <f>(SUM('1.  LRAMVA Summary'!F$22:F$30)+SUM('1.  LRAMVA Summary'!F$31:F$32)*(MONTH($E62)-1)/12)*$H62</f>
        <v>-48.937997850000002</v>
      </c>
      <c r="M62" s="183">
        <f>(SUM('1.  LRAMVA Summary'!G$22:G$30)+SUM('1.  LRAMVA Summary'!G$31:G$32)*(MONTH($E62)-1)/12)*$H62</f>
        <v>0</v>
      </c>
      <c r="N62" s="183">
        <f>(SUM('1.  LRAMVA Summary'!H$22:H$30)+SUM('1.  LRAMVA Summary'!H$31:H$32)*(MONTH($E62)-1)/12)*$H62</f>
        <v>0</v>
      </c>
      <c r="O62" s="183">
        <f>(SUM('1.  LRAMVA Summary'!I$22:I$30)+SUM('1.  LRAMVA Summary'!I$31:I$32)*(MONTH($E62)-1)/12)*$H62</f>
        <v>0</v>
      </c>
      <c r="P62" s="184"/>
      <c r="Q62" s="184">
        <f t="shared" si="18"/>
        <v>228.3331540942828</v>
      </c>
    </row>
    <row r="63" spans="1:21" x14ac:dyDescent="0.25">
      <c r="A63" s="2"/>
      <c r="C63" s="2"/>
      <c r="E63" s="181">
        <v>41699</v>
      </c>
      <c r="F63" s="181" t="s">
        <v>366</v>
      </c>
      <c r="G63" s="182" t="s">
        <v>89</v>
      </c>
      <c r="H63" s="471">
        <f t="shared" si="19"/>
        <v>1.225E-3</v>
      </c>
      <c r="I63" s="183">
        <f>(SUM('1.  LRAMVA Summary'!C$22:C$30)+SUM('1.  LRAMVA Summary'!C$31:C$32)*(MONTH($E63)-1)/12)*$H63</f>
        <v>37.210725150811641</v>
      </c>
      <c r="J63" s="183">
        <f>(SUM('1.  LRAMVA Summary'!D$22:D$30)+SUM('1.  LRAMVA Summary'!D$31:D$32)*(MONTH($E63)-1)/12)*$H63</f>
        <v>59.106859842570685</v>
      </c>
      <c r="K63" s="183">
        <f>(SUM('1.  LRAMVA Summary'!E$22:E$30)+SUM('1.  LRAMVA Summary'!E$31:E$32)*(MONTH($E63)-1)/12)*$H63</f>
        <v>191.51373354171298</v>
      </c>
      <c r="L63" s="183">
        <f>(SUM('1.  LRAMVA Summary'!F$22:F$30)+SUM('1.  LRAMVA Summary'!F$31:F$32)*(MONTH($E63)-1)/12)*$H63</f>
        <v>-50.280776700000004</v>
      </c>
      <c r="M63" s="183">
        <f>(SUM('1.  LRAMVA Summary'!G$22:G$30)+SUM('1.  LRAMVA Summary'!G$31:G$32)*(MONTH($E63)-1)/12)*$H63</f>
        <v>0</v>
      </c>
      <c r="N63" s="183">
        <f>(SUM('1.  LRAMVA Summary'!H$22:H$30)+SUM('1.  LRAMVA Summary'!H$31:H$32)*(MONTH($E63)-1)/12)*$H63</f>
        <v>0</v>
      </c>
      <c r="O63" s="183">
        <f>(SUM('1.  LRAMVA Summary'!I$22:I$30)+SUM('1.  LRAMVA Summary'!I$31:I$32)*(MONTH($E63)-1)/12)*$H63</f>
        <v>0</v>
      </c>
      <c r="P63" s="184"/>
      <c r="Q63" s="184">
        <f t="shared" si="18"/>
        <v>237.55054183509532</v>
      </c>
      <c r="R63" s="2"/>
      <c r="S63" s="2"/>
      <c r="T63" s="2"/>
      <c r="U63" s="2"/>
    </row>
    <row r="64" spans="1:21" x14ac:dyDescent="0.25">
      <c r="A64" s="2"/>
      <c r="C64" s="2"/>
      <c r="E64" s="181">
        <v>41730</v>
      </c>
      <c r="F64" s="181" t="s">
        <v>366</v>
      </c>
      <c r="G64" s="182" t="s">
        <v>90</v>
      </c>
      <c r="H64" s="472">
        <f>C$29/12</f>
        <v>1.225E-3</v>
      </c>
      <c r="I64" s="183">
        <f>(SUM('1.  LRAMVA Summary'!C$22:C$30)+SUM('1.  LRAMVA Summary'!C$31:C$32)*(MONTH($E64)-1)/12)*$H64</f>
        <v>39.395644849842988</v>
      </c>
      <c r="J64" s="183">
        <f>(SUM('1.  LRAMVA Summary'!D$22:D$30)+SUM('1.  LRAMVA Summary'!D$31:D$32)*(MONTH($E64)-1)/12)*$H64</f>
        <v>61.863774541376394</v>
      </c>
      <c r="K64" s="183">
        <f>(SUM('1.  LRAMVA Summary'!E$22:E$30)+SUM('1.  LRAMVA Summary'!E$31:E$32)*(MONTH($E64)-1)/12)*$H64</f>
        <v>197.13206573468841</v>
      </c>
      <c r="L64" s="183">
        <f>(SUM('1.  LRAMVA Summary'!F$22:F$30)+SUM('1.  LRAMVA Summary'!F$31:F$32)*(MONTH($E64)-1)/12)*$H64</f>
        <v>-51.623555550000006</v>
      </c>
      <c r="M64" s="183">
        <f>(SUM('1.  LRAMVA Summary'!G$22:G$30)+SUM('1.  LRAMVA Summary'!G$31:G$32)*(MONTH($E64)-1)/12)*$H64</f>
        <v>0</v>
      </c>
      <c r="N64" s="183">
        <f>(SUM('1.  LRAMVA Summary'!H$22:H$30)+SUM('1.  LRAMVA Summary'!H$31:H$32)*(MONTH($E64)-1)/12)*$H64</f>
        <v>0</v>
      </c>
      <c r="O64" s="183">
        <f>(SUM('1.  LRAMVA Summary'!I$22:I$30)+SUM('1.  LRAMVA Summary'!I$31:I$32)*(MONTH($E64)-1)/12)*$H64</f>
        <v>0</v>
      </c>
      <c r="P64" s="184"/>
      <c r="Q64" s="184">
        <f t="shared" si="18"/>
        <v>246.76792957590783</v>
      </c>
      <c r="R64" s="2"/>
      <c r="S64" s="2"/>
      <c r="T64" s="2"/>
      <c r="U64" s="2"/>
    </row>
    <row r="65" spans="1:21" x14ac:dyDescent="0.25">
      <c r="A65" s="2"/>
      <c r="C65" s="2"/>
      <c r="E65" s="181">
        <v>41760</v>
      </c>
      <c r="F65" s="181" t="s">
        <v>366</v>
      </c>
      <c r="G65" s="182" t="s">
        <v>90</v>
      </c>
      <c r="H65" s="471">
        <f t="shared" ref="H65:H66" si="20">C$29/12</f>
        <v>1.225E-3</v>
      </c>
      <c r="I65" s="183">
        <f>(SUM('1.  LRAMVA Summary'!C$22:C$30)+SUM('1.  LRAMVA Summary'!C$31:C$32)*(MONTH($E65)-1)/12)*$H65</f>
        <v>41.580564548874335</v>
      </c>
      <c r="J65" s="183">
        <f>(SUM('1.  LRAMVA Summary'!D$22:D$30)+SUM('1.  LRAMVA Summary'!D$31:D$32)*(MONTH($E65)-1)/12)*$H65</f>
        <v>64.620689240182102</v>
      </c>
      <c r="K65" s="183">
        <f>(SUM('1.  LRAMVA Summary'!E$22:E$30)+SUM('1.  LRAMVA Summary'!E$31:E$32)*(MONTH($E65)-1)/12)*$H65</f>
        <v>202.7503979276639</v>
      </c>
      <c r="L65" s="183">
        <f>(SUM('1.  LRAMVA Summary'!F$22:F$30)+SUM('1.  LRAMVA Summary'!F$31:F$32)*(MONTH($E65)-1)/12)*$H65</f>
        <v>-52.966334400000008</v>
      </c>
      <c r="M65" s="183">
        <f>(SUM('1.  LRAMVA Summary'!G$22:G$30)+SUM('1.  LRAMVA Summary'!G$31:G$32)*(MONTH($E65)-1)/12)*$H65</f>
        <v>0</v>
      </c>
      <c r="N65" s="183">
        <f>(SUM('1.  LRAMVA Summary'!H$22:H$30)+SUM('1.  LRAMVA Summary'!H$31:H$32)*(MONTH($E65)-1)/12)*$H65</f>
        <v>0</v>
      </c>
      <c r="O65" s="183">
        <f>(SUM('1.  LRAMVA Summary'!I$22:I$30)+SUM('1.  LRAMVA Summary'!I$31:I$32)*(MONTH($E65)-1)/12)*$H65</f>
        <v>0</v>
      </c>
      <c r="P65" s="184"/>
      <c r="Q65" s="184">
        <f t="shared" si="18"/>
        <v>255.98531731672034</v>
      </c>
      <c r="R65" s="2"/>
      <c r="S65" s="2"/>
      <c r="T65" s="2"/>
      <c r="U65" s="2"/>
    </row>
    <row r="66" spans="1:21" s="3" customFormat="1" ht="12.75" x14ac:dyDescent="0.2">
      <c r="B66" s="56"/>
      <c r="E66" s="181">
        <v>41791</v>
      </c>
      <c r="F66" s="181" t="s">
        <v>366</v>
      </c>
      <c r="G66" s="182" t="s">
        <v>90</v>
      </c>
      <c r="H66" s="471">
        <f t="shared" si="20"/>
        <v>1.225E-3</v>
      </c>
      <c r="I66" s="183">
        <f>(SUM('1.  LRAMVA Summary'!C$22:C$30)+SUM('1.  LRAMVA Summary'!C$31:C$32)*(MONTH($E66)-1)/12)*$H66</f>
        <v>43.765484247905675</v>
      </c>
      <c r="J66" s="183">
        <f>(SUM('1.  LRAMVA Summary'!D$22:D$30)+SUM('1.  LRAMVA Summary'!D$31:D$32)*(MONTH($E66)-1)/12)*$H66</f>
        <v>67.377603938987818</v>
      </c>
      <c r="K66" s="183">
        <f>(SUM('1.  LRAMVA Summary'!E$22:E$30)+SUM('1.  LRAMVA Summary'!E$31:E$32)*(MONTH($E66)-1)/12)*$H66</f>
        <v>208.36873012063936</v>
      </c>
      <c r="L66" s="183">
        <f>(SUM('1.  LRAMVA Summary'!F$22:F$30)+SUM('1.  LRAMVA Summary'!F$31:F$32)*(MONTH($E66)-1)/12)*$H66</f>
        <v>-54.30911325000001</v>
      </c>
      <c r="M66" s="183">
        <f>(SUM('1.  LRAMVA Summary'!G$22:G$30)+SUM('1.  LRAMVA Summary'!G$31:G$32)*(MONTH($E66)-1)/12)*$H66</f>
        <v>0</v>
      </c>
      <c r="N66" s="183">
        <f>(SUM('1.  LRAMVA Summary'!H$22:H$30)+SUM('1.  LRAMVA Summary'!H$31:H$32)*(MONTH($E66)-1)/12)*$H66</f>
        <v>0</v>
      </c>
      <c r="O66" s="183">
        <f>(SUM('1.  LRAMVA Summary'!I$22:I$30)+SUM('1.  LRAMVA Summary'!I$31:I$32)*(MONTH($E66)-1)/12)*$H66</f>
        <v>0</v>
      </c>
      <c r="P66" s="184"/>
      <c r="Q66" s="184">
        <f t="shared" si="18"/>
        <v>265.20270505753285</v>
      </c>
    </row>
    <row r="67" spans="1:21" s="3" customFormat="1" ht="12.75" x14ac:dyDescent="0.2">
      <c r="B67" s="56"/>
      <c r="E67" s="181">
        <v>41821</v>
      </c>
      <c r="F67" s="181" t="s">
        <v>366</v>
      </c>
      <c r="G67" s="182" t="s">
        <v>92</v>
      </c>
      <c r="H67" s="472">
        <f>C$30/12</f>
        <v>1.225E-3</v>
      </c>
      <c r="I67" s="183">
        <f>(SUM('1.  LRAMVA Summary'!C$22:C$30)+SUM('1.  LRAMVA Summary'!C$31:C$32)*(MONTH($E67)-1)/12)*$H67</f>
        <v>45.950403946937016</v>
      </c>
      <c r="J67" s="183">
        <f>(SUM('1.  LRAMVA Summary'!D$22:D$30)+SUM('1.  LRAMVA Summary'!D$31:D$32)*(MONTH($E67)-1)/12)*$H67</f>
        <v>70.134518637793533</v>
      </c>
      <c r="K67" s="183">
        <f>(SUM('1.  LRAMVA Summary'!E$22:E$30)+SUM('1.  LRAMVA Summary'!E$31:E$32)*(MONTH($E67)-1)/12)*$H67</f>
        <v>213.98706231361479</v>
      </c>
      <c r="L67" s="183">
        <f>(SUM('1.  LRAMVA Summary'!F$22:F$30)+SUM('1.  LRAMVA Summary'!F$31:F$32)*(MONTH($E67)-1)/12)*$H67</f>
        <v>-55.651892100000012</v>
      </c>
      <c r="M67" s="183">
        <f>(SUM('1.  LRAMVA Summary'!G$22:G$30)+SUM('1.  LRAMVA Summary'!G$31:G$32)*(MONTH($E67)-1)/12)*$H67</f>
        <v>0</v>
      </c>
      <c r="N67" s="183">
        <f>(SUM('1.  LRAMVA Summary'!H$22:H$30)+SUM('1.  LRAMVA Summary'!H$31:H$32)*(MONTH($E67)-1)/12)*$H67</f>
        <v>0</v>
      </c>
      <c r="O67" s="183">
        <f>(SUM('1.  LRAMVA Summary'!I$22:I$30)+SUM('1.  LRAMVA Summary'!I$31:I$32)*(MONTH($E67)-1)/12)*$H67</f>
        <v>0</v>
      </c>
      <c r="P67" s="184"/>
      <c r="Q67" s="184">
        <f t="shared" si="18"/>
        <v>274.42009279834537</v>
      </c>
    </row>
    <row r="68" spans="1:21" s="3" customFormat="1" ht="12.75" x14ac:dyDescent="0.2">
      <c r="B68" s="56"/>
      <c r="E68" s="181">
        <v>41852</v>
      </c>
      <c r="F68" s="181" t="s">
        <v>366</v>
      </c>
      <c r="G68" s="182" t="s">
        <v>92</v>
      </c>
      <c r="H68" s="471">
        <f t="shared" ref="H68:H69" si="21">C$30/12</f>
        <v>1.225E-3</v>
      </c>
      <c r="I68" s="183">
        <f>(SUM('1.  LRAMVA Summary'!C$22:C$30)+SUM('1.  LRAMVA Summary'!C$31:C$32)*(MONTH($E68)-1)/12)*$H68</f>
        <v>48.135323645968363</v>
      </c>
      <c r="J68" s="183">
        <f>(SUM('1.  LRAMVA Summary'!D$22:D$30)+SUM('1.  LRAMVA Summary'!D$31:D$32)*(MONTH($E68)-1)/12)*$H68</f>
        <v>72.891433336599235</v>
      </c>
      <c r="K68" s="183">
        <f>(SUM('1.  LRAMVA Summary'!E$22:E$30)+SUM('1.  LRAMVA Summary'!E$31:E$32)*(MONTH($E68)-1)/12)*$H68</f>
        <v>219.60539450659027</v>
      </c>
      <c r="L68" s="183">
        <f>(SUM('1.  LRAMVA Summary'!F$22:F$30)+SUM('1.  LRAMVA Summary'!F$31:F$32)*(MONTH($E68)-1)/12)*$H68</f>
        <v>-56.994670950000007</v>
      </c>
      <c r="M68" s="183">
        <f>(SUM('1.  LRAMVA Summary'!G$22:G$30)+SUM('1.  LRAMVA Summary'!G$31:G$32)*(MONTH($E68)-1)/12)*$H68</f>
        <v>0</v>
      </c>
      <c r="N68" s="183">
        <f>(SUM('1.  LRAMVA Summary'!H$22:H$30)+SUM('1.  LRAMVA Summary'!H$31:H$32)*(MONTH($E68)-1)/12)*$H68</f>
        <v>0</v>
      </c>
      <c r="O68" s="183">
        <f>(SUM('1.  LRAMVA Summary'!I$22:I$30)+SUM('1.  LRAMVA Summary'!I$31:I$32)*(MONTH($E68)-1)/12)*$H68</f>
        <v>0</v>
      </c>
      <c r="P68" s="184"/>
      <c r="Q68" s="184">
        <f t="shared" si="18"/>
        <v>283.63748053915788</v>
      </c>
    </row>
    <row r="69" spans="1:21" s="3" customFormat="1" ht="12.75" x14ac:dyDescent="0.2">
      <c r="B69" s="56"/>
      <c r="E69" s="181">
        <v>41883</v>
      </c>
      <c r="F69" s="181" t="s">
        <v>366</v>
      </c>
      <c r="G69" s="182" t="s">
        <v>92</v>
      </c>
      <c r="H69" s="471">
        <f t="shared" si="21"/>
        <v>1.225E-3</v>
      </c>
      <c r="I69" s="183">
        <f>(SUM('1.  LRAMVA Summary'!C$22:C$30)+SUM('1.  LRAMVA Summary'!C$31:C$32)*(MONTH($E69)-1)/12)*$H69</f>
        <v>50.320243344999703</v>
      </c>
      <c r="J69" s="183">
        <f>(SUM('1.  LRAMVA Summary'!D$22:D$30)+SUM('1.  LRAMVA Summary'!D$31:D$32)*(MONTH($E69)-1)/12)*$H69</f>
        <v>75.648348035404936</v>
      </c>
      <c r="K69" s="183">
        <f>(SUM('1.  LRAMVA Summary'!E$22:E$30)+SUM('1.  LRAMVA Summary'!E$31:E$32)*(MONTH($E69)-1)/12)*$H69</f>
        <v>225.22372669956576</v>
      </c>
      <c r="L69" s="183">
        <f>(SUM('1.  LRAMVA Summary'!F$22:F$30)+SUM('1.  LRAMVA Summary'!F$31:F$32)*(MONTH($E69)-1)/12)*$H69</f>
        <v>-58.337449800000009</v>
      </c>
      <c r="M69" s="183">
        <f>(SUM('1.  LRAMVA Summary'!G$22:G$30)+SUM('1.  LRAMVA Summary'!G$31:G$32)*(MONTH($E69)-1)/12)*$H69</f>
        <v>0</v>
      </c>
      <c r="N69" s="183">
        <f>(SUM('1.  LRAMVA Summary'!H$22:H$30)+SUM('1.  LRAMVA Summary'!H$31:H$32)*(MONTH($E69)-1)/12)*$H69</f>
        <v>0</v>
      </c>
      <c r="O69" s="183">
        <f>(SUM('1.  LRAMVA Summary'!I$22:I$30)+SUM('1.  LRAMVA Summary'!I$31:I$32)*(MONTH($E69)-1)/12)*$H69</f>
        <v>0</v>
      </c>
      <c r="P69" s="184"/>
      <c r="Q69" s="184">
        <f t="shared" si="18"/>
        <v>292.85486827997039</v>
      </c>
    </row>
    <row r="70" spans="1:21" s="3" customFormat="1" ht="12.75" x14ac:dyDescent="0.2">
      <c r="B70" s="56"/>
      <c r="E70" s="181">
        <v>41913</v>
      </c>
      <c r="F70" s="181" t="s">
        <v>366</v>
      </c>
      <c r="G70" s="182" t="s">
        <v>93</v>
      </c>
      <c r="H70" s="472">
        <f>C$31/12</f>
        <v>1.225E-3</v>
      </c>
      <c r="I70" s="183">
        <f>(SUM('1.  LRAMVA Summary'!C$22:C$30)+SUM('1.  LRAMVA Summary'!C$31:C$32)*(MONTH($E70)-1)/12)*$H70</f>
        <v>52.505163044031043</v>
      </c>
      <c r="J70" s="183">
        <f>(SUM('1.  LRAMVA Summary'!D$22:D$30)+SUM('1.  LRAMVA Summary'!D$31:D$32)*(MONTH($E70)-1)/12)*$H70</f>
        <v>78.405262734210652</v>
      </c>
      <c r="K70" s="183">
        <f>(SUM('1.  LRAMVA Summary'!E$22:E$30)+SUM('1.  LRAMVA Summary'!E$31:E$32)*(MONTH($E70)-1)/12)*$H70</f>
        <v>230.84205889254122</v>
      </c>
      <c r="L70" s="183">
        <f>(SUM('1.  LRAMVA Summary'!F$22:F$30)+SUM('1.  LRAMVA Summary'!F$31:F$32)*(MONTH($E70)-1)/12)*$H70</f>
        <v>-59.680228650000011</v>
      </c>
      <c r="M70" s="183">
        <f>(SUM('1.  LRAMVA Summary'!G$22:G$30)+SUM('1.  LRAMVA Summary'!G$31:G$32)*(MONTH($E70)-1)/12)*$H70</f>
        <v>0</v>
      </c>
      <c r="N70" s="183">
        <f>(SUM('1.  LRAMVA Summary'!H$22:H$30)+SUM('1.  LRAMVA Summary'!H$31:H$32)*(MONTH($E70)-1)/12)*$H70</f>
        <v>0</v>
      </c>
      <c r="O70" s="183">
        <f>(SUM('1.  LRAMVA Summary'!I$22:I$30)+SUM('1.  LRAMVA Summary'!I$31:I$32)*(MONTH($E70)-1)/12)*$H70</f>
        <v>0</v>
      </c>
      <c r="P70" s="184"/>
      <c r="Q70" s="184">
        <f t="shared" si="18"/>
        <v>302.0722560207829</v>
      </c>
    </row>
    <row r="71" spans="1:21" s="3" customFormat="1" ht="12.75" x14ac:dyDescent="0.2">
      <c r="B71" s="56"/>
      <c r="E71" s="181">
        <v>41944</v>
      </c>
      <c r="F71" s="181" t="s">
        <v>366</v>
      </c>
      <c r="G71" s="182" t="s">
        <v>93</v>
      </c>
      <c r="H71" s="471">
        <f t="shared" ref="H71:H72" si="22">C$31/12</f>
        <v>1.225E-3</v>
      </c>
      <c r="I71" s="183">
        <f>(SUM('1.  LRAMVA Summary'!C$22:C$30)+SUM('1.  LRAMVA Summary'!C$31:C$32)*(MONTH($E71)-1)/12)*$H71</f>
        <v>54.690082743062391</v>
      </c>
      <c r="J71" s="183">
        <f>(SUM('1.  LRAMVA Summary'!D$22:D$30)+SUM('1.  LRAMVA Summary'!D$31:D$32)*(MONTH($E71)-1)/12)*$H71</f>
        <v>81.162177433016367</v>
      </c>
      <c r="K71" s="183">
        <f>(SUM('1.  LRAMVA Summary'!E$22:E$30)+SUM('1.  LRAMVA Summary'!E$31:E$32)*(MONTH($E71)-1)/12)*$H71</f>
        <v>236.46039108551665</v>
      </c>
      <c r="L71" s="183">
        <f>(SUM('1.  LRAMVA Summary'!F$22:F$30)+SUM('1.  LRAMVA Summary'!F$31:F$32)*(MONTH($E71)-1)/12)*$H71</f>
        <v>-61.023007500000013</v>
      </c>
      <c r="M71" s="183">
        <f>(SUM('1.  LRAMVA Summary'!G$22:G$30)+SUM('1.  LRAMVA Summary'!G$31:G$32)*(MONTH($E71)-1)/12)*$H71</f>
        <v>0</v>
      </c>
      <c r="N71" s="183">
        <f>(SUM('1.  LRAMVA Summary'!H$22:H$30)+SUM('1.  LRAMVA Summary'!H$31:H$32)*(MONTH($E71)-1)/12)*$H71</f>
        <v>0</v>
      </c>
      <c r="O71" s="183">
        <f>(SUM('1.  LRAMVA Summary'!I$22:I$30)+SUM('1.  LRAMVA Summary'!I$31:I$32)*(MONTH($E71)-1)/12)*$H71</f>
        <v>0</v>
      </c>
      <c r="P71" s="184"/>
      <c r="Q71" s="184">
        <f t="shared" si="18"/>
        <v>311.28964376159541</v>
      </c>
    </row>
    <row r="72" spans="1:21" s="3" customFormat="1" ht="12.75" x14ac:dyDescent="0.2">
      <c r="B72" s="56"/>
      <c r="E72" s="181">
        <v>41974</v>
      </c>
      <c r="F72" s="181" t="s">
        <v>366</v>
      </c>
      <c r="G72" s="182" t="s">
        <v>93</v>
      </c>
      <c r="H72" s="471">
        <f t="shared" si="22"/>
        <v>1.225E-3</v>
      </c>
      <c r="I72" s="183">
        <f>(SUM('1.  LRAMVA Summary'!C$22:C$30)+SUM('1.  LRAMVA Summary'!C$31:C$32)*(MONTH($E72)-1)/12)*$H72</f>
        <v>56.875002442093731</v>
      </c>
      <c r="J72" s="183">
        <f>(SUM('1.  LRAMVA Summary'!D$22:D$30)+SUM('1.  LRAMVA Summary'!D$31:D$32)*(MONTH($E72)-1)/12)*$H72</f>
        <v>83.919092131822069</v>
      </c>
      <c r="K72" s="183">
        <f>(SUM('1.  LRAMVA Summary'!E$22:E$30)+SUM('1.  LRAMVA Summary'!E$31:E$32)*(MONTH($E72)-1)/12)*$H72</f>
        <v>242.07872327849213</v>
      </c>
      <c r="L72" s="183">
        <f>(SUM('1.  LRAMVA Summary'!F$22:F$30)+SUM('1.  LRAMVA Summary'!F$31:F$32)*(MONTH($E72)-1)/12)*$H72</f>
        <v>-62.365786350000015</v>
      </c>
      <c r="M72" s="183">
        <f>(SUM('1.  LRAMVA Summary'!G$22:G$30)+SUM('1.  LRAMVA Summary'!G$31:G$32)*(MONTH($E72)-1)/12)*$H72</f>
        <v>0</v>
      </c>
      <c r="N72" s="183">
        <f>(SUM('1.  LRAMVA Summary'!H$22:H$30)+SUM('1.  LRAMVA Summary'!H$31:H$32)*(MONTH($E72)-1)/12)*$H72</f>
        <v>0</v>
      </c>
      <c r="O72" s="183">
        <f>(SUM('1.  LRAMVA Summary'!I$22:I$30)+SUM('1.  LRAMVA Summary'!I$31:I$32)*(MONTH($E72)-1)/12)*$H72</f>
        <v>0</v>
      </c>
      <c r="P72" s="184"/>
      <c r="Q72" s="184">
        <f t="shared" si="18"/>
        <v>320.50703150240793</v>
      </c>
    </row>
    <row r="73" spans="1:21" s="3" customFormat="1" ht="13.5" thickBot="1" x14ac:dyDescent="0.25">
      <c r="B73" s="56"/>
      <c r="E73" s="193" t="s">
        <v>392</v>
      </c>
      <c r="F73" s="193"/>
      <c r="G73" s="194"/>
      <c r="H73" s="468"/>
      <c r="I73" s="195">
        <f>SUM(I60:I72)</f>
        <v>1004.7655503613731</v>
      </c>
      <c r="J73" s="195">
        <f t="shared" ref="J73" si="23">SUM(J60:J72)</f>
        <v>1549.636580589095</v>
      </c>
      <c r="K73" s="195">
        <f t="shared" ref="K73" si="24">SUM(K60:K72)</f>
        <v>5578.0546869772352</v>
      </c>
      <c r="L73" s="195">
        <f t="shared" ref="L73" si="25">SUM(L60:L72)</f>
        <v>-1490.5507470000005</v>
      </c>
      <c r="M73" s="195">
        <f t="shared" ref="M73" si="26">SUM(M60:M72)</f>
        <v>0</v>
      </c>
      <c r="N73" s="195">
        <f t="shared" ref="N73" si="27">SUM(N60:N72)</f>
        <v>0</v>
      </c>
      <c r="O73" s="195">
        <f t="shared" ref="O73" si="28">SUM(O60:O72)</f>
        <v>0</v>
      </c>
      <c r="P73" s="195">
        <f t="shared" ref="P73" si="29">SUM(P60:P72)</f>
        <v>0</v>
      </c>
      <c r="Q73" s="195">
        <f>SUM(Q60:Q72)</f>
        <v>6641.9060709277046</v>
      </c>
    </row>
    <row r="74" spans="1:21" s="3" customFormat="1" ht="13.5" thickTop="1" x14ac:dyDescent="0.2">
      <c r="B74" s="56"/>
      <c r="E74" s="224" t="s">
        <v>91</v>
      </c>
      <c r="F74" s="224"/>
      <c r="G74" s="225"/>
      <c r="H74" s="469"/>
      <c r="I74" s="226"/>
      <c r="J74" s="226"/>
      <c r="K74" s="226"/>
      <c r="L74" s="226"/>
      <c r="M74" s="226"/>
      <c r="N74" s="226"/>
      <c r="O74" s="226"/>
      <c r="P74" s="226"/>
      <c r="Q74" s="227"/>
    </row>
    <row r="75" spans="1:21" s="3" customFormat="1" ht="12.75" x14ac:dyDescent="0.2">
      <c r="B75" s="56"/>
      <c r="E75" s="190" t="s">
        <v>387</v>
      </c>
      <c r="F75" s="190"/>
      <c r="G75" s="191"/>
      <c r="H75" s="470"/>
      <c r="I75" s="192">
        <f t="shared" ref="I75:Q75" si="30">I73+I74</f>
        <v>1004.7655503613731</v>
      </c>
      <c r="J75" s="192">
        <f t="shared" si="30"/>
        <v>1549.636580589095</v>
      </c>
      <c r="K75" s="192">
        <f t="shared" si="30"/>
        <v>5578.0546869772352</v>
      </c>
      <c r="L75" s="192">
        <f t="shared" si="30"/>
        <v>-1490.5507470000005</v>
      </c>
      <c r="M75" s="192">
        <f t="shared" si="30"/>
        <v>0</v>
      </c>
      <c r="N75" s="192">
        <f t="shared" si="30"/>
        <v>0</v>
      </c>
      <c r="O75" s="192">
        <f t="shared" si="30"/>
        <v>0</v>
      </c>
      <c r="P75" s="192">
        <f t="shared" si="30"/>
        <v>0</v>
      </c>
      <c r="Q75" s="192">
        <f t="shared" si="30"/>
        <v>6641.9060709277046</v>
      </c>
    </row>
    <row r="76" spans="1:21" s="3" customFormat="1" ht="12.75" x14ac:dyDescent="0.2">
      <c r="B76" s="56"/>
      <c r="E76" s="181">
        <v>42005</v>
      </c>
      <c r="F76" s="181" t="s">
        <v>367</v>
      </c>
      <c r="G76" s="182" t="s">
        <v>89</v>
      </c>
      <c r="H76" s="471">
        <f>C$32/12</f>
        <v>1.225E-3</v>
      </c>
      <c r="I76" s="183">
        <f>(SUM('1.  LRAMVA Summary'!C$22:C$33)+SUM('1.  LRAMVA Summary'!C$34:C$35)*(MONTH($E76)-1)/12)*$H76</f>
        <v>59.059922141125071</v>
      </c>
      <c r="J76" s="183">
        <f>(SUM('1.  LRAMVA Summary'!D$22:D$33)+SUM('1.  LRAMVA Summary'!D$34:D$35)*(MONTH($E76)-1)/12)*$H76</f>
        <v>86.676006830627784</v>
      </c>
      <c r="K76" s="183">
        <f>(SUM('1.  LRAMVA Summary'!E$22:E$33)+SUM('1.  LRAMVA Summary'!E$34:E$35)*(MONTH($E76)-1)/12)*$H76</f>
        <v>247.69705547146759</v>
      </c>
      <c r="L76" s="183">
        <f>(SUM('1.  LRAMVA Summary'!F$22:F$33)+SUM('1.  LRAMVA Summary'!F$34:F$35)*(MONTH($E76)-1)/12)*$H76</f>
        <v>-63.708565200000017</v>
      </c>
      <c r="M76" s="183">
        <f>(SUM('1.  LRAMVA Summary'!G$22:G$33)+SUM('1.  LRAMVA Summary'!G$34:G$35)*(MONTH($E76)-1)/12)*$H76</f>
        <v>0</v>
      </c>
      <c r="N76" s="183">
        <f>(SUM('1.  LRAMVA Summary'!H$22:H$33)+SUM('1.  LRAMVA Summary'!H$34:H$35)*(MONTH($E76)-1)/12)*$H76</f>
        <v>0</v>
      </c>
      <c r="O76" s="183">
        <f>(SUM('1.  LRAMVA Summary'!I$22:I$33)+SUM('1.  LRAMVA Summary'!I$34:I$35)*(MONTH($E76)-1)/12)*$H76</f>
        <v>0</v>
      </c>
      <c r="P76" s="184"/>
      <c r="Q76" s="184">
        <f>SUM(I76:P76)</f>
        <v>329.72441924322044</v>
      </c>
    </row>
    <row r="77" spans="1:21" s="15" customFormat="1" ht="12.75" x14ac:dyDescent="0.2">
      <c r="B77" s="215"/>
      <c r="E77" s="181">
        <v>42036</v>
      </c>
      <c r="F77" s="181" t="s">
        <v>367</v>
      </c>
      <c r="G77" s="182" t="s">
        <v>89</v>
      </c>
      <c r="H77" s="471">
        <v>1.225E-3</v>
      </c>
      <c r="I77" s="183">
        <f>(SUM('1.  LRAMVA Summary'!C$22:C$33)+SUM('1.  LRAMVA Summary'!C$34:C$35)*(MONTH($E77)-1)/12)*$H77</f>
        <v>62.1310032825969</v>
      </c>
      <c r="J77" s="183">
        <f>(SUM('1.  LRAMVA Summary'!D$22:D$33)+SUM('1.  LRAMVA Summary'!D$34:D$35)*(MONTH($E77)-1)/12)*$H77</f>
        <v>89.916656545458935</v>
      </c>
      <c r="K77" s="183">
        <f>(SUM('1.  LRAMVA Summary'!E$22:E$33)+SUM('1.  LRAMVA Summary'!E$34:E$35)*(MONTH($E77)-1)/12)*$H77</f>
        <v>253.83290622886338</v>
      </c>
      <c r="L77" s="183">
        <f>(SUM('1.  LRAMVA Summary'!F$22:F$33)+SUM('1.  LRAMVA Summary'!F$34:F$35)*(MONTH($E77)-1)/12)*$H77</f>
        <v>-65.069263350000014</v>
      </c>
      <c r="M77" s="183">
        <f>(SUM('1.  LRAMVA Summary'!G$22:G$33)+SUM('1.  LRAMVA Summary'!G$34:G$35)*(MONTH($E77)-1)/12)*$H77</f>
        <v>0</v>
      </c>
      <c r="N77" s="183">
        <f>(SUM('1.  LRAMVA Summary'!H$22:H$33)+SUM('1.  LRAMVA Summary'!H$34:H$35)*(MONTH($E77)-1)/12)*$H77</f>
        <v>0</v>
      </c>
      <c r="O77" s="183">
        <f>(SUM('1.  LRAMVA Summary'!I$22:I$33)+SUM('1.  LRAMVA Summary'!I$34:I$35)*(MONTH($E77)-1)/12)*$H77</f>
        <v>0</v>
      </c>
      <c r="P77" s="184"/>
      <c r="Q77" s="184">
        <f>SUM(I77:P77)</f>
        <v>340.81130270691915</v>
      </c>
    </row>
    <row r="78" spans="1:21" s="3" customFormat="1" ht="12.75" x14ac:dyDescent="0.2">
      <c r="B78" s="56"/>
      <c r="E78" s="181">
        <v>42064</v>
      </c>
      <c r="F78" s="181" t="s">
        <v>367</v>
      </c>
      <c r="G78" s="182" t="s">
        <v>89</v>
      </c>
      <c r="H78" s="471">
        <v>1.225E-3</v>
      </c>
      <c r="I78" s="183">
        <f>(SUM('1.  LRAMVA Summary'!C$22:C$33)+SUM('1.  LRAMVA Summary'!C$34:C$35)*(MONTH($E78)-1)/12)*$H78</f>
        <v>65.202084424068715</v>
      </c>
      <c r="J78" s="183">
        <f>(SUM('1.  LRAMVA Summary'!D$22:D$33)+SUM('1.  LRAMVA Summary'!D$34:D$35)*(MONTH($E78)-1)/12)*$H78</f>
        <v>93.157306260290085</v>
      </c>
      <c r="K78" s="183">
        <f>(SUM('1.  LRAMVA Summary'!E$22:E$33)+SUM('1.  LRAMVA Summary'!E$34:E$35)*(MONTH($E78)-1)/12)*$H78</f>
        <v>259.96875698625911</v>
      </c>
      <c r="L78" s="183">
        <f>(SUM('1.  LRAMVA Summary'!F$22:F$33)+SUM('1.  LRAMVA Summary'!F$34:F$35)*(MONTH($E78)-1)/12)*$H78</f>
        <v>-66.429961500000019</v>
      </c>
      <c r="M78" s="183">
        <f>(SUM('1.  LRAMVA Summary'!G$22:G$33)+SUM('1.  LRAMVA Summary'!G$34:G$35)*(MONTH($E78)-1)/12)*$H78</f>
        <v>0</v>
      </c>
      <c r="N78" s="183">
        <f>(SUM('1.  LRAMVA Summary'!H$22:H$33)+SUM('1.  LRAMVA Summary'!H$34:H$35)*(MONTH($E78)-1)/12)*$H78</f>
        <v>0</v>
      </c>
      <c r="O78" s="183">
        <f>(SUM('1.  LRAMVA Summary'!I$22:I$33)+SUM('1.  LRAMVA Summary'!I$34:I$35)*(MONTH($E78)-1)/12)*$H78</f>
        <v>0</v>
      </c>
      <c r="P78" s="184"/>
      <c r="Q78" s="184">
        <f>SUM(I78:P78)</f>
        <v>351.89818617061792</v>
      </c>
    </row>
    <row r="79" spans="1:21" s="3" customFormat="1" ht="12.75" x14ac:dyDescent="0.2">
      <c r="B79" s="56"/>
      <c r="E79" s="181">
        <v>42095</v>
      </c>
      <c r="F79" s="181" t="s">
        <v>367</v>
      </c>
      <c r="G79" s="182" t="s">
        <v>90</v>
      </c>
      <c r="H79" s="471">
        <f>C$33/12</f>
        <v>9.1666666666666665E-4</v>
      </c>
      <c r="I79" s="183">
        <f>(SUM('1.  LRAMVA Summary'!C$22:C$33)+SUM('1.  LRAMVA Summary'!C$34:C$35)*(MONTH($E79)-1)/12)*$H79</f>
        <v>51.088763348363671</v>
      </c>
      <c r="J79" s="183">
        <f>(SUM('1.  LRAMVA Summary'!D$22:D$33)+SUM('1.  LRAMVA Summary'!D$34:D$35)*(MONTH($E79)-1)/12)*$H79</f>
        <v>72.134524879342436</v>
      </c>
      <c r="K79" s="183">
        <f>(SUM('1.  LRAMVA Summary'!E$22:E$33)+SUM('1.  LRAMVA Summary'!E$34:E$35)*(MONTH($E79)-1)/12)*$H79</f>
        <v>199.12589695103432</v>
      </c>
      <c r="L79" s="183">
        <f>(SUM('1.  LRAMVA Summary'!F$22:F$33)+SUM('1.  LRAMVA Summary'!F$34:F$35)*(MONTH($E79)-1)/12)*$H79</f>
        <v>-50.727704500000009</v>
      </c>
      <c r="M79" s="183">
        <f>(SUM('1.  LRAMVA Summary'!G$22:G$33)+SUM('1.  LRAMVA Summary'!G$34:G$35)*(MONTH($E79)-1)/12)*$H79</f>
        <v>0</v>
      </c>
      <c r="N79" s="183">
        <f>(SUM('1.  LRAMVA Summary'!H$22:H$33)+SUM('1.  LRAMVA Summary'!H$34:H$35)*(MONTH($E79)-1)/12)*$H79</f>
        <v>0</v>
      </c>
      <c r="O79" s="183">
        <f>(SUM('1.  LRAMVA Summary'!I$22:I$33)+SUM('1.  LRAMVA Summary'!I$34:I$35)*(MONTH($E79)-1)/12)*$H79</f>
        <v>0</v>
      </c>
      <c r="P79" s="184"/>
      <c r="Q79" s="184">
        <f>SUM(I79:P79)</f>
        <v>271.6214806787404</v>
      </c>
    </row>
    <row r="80" spans="1:21" s="3" customFormat="1" ht="12.75" x14ac:dyDescent="0.2">
      <c r="B80" s="56"/>
      <c r="E80" s="181">
        <v>42125</v>
      </c>
      <c r="F80" s="181" t="s">
        <v>367</v>
      </c>
      <c r="G80" s="182" t="s">
        <v>90</v>
      </c>
      <c r="H80" s="471">
        <v>9.1666666666666665E-4</v>
      </c>
      <c r="I80" s="183">
        <f>(SUM('1.  LRAMVA Summary'!C$22:C$33)+SUM('1.  LRAMVA Summary'!C$34:C$35)*(MONTH($E80)-1)/12)*$H80</f>
        <v>53.386851277356193</v>
      </c>
      <c r="J80" s="183">
        <f>(SUM('1.  LRAMVA Summary'!D$22:D$33)+SUM('1.  LRAMVA Summary'!D$34:D$35)*(MONTH($E80)-1)/12)*$H80</f>
        <v>74.559500856426965</v>
      </c>
      <c r="K80" s="183">
        <f>(SUM('1.  LRAMVA Summary'!E$22:E$33)+SUM('1.  LRAMVA Summary'!E$34:E$35)*(MONTH($E80)-1)/12)*$H80</f>
        <v>203.71734989874543</v>
      </c>
      <c r="L80" s="183">
        <f>(SUM('1.  LRAMVA Summary'!F$22:F$33)+SUM('1.  LRAMVA Summary'!F$34:F$35)*(MONTH($E80)-1)/12)*$H80</f>
        <v>-51.745914000000013</v>
      </c>
      <c r="M80" s="183">
        <f>(SUM('1.  LRAMVA Summary'!G$22:G$33)+SUM('1.  LRAMVA Summary'!G$34:G$35)*(MONTH($E80)-1)/12)*$H80</f>
        <v>0</v>
      </c>
      <c r="N80" s="183">
        <f>(SUM('1.  LRAMVA Summary'!H$22:H$33)+SUM('1.  LRAMVA Summary'!H$34:H$35)*(MONTH($E80)-1)/12)*$H80</f>
        <v>0</v>
      </c>
      <c r="O80" s="183">
        <f>(SUM('1.  LRAMVA Summary'!I$22:I$33)+SUM('1.  LRAMVA Summary'!I$34:I$35)*(MONTH($E80)-1)/12)*$H80</f>
        <v>0</v>
      </c>
      <c r="P80" s="184"/>
      <c r="Q80" s="184">
        <f t="shared" ref="Q80:Q87" si="31">SUM(I80:P80)</f>
        <v>279.91778803252856</v>
      </c>
    </row>
    <row r="81" spans="2:17" s="3" customFormat="1" ht="12.75" x14ac:dyDescent="0.2">
      <c r="B81" s="56"/>
      <c r="E81" s="181">
        <v>42156</v>
      </c>
      <c r="F81" s="181" t="s">
        <v>367</v>
      </c>
      <c r="G81" s="182" t="s">
        <v>90</v>
      </c>
      <c r="H81" s="471">
        <v>9.1666666666666665E-4</v>
      </c>
      <c r="I81" s="183">
        <f>(SUM('1.  LRAMVA Summary'!C$22:C$33)+SUM('1.  LRAMVA Summary'!C$34:C$35)*(MONTH($E81)-1)/12)*$H81</f>
        <v>55.684939206348716</v>
      </c>
      <c r="J81" s="183">
        <f>(SUM('1.  LRAMVA Summary'!D$22:D$33)+SUM('1.  LRAMVA Summary'!D$34:D$35)*(MONTH($E81)-1)/12)*$H81</f>
        <v>76.984476833511508</v>
      </c>
      <c r="K81" s="183">
        <f>(SUM('1.  LRAMVA Summary'!E$22:E$33)+SUM('1.  LRAMVA Summary'!E$34:E$35)*(MONTH($E81)-1)/12)*$H81</f>
        <v>208.30880284645653</v>
      </c>
      <c r="L81" s="183">
        <f>(SUM('1.  LRAMVA Summary'!F$22:F$33)+SUM('1.  LRAMVA Summary'!F$34:F$35)*(MONTH($E81)-1)/12)*$H81</f>
        <v>-52.764123500000011</v>
      </c>
      <c r="M81" s="183">
        <f>(SUM('1.  LRAMVA Summary'!G$22:G$33)+SUM('1.  LRAMVA Summary'!G$34:G$35)*(MONTH($E81)-1)/12)*$H81</f>
        <v>0</v>
      </c>
      <c r="N81" s="183">
        <f>(SUM('1.  LRAMVA Summary'!H$22:H$33)+SUM('1.  LRAMVA Summary'!H$34:H$35)*(MONTH($E81)-1)/12)*$H81</f>
        <v>0</v>
      </c>
      <c r="O81" s="183">
        <f>(SUM('1.  LRAMVA Summary'!I$22:I$33)+SUM('1.  LRAMVA Summary'!I$34:I$35)*(MONTH($E81)-1)/12)*$H81</f>
        <v>0</v>
      </c>
      <c r="P81" s="184"/>
      <c r="Q81" s="184">
        <f t="shared" si="31"/>
        <v>288.21409538631679</v>
      </c>
    </row>
    <row r="82" spans="2:17" s="3" customFormat="1" ht="12.75" x14ac:dyDescent="0.2">
      <c r="B82" s="56"/>
      <c r="E82" s="181">
        <v>42186</v>
      </c>
      <c r="F82" s="181" t="s">
        <v>367</v>
      </c>
      <c r="G82" s="182" t="s">
        <v>92</v>
      </c>
      <c r="H82" s="471">
        <f>$C$34/12</f>
        <v>9.1666666666666665E-4</v>
      </c>
      <c r="I82" s="183">
        <f>(SUM('1.  LRAMVA Summary'!C$22:C$33)+SUM('1.  LRAMVA Summary'!C$34:C$35)*(MONTH($E82)-1)/12)*$H82</f>
        <v>57.983027135341231</v>
      </c>
      <c r="J82" s="183">
        <f>(SUM('1.  LRAMVA Summary'!D$22:D$33)+SUM('1.  LRAMVA Summary'!D$34:D$35)*(MONTH($E82)-1)/12)*$H82</f>
        <v>79.409452810596036</v>
      </c>
      <c r="K82" s="183">
        <f>(SUM('1.  LRAMVA Summary'!E$22:E$33)+SUM('1.  LRAMVA Summary'!E$34:E$35)*(MONTH($E82)-1)/12)*$H82</f>
        <v>212.90025579416766</v>
      </c>
      <c r="L82" s="183">
        <f>(SUM('1.  LRAMVA Summary'!F$22:F$33)+SUM('1.  LRAMVA Summary'!F$34:F$35)*(MONTH($E82)-1)/12)*$H82</f>
        <v>-53.782333000000008</v>
      </c>
      <c r="M82" s="183">
        <f>(SUM('1.  LRAMVA Summary'!G$22:G$33)+SUM('1.  LRAMVA Summary'!G$34:G$35)*(MONTH($E82)-1)/12)*$H82</f>
        <v>0</v>
      </c>
      <c r="N82" s="183">
        <f>(SUM('1.  LRAMVA Summary'!H$22:H$33)+SUM('1.  LRAMVA Summary'!H$34:H$35)*(MONTH($E82)-1)/12)*$H82</f>
        <v>0</v>
      </c>
      <c r="O82" s="183">
        <f>(SUM('1.  LRAMVA Summary'!I$22:I$33)+SUM('1.  LRAMVA Summary'!I$34:I$35)*(MONTH($E82)-1)/12)*$H82</f>
        <v>0</v>
      </c>
      <c r="P82" s="184"/>
      <c r="Q82" s="184">
        <f t="shared" si="31"/>
        <v>296.51040274010495</v>
      </c>
    </row>
    <row r="83" spans="2:17" s="3" customFormat="1" ht="12.75" x14ac:dyDescent="0.2">
      <c r="B83" s="56"/>
      <c r="E83" s="181">
        <v>42217</v>
      </c>
      <c r="F83" s="181" t="s">
        <v>367</v>
      </c>
      <c r="G83" s="182" t="s">
        <v>92</v>
      </c>
      <c r="H83" s="471">
        <f t="shared" ref="H83:H84" si="32">$C$34/12</f>
        <v>9.1666666666666665E-4</v>
      </c>
      <c r="I83" s="183">
        <f>(SUM('1.  LRAMVA Summary'!C$22:C$33)+SUM('1.  LRAMVA Summary'!C$34:C$35)*(MONTH($E83)-1)/12)*$H83</f>
        <v>60.281115064333754</v>
      </c>
      <c r="J83" s="183">
        <f>(SUM('1.  LRAMVA Summary'!D$22:D$33)+SUM('1.  LRAMVA Summary'!D$34:D$35)*(MONTH($E83)-1)/12)*$H83</f>
        <v>81.834428787680594</v>
      </c>
      <c r="K83" s="183">
        <f>(SUM('1.  LRAMVA Summary'!E$22:E$33)+SUM('1.  LRAMVA Summary'!E$34:E$35)*(MONTH($E83)-1)/12)*$H83</f>
        <v>217.49170874187877</v>
      </c>
      <c r="L83" s="183">
        <f>(SUM('1.  LRAMVA Summary'!F$22:F$33)+SUM('1.  LRAMVA Summary'!F$34:F$35)*(MONTH($E83)-1)/12)*$H83</f>
        <v>-54.800542500000013</v>
      </c>
      <c r="M83" s="183">
        <f>(SUM('1.  LRAMVA Summary'!G$22:G$33)+SUM('1.  LRAMVA Summary'!G$34:G$35)*(MONTH($E83)-1)/12)*$H83</f>
        <v>0</v>
      </c>
      <c r="N83" s="183">
        <f>(SUM('1.  LRAMVA Summary'!H$22:H$33)+SUM('1.  LRAMVA Summary'!H$34:H$35)*(MONTH($E83)-1)/12)*$H83</f>
        <v>0</v>
      </c>
      <c r="O83" s="183">
        <f>(SUM('1.  LRAMVA Summary'!I$22:I$33)+SUM('1.  LRAMVA Summary'!I$34:I$35)*(MONTH($E83)-1)/12)*$H83</f>
        <v>0</v>
      </c>
      <c r="P83" s="184"/>
      <c r="Q83" s="184">
        <f t="shared" si="31"/>
        <v>304.80671009389312</v>
      </c>
    </row>
    <row r="84" spans="2:17" s="3" customFormat="1" ht="12.75" x14ac:dyDescent="0.2">
      <c r="B84" s="56"/>
      <c r="E84" s="181">
        <v>42248</v>
      </c>
      <c r="F84" s="181" t="s">
        <v>367</v>
      </c>
      <c r="G84" s="182" t="s">
        <v>92</v>
      </c>
      <c r="H84" s="471">
        <f t="shared" si="32"/>
        <v>9.1666666666666665E-4</v>
      </c>
      <c r="I84" s="183">
        <f>(SUM('1.  LRAMVA Summary'!C$22:C$33)+SUM('1.  LRAMVA Summary'!C$34:C$35)*(MONTH($E84)-1)/12)*$H84</f>
        <v>62.57920299332627</v>
      </c>
      <c r="J84" s="183">
        <f>(SUM('1.  LRAMVA Summary'!D$22:D$33)+SUM('1.  LRAMVA Summary'!D$34:D$35)*(MONTH($E84)-1)/12)*$H84</f>
        <v>84.259404764765137</v>
      </c>
      <c r="K84" s="183">
        <f>(SUM('1.  LRAMVA Summary'!E$22:E$33)+SUM('1.  LRAMVA Summary'!E$34:E$35)*(MONTH($E84)-1)/12)*$H84</f>
        <v>222.0831616895899</v>
      </c>
      <c r="L84" s="183">
        <f>(SUM('1.  LRAMVA Summary'!F$22:F$33)+SUM('1.  LRAMVA Summary'!F$34:F$35)*(MONTH($E84)-1)/12)*$H84</f>
        <v>-55.818752000000011</v>
      </c>
      <c r="M84" s="183">
        <f>(SUM('1.  LRAMVA Summary'!G$22:G$33)+SUM('1.  LRAMVA Summary'!G$34:G$35)*(MONTH($E84)-1)/12)*$H84</f>
        <v>0</v>
      </c>
      <c r="N84" s="183">
        <f>(SUM('1.  LRAMVA Summary'!H$22:H$33)+SUM('1.  LRAMVA Summary'!H$34:H$35)*(MONTH($E84)-1)/12)*$H84</f>
        <v>0</v>
      </c>
      <c r="O84" s="183">
        <f>(SUM('1.  LRAMVA Summary'!I$22:I$33)+SUM('1.  LRAMVA Summary'!I$34:I$35)*(MONTH($E84)-1)/12)*$H84</f>
        <v>0</v>
      </c>
      <c r="P84" s="184"/>
      <c r="Q84" s="184">
        <f t="shared" si="31"/>
        <v>313.10301744768128</v>
      </c>
    </row>
    <row r="85" spans="2:17" s="3" customFormat="1" ht="12.75" x14ac:dyDescent="0.2">
      <c r="B85" s="56"/>
      <c r="E85" s="181">
        <v>42278</v>
      </c>
      <c r="F85" s="181" t="s">
        <v>367</v>
      </c>
      <c r="G85" s="182" t="s">
        <v>93</v>
      </c>
      <c r="H85" s="471">
        <f>$C$35/12</f>
        <v>9.1666666666666665E-4</v>
      </c>
      <c r="I85" s="183">
        <f>(SUM('1.  LRAMVA Summary'!C$22:C$33)+SUM('1.  LRAMVA Summary'!C$34:C$35)*(MONTH($E85)-1)/12)*$H85</f>
        <v>64.877290922318807</v>
      </c>
      <c r="J85" s="183">
        <f>(SUM('1.  LRAMVA Summary'!D$22:D$33)+SUM('1.  LRAMVA Summary'!D$34:D$35)*(MONTH($E85)-1)/12)*$H85</f>
        <v>86.684380741849665</v>
      </c>
      <c r="K85" s="183">
        <f>(SUM('1.  LRAMVA Summary'!E$22:E$33)+SUM('1.  LRAMVA Summary'!E$34:E$35)*(MONTH($E85)-1)/12)*$H85</f>
        <v>226.674614637301</v>
      </c>
      <c r="L85" s="183">
        <f>(SUM('1.  LRAMVA Summary'!F$22:F$33)+SUM('1.  LRAMVA Summary'!F$34:F$35)*(MONTH($E85)-1)/12)*$H85</f>
        <v>-56.836961500000008</v>
      </c>
      <c r="M85" s="183">
        <f>(SUM('1.  LRAMVA Summary'!G$22:G$33)+SUM('1.  LRAMVA Summary'!G$34:G$35)*(MONTH($E85)-1)/12)*$H85</f>
        <v>0</v>
      </c>
      <c r="N85" s="183">
        <f>(SUM('1.  LRAMVA Summary'!H$22:H$33)+SUM('1.  LRAMVA Summary'!H$34:H$35)*(MONTH($E85)-1)/12)*$H85</f>
        <v>0</v>
      </c>
      <c r="O85" s="183">
        <f>(SUM('1.  LRAMVA Summary'!I$22:I$33)+SUM('1.  LRAMVA Summary'!I$34:I$35)*(MONTH($E85)-1)/12)*$H85</f>
        <v>0</v>
      </c>
      <c r="P85" s="184"/>
      <c r="Q85" s="184">
        <f t="shared" si="31"/>
        <v>321.39932480146945</v>
      </c>
    </row>
    <row r="86" spans="2:17" s="3" customFormat="1" ht="12.75" x14ac:dyDescent="0.2">
      <c r="B86" s="56"/>
      <c r="E86" s="181">
        <v>42309</v>
      </c>
      <c r="F86" s="181" t="s">
        <v>367</v>
      </c>
      <c r="G86" s="182" t="s">
        <v>93</v>
      </c>
      <c r="H86" s="471">
        <f t="shared" ref="H86:H87" si="33">$C$35/12</f>
        <v>9.1666666666666665E-4</v>
      </c>
      <c r="I86" s="183">
        <f>(SUM('1.  LRAMVA Summary'!C$22:C$33)+SUM('1.  LRAMVA Summary'!C$34:C$35)*(MONTH($E86)-1)/12)*$H86</f>
        <v>67.175378851311322</v>
      </c>
      <c r="J86" s="183">
        <f>(SUM('1.  LRAMVA Summary'!D$22:D$33)+SUM('1.  LRAMVA Summary'!D$34:D$35)*(MONTH($E86)-1)/12)*$H86</f>
        <v>89.109356718934208</v>
      </c>
      <c r="K86" s="183">
        <f>(SUM('1.  LRAMVA Summary'!E$22:E$33)+SUM('1.  LRAMVA Summary'!E$34:E$35)*(MONTH($E86)-1)/12)*$H86</f>
        <v>231.26606758501214</v>
      </c>
      <c r="L86" s="183">
        <f>(SUM('1.  LRAMVA Summary'!F$22:F$33)+SUM('1.  LRAMVA Summary'!F$34:F$35)*(MONTH($E86)-1)/12)*$H86</f>
        <v>-57.855171000000013</v>
      </c>
      <c r="M86" s="183">
        <f>(SUM('1.  LRAMVA Summary'!G$22:G$33)+SUM('1.  LRAMVA Summary'!G$34:G$35)*(MONTH($E86)-1)/12)*$H86</f>
        <v>0</v>
      </c>
      <c r="N86" s="183">
        <f>(SUM('1.  LRAMVA Summary'!H$22:H$33)+SUM('1.  LRAMVA Summary'!H$34:H$35)*(MONTH($E86)-1)/12)*$H86</f>
        <v>0</v>
      </c>
      <c r="O86" s="183">
        <f>(SUM('1.  LRAMVA Summary'!I$22:I$33)+SUM('1.  LRAMVA Summary'!I$34:I$35)*(MONTH($E86)-1)/12)*$H86</f>
        <v>0</v>
      </c>
      <c r="P86" s="184"/>
      <c r="Q86" s="184">
        <f t="shared" si="31"/>
        <v>329.69563215525761</v>
      </c>
    </row>
    <row r="87" spans="2:17" s="3" customFormat="1" ht="12.75" x14ac:dyDescent="0.2">
      <c r="B87" s="56"/>
      <c r="E87" s="181">
        <v>42339</v>
      </c>
      <c r="F87" s="181" t="s">
        <v>367</v>
      </c>
      <c r="G87" s="182" t="s">
        <v>93</v>
      </c>
      <c r="H87" s="471">
        <f t="shared" si="33"/>
        <v>9.1666666666666665E-4</v>
      </c>
      <c r="I87" s="183">
        <f>(SUM('1.  LRAMVA Summary'!C$22:C$33)+SUM('1.  LRAMVA Summary'!C$34:C$35)*(MONTH($E87)-1)/12)*$H87</f>
        <v>69.473466780303838</v>
      </c>
      <c r="J87" s="183">
        <f>(SUM('1.  LRAMVA Summary'!D$22:D$33)+SUM('1.  LRAMVA Summary'!D$34:D$35)*(MONTH($E87)-1)/12)*$H87</f>
        <v>91.534332696018737</v>
      </c>
      <c r="K87" s="183">
        <f>(SUM('1.  LRAMVA Summary'!E$22:E$33)+SUM('1.  LRAMVA Summary'!E$34:E$35)*(MONTH($E87)-1)/12)*$H87</f>
        <v>235.85752053272327</v>
      </c>
      <c r="L87" s="183">
        <f>(SUM('1.  LRAMVA Summary'!F$22:F$33)+SUM('1.  LRAMVA Summary'!F$34:F$35)*(MONTH($E87)-1)/12)*$H87</f>
        <v>-58.87338050000001</v>
      </c>
      <c r="M87" s="183">
        <f>(SUM('1.  LRAMVA Summary'!G$22:G$33)+SUM('1.  LRAMVA Summary'!G$34:G$35)*(MONTH($E87)-1)/12)*$H87</f>
        <v>0</v>
      </c>
      <c r="N87" s="183">
        <f>(SUM('1.  LRAMVA Summary'!H$22:H$33)+SUM('1.  LRAMVA Summary'!H$34:H$35)*(MONTH($E87)-1)/12)*$H87</f>
        <v>0</v>
      </c>
      <c r="O87" s="183">
        <f>(SUM('1.  LRAMVA Summary'!I$22:I$33)+SUM('1.  LRAMVA Summary'!I$34:I$35)*(MONTH($E87)-1)/12)*$H87</f>
        <v>0</v>
      </c>
      <c r="P87" s="184"/>
      <c r="Q87" s="184">
        <f t="shared" si="31"/>
        <v>337.99193950904584</v>
      </c>
    </row>
    <row r="88" spans="2:17" s="3" customFormat="1" ht="13.5" thickBot="1" x14ac:dyDescent="0.25">
      <c r="B88" s="56"/>
      <c r="E88" s="193" t="s">
        <v>393</v>
      </c>
      <c r="F88" s="193"/>
      <c r="G88" s="194"/>
      <c r="H88" s="468"/>
      <c r="I88" s="195">
        <f>SUM(I75:I87)</f>
        <v>1733.6885957881675</v>
      </c>
      <c r="J88" s="195">
        <f>SUM(J75:J87)</f>
        <v>2555.8964093145973</v>
      </c>
      <c r="K88" s="195">
        <f t="shared" ref="K88:P88" si="34">SUM(K75:K87)</f>
        <v>8296.9787843407339</v>
      </c>
      <c r="L88" s="195">
        <f t="shared" si="34"/>
        <v>-2178.9634195500012</v>
      </c>
      <c r="M88" s="195">
        <f t="shared" si="34"/>
        <v>0</v>
      </c>
      <c r="N88" s="195">
        <f t="shared" si="34"/>
        <v>0</v>
      </c>
      <c r="O88" s="195">
        <f t="shared" si="34"/>
        <v>0</v>
      </c>
      <c r="P88" s="195">
        <f t="shared" si="34"/>
        <v>0</v>
      </c>
      <c r="Q88" s="195">
        <f>SUM(Q75:Q87)</f>
        <v>10407.6003698935</v>
      </c>
    </row>
    <row r="89" spans="2:17" s="3" customFormat="1" ht="13.5" thickTop="1" x14ac:dyDescent="0.2">
      <c r="B89" s="56"/>
      <c r="E89" s="224" t="s">
        <v>91</v>
      </c>
      <c r="F89" s="224"/>
      <c r="G89" s="225"/>
      <c r="H89" s="469"/>
      <c r="I89" s="226"/>
      <c r="J89" s="226"/>
      <c r="K89" s="226"/>
      <c r="L89" s="226"/>
      <c r="M89" s="226"/>
      <c r="N89" s="226"/>
      <c r="O89" s="226"/>
      <c r="P89" s="226"/>
      <c r="Q89" s="227"/>
    </row>
    <row r="90" spans="2:17" s="3" customFormat="1" ht="12.75" x14ac:dyDescent="0.2">
      <c r="B90" s="56"/>
      <c r="E90" s="190" t="s">
        <v>388</v>
      </c>
      <c r="F90" s="190"/>
      <c r="G90" s="191"/>
      <c r="H90" s="470"/>
      <c r="I90" s="192">
        <f>I88+I89</f>
        <v>1733.6885957881675</v>
      </c>
      <c r="J90" s="192">
        <f t="shared" ref="J90" si="35">J88+J89</f>
        <v>2555.8964093145973</v>
      </c>
      <c r="K90" s="192">
        <f t="shared" ref="K90" si="36">K88+K89</f>
        <v>8296.9787843407339</v>
      </c>
      <c r="L90" s="192">
        <f t="shared" ref="L90" si="37">L88+L89</f>
        <v>-2178.9634195500012</v>
      </c>
      <c r="M90" s="192">
        <f t="shared" ref="M90" si="38">M88+M89</f>
        <v>0</v>
      </c>
      <c r="N90" s="192">
        <f t="shared" ref="N90" si="39">N88+N89</f>
        <v>0</v>
      </c>
      <c r="O90" s="192">
        <f t="shared" ref="O90" si="40">O88+O89</f>
        <v>0</v>
      </c>
      <c r="P90" s="192">
        <f t="shared" ref="P90" si="41">P88+P89</f>
        <v>0</v>
      </c>
      <c r="Q90" s="192">
        <f t="shared" ref="Q90" si="42">Q88+Q89</f>
        <v>10407.6003698935</v>
      </c>
    </row>
    <row r="91" spans="2:17" s="3" customFormat="1" ht="12.75" x14ac:dyDescent="0.2">
      <c r="B91" s="56"/>
      <c r="E91" s="181">
        <v>42370</v>
      </c>
      <c r="F91" s="181" t="s">
        <v>372</v>
      </c>
      <c r="G91" s="182" t="s">
        <v>89</v>
      </c>
      <c r="H91" s="471">
        <f>$C$36/12</f>
        <v>9.1666666666666665E-4</v>
      </c>
      <c r="I91" s="183">
        <f>(SUM('1.  LRAMVA Summary'!C$22:C$36))*$H91</f>
        <v>71.771554709296353</v>
      </c>
      <c r="J91" s="183">
        <f>(SUM('1.  LRAMVA Summary'!D$22:D$36))*$H91</f>
        <v>93.95930867310328</v>
      </c>
      <c r="K91" s="183">
        <f>(SUM('1.  LRAMVA Summary'!E$22:E$36))*$H91</f>
        <v>240.4489734804344</v>
      </c>
      <c r="L91" s="183">
        <f>(SUM('1.  LRAMVA Summary'!F$22:F$36))*$H91</f>
        <v>-59.891590000000008</v>
      </c>
      <c r="M91" s="183">
        <f>(SUM('1.  LRAMVA Summary'!G$22:G$36))*$H91</f>
        <v>0</v>
      </c>
      <c r="N91" s="183">
        <f>(SUM('1.  LRAMVA Summary'!H$22:H$36))*$H91</f>
        <v>0</v>
      </c>
      <c r="O91" s="183">
        <f>(SUM('1.  LRAMVA Summary'!I$22:I$36))*$H91</f>
        <v>0</v>
      </c>
      <c r="P91" s="183">
        <f>(SUM('1.  LRAMVA Summary'!J$22:J$36))*$H91</f>
        <v>0</v>
      </c>
      <c r="Q91" s="184">
        <f>SUM(I91:P91)</f>
        <v>346.288246862834</v>
      </c>
    </row>
    <row r="92" spans="2:17" s="3" customFormat="1" ht="12.75" x14ac:dyDescent="0.2">
      <c r="B92" s="56"/>
      <c r="E92" s="181">
        <v>42401</v>
      </c>
      <c r="F92" s="181" t="s">
        <v>372</v>
      </c>
      <c r="G92" s="182" t="s">
        <v>89</v>
      </c>
      <c r="H92" s="471">
        <f t="shared" ref="H92:H93" si="43">$C$36/12</f>
        <v>9.1666666666666665E-4</v>
      </c>
      <c r="I92" s="183">
        <f>(SUM('1.  LRAMVA Summary'!C$22:C$36))*$H92</f>
        <v>71.771554709296353</v>
      </c>
      <c r="J92" s="183">
        <f>(SUM('1.  LRAMVA Summary'!D$22:D$36))*$H92</f>
        <v>93.95930867310328</v>
      </c>
      <c r="K92" s="183">
        <f>(SUM('1.  LRAMVA Summary'!E$22:E$36))*$H92</f>
        <v>240.4489734804344</v>
      </c>
      <c r="L92" s="183">
        <f>(SUM('1.  LRAMVA Summary'!F$22:F$36))*$H92</f>
        <v>-59.891590000000008</v>
      </c>
      <c r="M92" s="183">
        <f>(SUM('1.  LRAMVA Summary'!G$22:G$36))*$H92</f>
        <v>0</v>
      </c>
      <c r="N92" s="183">
        <f>(SUM('1.  LRAMVA Summary'!H$22:H$36))*$H92</f>
        <v>0</v>
      </c>
      <c r="O92" s="183">
        <f>(SUM('1.  LRAMVA Summary'!I$22:I$36))*$H92</f>
        <v>0</v>
      </c>
      <c r="P92" s="183">
        <f>(SUM('1.  LRAMVA Summary'!J$22:J$36))*$H92</f>
        <v>0</v>
      </c>
      <c r="Q92" s="184">
        <f t="shared" ref="Q92:Q102" si="44">SUM(I92:P92)</f>
        <v>346.288246862834</v>
      </c>
    </row>
    <row r="93" spans="2:17" s="3" customFormat="1" ht="14.25" customHeight="1" x14ac:dyDescent="0.2">
      <c r="B93" s="56"/>
      <c r="E93" s="181">
        <v>42430</v>
      </c>
      <c r="F93" s="181" t="s">
        <v>372</v>
      </c>
      <c r="G93" s="182" t="s">
        <v>89</v>
      </c>
      <c r="H93" s="471">
        <f t="shared" si="43"/>
        <v>9.1666666666666665E-4</v>
      </c>
      <c r="I93" s="183">
        <f>(SUM('1.  LRAMVA Summary'!C$22:C$36))*$H93</f>
        <v>71.771554709296353</v>
      </c>
      <c r="J93" s="183">
        <f>(SUM('1.  LRAMVA Summary'!D$22:D$36))*$H93</f>
        <v>93.95930867310328</v>
      </c>
      <c r="K93" s="183">
        <f>(SUM('1.  LRAMVA Summary'!E$22:E$36))*$H93</f>
        <v>240.4489734804344</v>
      </c>
      <c r="L93" s="183">
        <f>(SUM('1.  LRAMVA Summary'!F$22:F$36))*$H93</f>
        <v>-59.891590000000008</v>
      </c>
      <c r="M93" s="183">
        <f>(SUM('1.  LRAMVA Summary'!G$22:G$36))*$H93</f>
        <v>0</v>
      </c>
      <c r="N93" s="183">
        <f>(SUM('1.  LRAMVA Summary'!H$22:H$36))*$H93</f>
        <v>0</v>
      </c>
      <c r="O93" s="183">
        <f>(SUM('1.  LRAMVA Summary'!I$22:I$36))*$H93</f>
        <v>0</v>
      </c>
      <c r="P93" s="183">
        <f>(SUM('1.  LRAMVA Summary'!J$22:J$36))*$H93</f>
        <v>0</v>
      </c>
      <c r="Q93" s="184">
        <f t="shared" si="44"/>
        <v>346.288246862834</v>
      </c>
    </row>
    <row r="94" spans="2:17" s="16" customFormat="1" ht="12.75" x14ac:dyDescent="0.2">
      <c r="B94" s="216"/>
      <c r="D94" s="3"/>
      <c r="E94" s="181">
        <v>42461</v>
      </c>
      <c r="F94" s="181" t="s">
        <v>372</v>
      </c>
      <c r="G94" s="182" t="s">
        <v>90</v>
      </c>
      <c r="H94" s="471">
        <f>$C$37/12</f>
        <v>9.1666666666666665E-4</v>
      </c>
      <c r="I94" s="183">
        <f>(SUM('1.  LRAMVA Summary'!C$22:C$36))*$H94</f>
        <v>71.771554709296353</v>
      </c>
      <c r="J94" s="183">
        <f>(SUM('1.  LRAMVA Summary'!D$22:D$36))*$H94</f>
        <v>93.95930867310328</v>
      </c>
      <c r="K94" s="183">
        <f>(SUM('1.  LRAMVA Summary'!E$22:E$36))*$H94</f>
        <v>240.4489734804344</v>
      </c>
      <c r="L94" s="183">
        <f>(SUM('1.  LRAMVA Summary'!F$22:F$36))*$H94</f>
        <v>-59.891590000000008</v>
      </c>
      <c r="M94" s="183">
        <f>(SUM('1.  LRAMVA Summary'!G$22:G$36))*$H94</f>
        <v>0</v>
      </c>
      <c r="N94" s="183">
        <f>(SUM('1.  LRAMVA Summary'!H$22:H$36))*$H94</f>
        <v>0</v>
      </c>
      <c r="O94" s="183">
        <f>(SUM('1.  LRAMVA Summary'!I$22:I$36))*$H94</f>
        <v>0</v>
      </c>
      <c r="P94" s="183">
        <f>(SUM('1.  LRAMVA Summary'!J$22:J$36))*$H94</f>
        <v>0</v>
      </c>
      <c r="Q94" s="184">
        <f t="shared" si="44"/>
        <v>346.288246862834</v>
      </c>
    </row>
    <row r="95" spans="2:17" s="3" customFormat="1" ht="12.75" x14ac:dyDescent="0.2">
      <c r="B95" s="56"/>
      <c r="E95" s="181">
        <v>42491</v>
      </c>
      <c r="F95" s="181" t="s">
        <v>372</v>
      </c>
      <c r="G95" s="182" t="s">
        <v>90</v>
      </c>
      <c r="H95" s="471">
        <f t="shared" ref="H95:H96" si="45">$C$37/12</f>
        <v>9.1666666666666665E-4</v>
      </c>
      <c r="I95" s="183">
        <f>(SUM('1.  LRAMVA Summary'!C$22:C$36))*$H95</f>
        <v>71.771554709296353</v>
      </c>
      <c r="J95" s="183">
        <f>(SUM('1.  LRAMVA Summary'!D$22:D$36))*$H95</f>
        <v>93.95930867310328</v>
      </c>
      <c r="K95" s="183">
        <f>(SUM('1.  LRAMVA Summary'!E$22:E$36))*$H95</f>
        <v>240.4489734804344</v>
      </c>
      <c r="L95" s="183">
        <f>(SUM('1.  LRAMVA Summary'!F$22:F$36))*$H95</f>
        <v>-59.891590000000008</v>
      </c>
      <c r="M95" s="183">
        <f>(SUM('1.  LRAMVA Summary'!G$22:G$36))*$H95</f>
        <v>0</v>
      </c>
      <c r="N95" s="183">
        <f>(SUM('1.  LRAMVA Summary'!H$22:H$36))*$H95</f>
        <v>0</v>
      </c>
      <c r="O95" s="183">
        <f>(SUM('1.  LRAMVA Summary'!I$22:I$36))*$H95</f>
        <v>0</v>
      </c>
      <c r="P95" s="183">
        <f>(SUM('1.  LRAMVA Summary'!J$22:J$36))*$H95</f>
        <v>0</v>
      </c>
      <c r="Q95" s="184">
        <f t="shared" si="44"/>
        <v>346.288246862834</v>
      </c>
    </row>
    <row r="96" spans="2:17" s="15" customFormat="1" ht="12.75" x14ac:dyDescent="0.2">
      <c r="B96" s="215"/>
      <c r="D96" s="3"/>
      <c r="E96" s="181">
        <v>42522</v>
      </c>
      <c r="F96" s="181" t="s">
        <v>372</v>
      </c>
      <c r="G96" s="182" t="s">
        <v>90</v>
      </c>
      <c r="H96" s="471">
        <f t="shared" si="45"/>
        <v>9.1666666666666665E-4</v>
      </c>
      <c r="I96" s="183">
        <f>(SUM('1.  LRAMVA Summary'!C$22:C$36))*$H96</f>
        <v>71.771554709296353</v>
      </c>
      <c r="J96" s="183">
        <f>(SUM('1.  LRAMVA Summary'!D$22:D$36))*$H96</f>
        <v>93.95930867310328</v>
      </c>
      <c r="K96" s="183">
        <f>(SUM('1.  LRAMVA Summary'!E$22:E$36))*$H96</f>
        <v>240.4489734804344</v>
      </c>
      <c r="L96" s="183">
        <f>(SUM('1.  LRAMVA Summary'!F$22:F$36))*$H96</f>
        <v>-59.891590000000008</v>
      </c>
      <c r="M96" s="183">
        <f>(SUM('1.  LRAMVA Summary'!G$22:G$36))*$H96</f>
        <v>0</v>
      </c>
      <c r="N96" s="183">
        <f>(SUM('1.  LRAMVA Summary'!H$22:H$36))*$H96</f>
        <v>0</v>
      </c>
      <c r="O96" s="183">
        <f>(SUM('1.  LRAMVA Summary'!I$22:I$36))*$H96</f>
        <v>0</v>
      </c>
      <c r="P96" s="183">
        <f>(SUM('1.  LRAMVA Summary'!J$22:J$36))*$H96</f>
        <v>0</v>
      </c>
      <c r="Q96" s="184">
        <f t="shared" si="44"/>
        <v>346.288246862834</v>
      </c>
    </row>
    <row r="97" spans="2:17" s="3" customFormat="1" ht="12.75" x14ac:dyDescent="0.2">
      <c r="B97" s="56"/>
      <c r="E97" s="181">
        <v>42552</v>
      </c>
      <c r="F97" s="181" t="s">
        <v>372</v>
      </c>
      <c r="G97" s="182" t="s">
        <v>92</v>
      </c>
      <c r="H97" s="471">
        <f>$C$38/12</f>
        <v>9.1666666666666665E-4</v>
      </c>
      <c r="I97" s="183">
        <f>(SUM('1.  LRAMVA Summary'!C$22:C$36))*$H97</f>
        <v>71.771554709296353</v>
      </c>
      <c r="J97" s="183">
        <f>(SUM('1.  LRAMVA Summary'!D$22:D$36))*$H97</f>
        <v>93.95930867310328</v>
      </c>
      <c r="K97" s="183">
        <f>(SUM('1.  LRAMVA Summary'!E$22:E$36))*$H97</f>
        <v>240.4489734804344</v>
      </c>
      <c r="L97" s="183">
        <f>(SUM('1.  LRAMVA Summary'!F$22:F$36))*$H97</f>
        <v>-59.891590000000008</v>
      </c>
      <c r="M97" s="183">
        <f>(SUM('1.  LRAMVA Summary'!G$22:G$36))*$H97</f>
        <v>0</v>
      </c>
      <c r="N97" s="183">
        <f>(SUM('1.  LRAMVA Summary'!H$22:H$36))*$H97</f>
        <v>0</v>
      </c>
      <c r="O97" s="183">
        <f>(SUM('1.  LRAMVA Summary'!I$22:I$36))*$H97</f>
        <v>0</v>
      </c>
      <c r="P97" s="183">
        <f>(SUM('1.  LRAMVA Summary'!J$22:J$36))*$H97</f>
        <v>0</v>
      </c>
      <c r="Q97" s="184">
        <f t="shared" si="44"/>
        <v>346.288246862834</v>
      </c>
    </row>
    <row r="98" spans="2:17" s="3" customFormat="1" ht="12.75" x14ac:dyDescent="0.2">
      <c r="B98" s="56"/>
      <c r="E98" s="181">
        <v>42583</v>
      </c>
      <c r="F98" s="181" t="s">
        <v>372</v>
      </c>
      <c r="G98" s="182" t="s">
        <v>92</v>
      </c>
      <c r="H98" s="471">
        <f t="shared" ref="H98:H99" si="46">$C$38/12</f>
        <v>9.1666666666666665E-4</v>
      </c>
      <c r="I98" s="183">
        <f>(SUM('1.  LRAMVA Summary'!C$22:C$36))*$H98</f>
        <v>71.771554709296353</v>
      </c>
      <c r="J98" s="183">
        <f>(SUM('1.  LRAMVA Summary'!D$22:D$36))*$H98</f>
        <v>93.95930867310328</v>
      </c>
      <c r="K98" s="183">
        <f>(SUM('1.  LRAMVA Summary'!E$22:E$36))*$H98</f>
        <v>240.4489734804344</v>
      </c>
      <c r="L98" s="183">
        <f>(SUM('1.  LRAMVA Summary'!F$22:F$36))*$H98</f>
        <v>-59.891590000000008</v>
      </c>
      <c r="M98" s="183">
        <f>(SUM('1.  LRAMVA Summary'!G$22:G$36))*$H98</f>
        <v>0</v>
      </c>
      <c r="N98" s="183">
        <f>(SUM('1.  LRAMVA Summary'!H$22:H$36))*$H98</f>
        <v>0</v>
      </c>
      <c r="O98" s="183">
        <f>(SUM('1.  LRAMVA Summary'!I$22:I$36))*$H98</f>
        <v>0</v>
      </c>
      <c r="P98" s="183">
        <f>(SUM('1.  LRAMVA Summary'!J$22:J$36))*$H98</f>
        <v>0</v>
      </c>
      <c r="Q98" s="184">
        <f t="shared" si="44"/>
        <v>346.288246862834</v>
      </c>
    </row>
    <row r="99" spans="2:17" s="3" customFormat="1" ht="12.75" x14ac:dyDescent="0.2">
      <c r="B99" s="56"/>
      <c r="E99" s="181">
        <v>42614</v>
      </c>
      <c r="F99" s="181" t="s">
        <v>372</v>
      </c>
      <c r="G99" s="182" t="s">
        <v>92</v>
      </c>
      <c r="H99" s="471">
        <f t="shared" si="46"/>
        <v>9.1666666666666665E-4</v>
      </c>
      <c r="I99" s="183">
        <f>(SUM('1.  LRAMVA Summary'!C$22:C$36))*$H99</f>
        <v>71.771554709296353</v>
      </c>
      <c r="J99" s="183">
        <f>(SUM('1.  LRAMVA Summary'!D$22:D$36))*$H99</f>
        <v>93.95930867310328</v>
      </c>
      <c r="K99" s="183">
        <f>(SUM('1.  LRAMVA Summary'!E$22:E$36))*$H99</f>
        <v>240.4489734804344</v>
      </c>
      <c r="L99" s="183">
        <f>(SUM('1.  LRAMVA Summary'!F$22:F$36))*$H99</f>
        <v>-59.891590000000008</v>
      </c>
      <c r="M99" s="183">
        <f>(SUM('1.  LRAMVA Summary'!G$22:G$36))*$H99</f>
        <v>0</v>
      </c>
      <c r="N99" s="183">
        <f>(SUM('1.  LRAMVA Summary'!H$22:H$36))*$H99</f>
        <v>0</v>
      </c>
      <c r="O99" s="183">
        <f>(SUM('1.  LRAMVA Summary'!I$22:I$36))*$H99</f>
        <v>0</v>
      </c>
      <c r="P99" s="183">
        <f>(SUM('1.  LRAMVA Summary'!J$22:J$36))*$H99</f>
        <v>0</v>
      </c>
      <c r="Q99" s="184">
        <f t="shared" si="44"/>
        <v>346.288246862834</v>
      </c>
    </row>
    <row r="100" spans="2:17" s="3" customFormat="1" ht="12.75" x14ac:dyDescent="0.2">
      <c r="B100" s="56"/>
      <c r="E100" s="181">
        <v>42644</v>
      </c>
      <c r="F100" s="181" t="s">
        <v>372</v>
      </c>
      <c r="G100" s="182" t="s">
        <v>93</v>
      </c>
      <c r="H100" s="467">
        <f>$C$39/12</f>
        <v>9.1666666666666665E-4</v>
      </c>
      <c r="I100" s="183">
        <f>(SUM('1.  LRAMVA Summary'!C$22:C$36))*$H100</f>
        <v>71.771554709296353</v>
      </c>
      <c r="J100" s="183">
        <f>(SUM('1.  LRAMVA Summary'!D$22:D$36))*$H100</f>
        <v>93.95930867310328</v>
      </c>
      <c r="K100" s="183">
        <f>(SUM('1.  LRAMVA Summary'!E$22:E$36))*$H100</f>
        <v>240.4489734804344</v>
      </c>
      <c r="L100" s="183">
        <f>(SUM('1.  LRAMVA Summary'!F$22:F$36))*$H100</f>
        <v>-59.891590000000008</v>
      </c>
      <c r="M100" s="183">
        <f>(SUM('1.  LRAMVA Summary'!G$22:G$36))*$H100</f>
        <v>0</v>
      </c>
      <c r="N100" s="183">
        <f>(SUM('1.  LRAMVA Summary'!H$22:H$36))*$H100</f>
        <v>0</v>
      </c>
      <c r="O100" s="183">
        <f>(SUM('1.  LRAMVA Summary'!I$22:I$36))*$H100</f>
        <v>0</v>
      </c>
      <c r="P100" s="183">
        <f>(SUM('1.  LRAMVA Summary'!J$22:J$36))*$H100</f>
        <v>0</v>
      </c>
      <c r="Q100" s="184">
        <f t="shared" si="44"/>
        <v>346.288246862834</v>
      </c>
    </row>
    <row r="101" spans="2:17" s="3" customFormat="1" ht="12.75" x14ac:dyDescent="0.2">
      <c r="B101" s="56"/>
      <c r="E101" s="181">
        <v>42675</v>
      </c>
      <c r="F101" s="181" t="s">
        <v>372</v>
      </c>
      <c r="G101" s="182" t="s">
        <v>93</v>
      </c>
      <c r="H101" s="467">
        <f t="shared" ref="H101:H102" si="47">$C$39/12</f>
        <v>9.1666666666666665E-4</v>
      </c>
      <c r="I101" s="183">
        <f>(SUM('1.  LRAMVA Summary'!C$22:C$36))*$H101</f>
        <v>71.771554709296353</v>
      </c>
      <c r="J101" s="183">
        <f>(SUM('1.  LRAMVA Summary'!D$22:D$36))*$H101</f>
        <v>93.95930867310328</v>
      </c>
      <c r="K101" s="183">
        <f>(SUM('1.  LRAMVA Summary'!E$22:E$36))*$H101</f>
        <v>240.4489734804344</v>
      </c>
      <c r="L101" s="183">
        <f>(SUM('1.  LRAMVA Summary'!F$22:F$36))*$H101</f>
        <v>-59.891590000000008</v>
      </c>
      <c r="M101" s="183">
        <f>(SUM('1.  LRAMVA Summary'!G$22:G$36))*$H101</f>
        <v>0</v>
      </c>
      <c r="N101" s="183">
        <f>(SUM('1.  LRAMVA Summary'!H$22:H$36))*$H101</f>
        <v>0</v>
      </c>
      <c r="O101" s="183">
        <f>(SUM('1.  LRAMVA Summary'!I$22:I$36))*$H101</f>
        <v>0</v>
      </c>
      <c r="P101" s="183">
        <f>(SUM('1.  LRAMVA Summary'!J$22:J$36))*$H101</f>
        <v>0</v>
      </c>
      <c r="Q101" s="184">
        <f t="shared" si="44"/>
        <v>346.288246862834</v>
      </c>
    </row>
    <row r="102" spans="2:17" s="3" customFormat="1" ht="12.75" x14ac:dyDescent="0.2">
      <c r="B102" s="56"/>
      <c r="E102" s="181">
        <v>42705</v>
      </c>
      <c r="F102" s="181" t="s">
        <v>372</v>
      </c>
      <c r="G102" s="182" t="s">
        <v>93</v>
      </c>
      <c r="H102" s="467">
        <f t="shared" si="47"/>
        <v>9.1666666666666665E-4</v>
      </c>
      <c r="I102" s="183">
        <f>(SUM('1.  LRAMVA Summary'!C$22:C$36))*$H102</f>
        <v>71.771554709296353</v>
      </c>
      <c r="J102" s="183">
        <f>(SUM('1.  LRAMVA Summary'!D$22:D$36))*$H102</f>
        <v>93.95930867310328</v>
      </c>
      <c r="K102" s="183">
        <f>(SUM('1.  LRAMVA Summary'!E$22:E$36))*$H102</f>
        <v>240.4489734804344</v>
      </c>
      <c r="L102" s="183">
        <f>(SUM('1.  LRAMVA Summary'!F$22:F$36))*$H102</f>
        <v>-59.891590000000008</v>
      </c>
      <c r="M102" s="183">
        <f>(SUM('1.  LRAMVA Summary'!G$22:G$36))*$H102</f>
        <v>0</v>
      </c>
      <c r="N102" s="183">
        <f>(SUM('1.  LRAMVA Summary'!H$22:H$36))*$H102</f>
        <v>0</v>
      </c>
      <c r="O102" s="183">
        <f>(SUM('1.  LRAMVA Summary'!I$22:I$36))*$H102</f>
        <v>0</v>
      </c>
      <c r="P102" s="183">
        <f>(SUM('1.  LRAMVA Summary'!J$22:J$36))*$H102</f>
        <v>0</v>
      </c>
      <c r="Q102" s="184">
        <f t="shared" si="44"/>
        <v>346.288246862834</v>
      </c>
    </row>
    <row r="103" spans="2:17" s="3" customFormat="1" ht="13.5" thickBot="1" x14ac:dyDescent="0.25">
      <c r="B103" s="56"/>
      <c r="E103" s="193" t="s">
        <v>394</v>
      </c>
      <c r="F103" s="193"/>
      <c r="G103" s="194"/>
      <c r="H103" s="468"/>
      <c r="I103" s="195">
        <f>SUM(I90:I102)</f>
        <v>2594.947252299723</v>
      </c>
      <c r="J103" s="195">
        <f>SUM(J90:J102)</f>
        <v>3683.4081133918376</v>
      </c>
      <c r="K103" s="195">
        <f t="shared" ref="K103:P103" si="48">SUM(K90:K102)</f>
        <v>11182.366466105939</v>
      </c>
      <c r="L103" s="195">
        <f t="shared" si="48"/>
        <v>-2897.6624995500033</v>
      </c>
      <c r="M103" s="195">
        <f t="shared" si="48"/>
        <v>0</v>
      </c>
      <c r="N103" s="195">
        <f t="shared" si="48"/>
        <v>0</v>
      </c>
      <c r="O103" s="195">
        <f t="shared" si="48"/>
        <v>0</v>
      </c>
      <c r="P103" s="195">
        <f t="shared" si="48"/>
        <v>0</v>
      </c>
      <c r="Q103" s="195">
        <f>SUM(Q90:Q102)</f>
        <v>14563.059332247509</v>
      </c>
    </row>
    <row r="104" spans="2:17" s="3" customFormat="1" ht="13.5" thickTop="1" x14ac:dyDescent="0.2">
      <c r="B104" s="56"/>
      <c r="E104" s="224" t="s">
        <v>91</v>
      </c>
      <c r="F104" s="224"/>
      <c r="G104" s="225"/>
      <c r="H104" s="469"/>
      <c r="I104" s="226"/>
      <c r="J104" s="226"/>
      <c r="K104" s="226"/>
      <c r="L104" s="226"/>
      <c r="M104" s="226"/>
      <c r="N104" s="226"/>
      <c r="O104" s="226"/>
      <c r="P104" s="226"/>
      <c r="Q104" s="227"/>
    </row>
    <row r="105" spans="2:17" s="3" customFormat="1" ht="12.75" x14ac:dyDescent="0.2">
      <c r="B105" s="56"/>
      <c r="E105" s="190" t="s">
        <v>389</v>
      </c>
      <c r="F105" s="190"/>
      <c r="G105" s="191"/>
      <c r="H105" s="470"/>
      <c r="I105" s="192">
        <f>I103+I104</f>
        <v>2594.947252299723</v>
      </c>
      <c r="J105" s="192">
        <f t="shared" ref="J105" si="49">J103+J104</f>
        <v>3683.4081133918376</v>
      </c>
      <c r="K105" s="192">
        <f t="shared" ref="K105" si="50">K103+K104</f>
        <v>11182.366466105939</v>
      </c>
      <c r="L105" s="192">
        <f t="shared" ref="L105" si="51">L103+L104</f>
        <v>-2897.6624995500033</v>
      </c>
      <c r="M105" s="192">
        <f t="shared" ref="M105" si="52">M103+M104</f>
        <v>0</v>
      </c>
      <c r="N105" s="192">
        <f t="shared" ref="N105" si="53">N103+N104</f>
        <v>0</v>
      </c>
      <c r="O105" s="192">
        <f t="shared" ref="O105" si="54">O103+O104</f>
        <v>0</v>
      </c>
      <c r="P105" s="192">
        <f t="shared" ref="P105" si="55">P103+P104</f>
        <v>0</v>
      </c>
      <c r="Q105" s="192">
        <f t="shared" ref="Q105" si="56">Q103+Q104</f>
        <v>14563.059332247509</v>
      </c>
    </row>
    <row r="106" spans="2:17" s="3" customFormat="1" ht="12.75" x14ac:dyDescent="0.2">
      <c r="B106" s="56"/>
      <c r="E106" s="181">
        <v>42736</v>
      </c>
      <c r="F106" s="181" t="s">
        <v>373</v>
      </c>
      <c r="G106" s="182" t="s">
        <v>89</v>
      </c>
      <c r="H106" s="474">
        <f>$C$40/12</f>
        <v>9.1666666666666665E-4</v>
      </c>
      <c r="I106" s="183">
        <f>(SUM('1.  LRAMVA Summary'!C$22:C$36))*$H106</f>
        <v>71.771554709296353</v>
      </c>
      <c r="J106" s="183">
        <f>(SUM('1.  LRAMVA Summary'!D$22:D$36))*$H106</f>
        <v>93.95930867310328</v>
      </c>
      <c r="K106" s="183">
        <f>(SUM('1.  LRAMVA Summary'!E$22:E$36))*$H106</f>
        <v>240.4489734804344</v>
      </c>
      <c r="L106" s="183">
        <f>(SUM('1.  LRAMVA Summary'!F$22:F$36))*$H106</f>
        <v>-59.891590000000008</v>
      </c>
      <c r="M106" s="183">
        <f>(SUM('1.  LRAMVA Summary'!G$22:G$36))*$H106</f>
        <v>0</v>
      </c>
      <c r="N106" s="183">
        <f>(SUM('1.  LRAMVA Summary'!H$22:H$36))*$H106</f>
        <v>0</v>
      </c>
      <c r="O106" s="183">
        <f>(SUM('1.  LRAMVA Summary'!I$22:I$36))*$H106</f>
        <v>0</v>
      </c>
      <c r="P106" s="183">
        <f>(SUM('1.  LRAMVA Summary'!J$22:J$36))*$H106</f>
        <v>0</v>
      </c>
      <c r="Q106" s="184">
        <f>SUM(I106:P106)</f>
        <v>346.288246862834</v>
      </c>
    </row>
    <row r="107" spans="2:17" s="3" customFormat="1" ht="12.75" x14ac:dyDescent="0.2">
      <c r="B107" s="56"/>
      <c r="E107" s="181">
        <v>42767</v>
      </c>
      <c r="F107" s="181" t="s">
        <v>373</v>
      </c>
      <c r="G107" s="182" t="s">
        <v>89</v>
      </c>
      <c r="H107" s="474">
        <f t="shared" ref="H107:H108" si="57">$C$40/12</f>
        <v>9.1666666666666665E-4</v>
      </c>
      <c r="I107" s="183">
        <f>(SUM('1.  LRAMVA Summary'!C$22:C$36))*$H107</f>
        <v>71.771554709296353</v>
      </c>
      <c r="J107" s="183">
        <f>(SUM('1.  LRAMVA Summary'!D$22:D$36))*$H107</f>
        <v>93.95930867310328</v>
      </c>
      <c r="K107" s="183">
        <f>(SUM('1.  LRAMVA Summary'!E$22:E$36))*$H107</f>
        <v>240.4489734804344</v>
      </c>
      <c r="L107" s="183">
        <f>(SUM('1.  LRAMVA Summary'!F$22:F$36))*$H107</f>
        <v>-59.891590000000008</v>
      </c>
      <c r="M107" s="183">
        <f>(SUM('1.  LRAMVA Summary'!G$22:G$36))*$H107</f>
        <v>0</v>
      </c>
      <c r="N107" s="183">
        <f>(SUM('1.  LRAMVA Summary'!H$22:H$36))*$H107</f>
        <v>0</v>
      </c>
      <c r="O107" s="183">
        <f>(SUM('1.  LRAMVA Summary'!I$22:I$36))*$H107</f>
        <v>0</v>
      </c>
      <c r="P107" s="183">
        <f>(SUM('1.  LRAMVA Summary'!J$22:J$36))*$H107</f>
        <v>0</v>
      </c>
      <c r="Q107" s="184">
        <f t="shared" ref="Q107:Q117" si="58">SUM(I107:P107)</f>
        <v>346.288246862834</v>
      </c>
    </row>
    <row r="108" spans="2:17" s="3" customFormat="1" ht="12.75" x14ac:dyDescent="0.2">
      <c r="B108" s="56"/>
      <c r="E108" s="181">
        <v>42795</v>
      </c>
      <c r="F108" s="181" t="s">
        <v>373</v>
      </c>
      <c r="G108" s="182" t="s">
        <v>89</v>
      </c>
      <c r="H108" s="474">
        <f t="shared" si="57"/>
        <v>9.1666666666666665E-4</v>
      </c>
      <c r="I108" s="183">
        <f>(SUM('1.  LRAMVA Summary'!C$22:C$36))*$H108</f>
        <v>71.771554709296353</v>
      </c>
      <c r="J108" s="183">
        <f>(SUM('1.  LRAMVA Summary'!D$22:D$36))*$H108</f>
        <v>93.95930867310328</v>
      </c>
      <c r="K108" s="183">
        <f>(SUM('1.  LRAMVA Summary'!E$22:E$36))*$H108</f>
        <v>240.4489734804344</v>
      </c>
      <c r="L108" s="183">
        <f>(SUM('1.  LRAMVA Summary'!F$22:F$36))*$H108</f>
        <v>-59.891590000000008</v>
      </c>
      <c r="M108" s="183">
        <f>(SUM('1.  LRAMVA Summary'!G$22:G$36))*$H108</f>
        <v>0</v>
      </c>
      <c r="N108" s="183">
        <f>(SUM('1.  LRAMVA Summary'!H$22:H$36))*$H108</f>
        <v>0</v>
      </c>
      <c r="O108" s="183">
        <f>(SUM('1.  LRAMVA Summary'!I$22:I$36))*$H108</f>
        <v>0</v>
      </c>
      <c r="P108" s="183">
        <f>(SUM('1.  LRAMVA Summary'!J$22:J$36))*$H108</f>
        <v>0</v>
      </c>
      <c r="Q108" s="184">
        <f t="shared" si="58"/>
        <v>346.288246862834</v>
      </c>
    </row>
    <row r="109" spans="2:17" s="16" customFormat="1" ht="12.75" x14ac:dyDescent="0.2">
      <c r="B109" s="216"/>
      <c r="E109" s="181">
        <v>42826</v>
      </c>
      <c r="F109" s="181" t="s">
        <v>373</v>
      </c>
      <c r="G109" s="182" t="s">
        <v>90</v>
      </c>
      <c r="H109" s="474">
        <f>$C$41/12</f>
        <v>9.1666666666666665E-4</v>
      </c>
      <c r="I109" s="183">
        <f>(SUM('1.  LRAMVA Summary'!C$22:C$36))*$H109</f>
        <v>71.771554709296353</v>
      </c>
      <c r="J109" s="183">
        <f>(SUM('1.  LRAMVA Summary'!D$22:D$36))*$H109</f>
        <v>93.95930867310328</v>
      </c>
      <c r="K109" s="183">
        <f>(SUM('1.  LRAMVA Summary'!E$22:E$36))*$H109</f>
        <v>240.4489734804344</v>
      </c>
      <c r="L109" s="183">
        <f>(SUM('1.  LRAMVA Summary'!F$22:F$36))*$H109</f>
        <v>-59.891590000000008</v>
      </c>
      <c r="M109" s="183">
        <f>(SUM('1.  LRAMVA Summary'!G$22:G$36))*$H109</f>
        <v>0</v>
      </c>
      <c r="N109" s="183">
        <f>(SUM('1.  LRAMVA Summary'!H$22:H$36))*$H109</f>
        <v>0</v>
      </c>
      <c r="O109" s="183">
        <f>(SUM('1.  LRAMVA Summary'!I$22:I$36))*$H109</f>
        <v>0</v>
      </c>
      <c r="P109" s="183">
        <f>(SUM('1.  LRAMVA Summary'!J$22:J$36))*$H109</f>
        <v>0</v>
      </c>
      <c r="Q109" s="184">
        <f t="shared" si="58"/>
        <v>346.288246862834</v>
      </c>
    </row>
    <row r="110" spans="2:17" s="3" customFormat="1" ht="12.75" hidden="1" x14ac:dyDescent="0.2">
      <c r="B110" s="56"/>
      <c r="E110" s="181">
        <v>42856</v>
      </c>
      <c r="F110" s="181" t="s">
        <v>373</v>
      </c>
      <c r="G110" s="182" t="s">
        <v>90</v>
      </c>
      <c r="H110" s="474">
        <f t="shared" ref="H110:H111" si="59">$C$41/12</f>
        <v>9.1666666666666665E-4</v>
      </c>
      <c r="I110" s="183"/>
      <c r="J110" s="183"/>
      <c r="K110" s="183"/>
      <c r="L110" s="183"/>
      <c r="M110" s="183"/>
      <c r="N110" s="183"/>
      <c r="O110" s="183"/>
      <c r="P110" s="183"/>
      <c r="Q110" s="184">
        <f t="shared" si="58"/>
        <v>0</v>
      </c>
    </row>
    <row r="111" spans="2:17" s="15" customFormat="1" ht="12.75" hidden="1" x14ac:dyDescent="0.2">
      <c r="B111" s="215"/>
      <c r="E111" s="181">
        <v>42887</v>
      </c>
      <c r="F111" s="181" t="s">
        <v>373</v>
      </c>
      <c r="G111" s="182" t="s">
        <v>90</v>
      </c>
      <c r="H111" s="474">
        <f t="shared" si="59"/>
        <v>9.1666666666666665E-4</v>
      </c>
      <c r="I111" s="183"/>
      <c r="J111" s="183"/>
      <c r="K111" s="183"/>
      <c r="L111" s="183"/>
      <c r="M111" s="183"/>
      <c r="N111" s="183"/>
      <c r="O111" s="183"/>
      <c r="P111" s="183"/>
      <c r="Q111" s="184">
        <f t="shared" si="58"/>
        <v>0</v>
      </c>
    </row>
    <row r="112" spans="2:17" s="3" customFormat="1" ht="12.75" hidden="1" x14ac:dyDescent="0.2">
      <c r="B112" s="56"/>
      <c r="E112" s="181">
        <v>42917</v>
      </c>
      <c r="F112" s="181" t="s">
        <v>373</v>
      </c>
      <c r="G112" s="182" t="s">
        <v>92</v>
      </c>
      <c r="H112" s="474">
        <f>$C$42/12</f>
        <v>9.1666666666666665E-4</v>
      </c>
      <c r="I112" s="183"/>
      <c r="J112" s="183"/>
      <c r="K112" s="183"/>
      <c r="L112" s="183"/>
      <c r="M112" s="183"/>
      <c r="N112" s="183"/>
      <c r="O112" s="183"/>
      <c r="P112" s="183"/>
      <c r="Q112" s="184">
        <f t="shared" si="58"/>
        <v>0</v>
      </c>
    </row>
    <row r="113" spans="2:17" s="3" customFormat="1" ht="12.75" hidden="1" x14ac:dyDescent="0.2">
      <c r="B113" s="56"/>
      <c r="E113" s="181">
        <v>42948</v>
      </c>
      <c r="F113" s="181" t="s">
        <v>373</v>
      </c>
      <c r="G113" s="182" t="s">
        <v>92</v>
      </c>
      <c r="H113" s="474">
        <f t="shared" ref="H113:H114" si="60">$C$42/12</f>
        <v>9.1666666666666665E-4</v>
      </c>
      <c r="I113" s="183"/>
      <c r="J113" s="183"/>
      <c r="K113" s="183"/>
      <c r="L113" s="183"/>
      <c r="M113" s="183"/>
      <c r="N113" s="183"/>
      <c r="O113" s="183"/>
      <c r="P113" s="183"/>
      <c r="Q113" s="184">
        <f t="shared" si="58"/>
        <v>0</v>
      </c>
    </row>
    <row r="114" spans="2:17" s="3" customFormat="1" ht="12.75" hidden="1" x14ac:dyDescent="0.2">
      <c r="B114" s="56"/>
      <c r="E114" s="181">
        <v>42979</v>
      </c>
      <c r="F114" s="181" t="s">
        <v>373</v>
      </c>
      <c r="G114" s="182" t="s">
        <v>92</v>
      </c>
      <c r="H114" s="474">
        <f t="shared" si="60"/>
        <v>9.1666666666666665E-4</v>
      </c>
      <c r="I114" s="183"/>
      <c r="J114" s="183"/>
      <c r="K114" s="183"/>
      <c r="L114" s="183"/>
      <c r="M114" s="183"/>
      <c r="N114" s="183"/>
      <c r="O114" s="183"/>
      <c r="P114" s="183"/>
      <c r="Q114" s="184">
        <f t="shared" si="58"/>
        <v>0</v>
      </c>
    </row>
    <row r="115" spans="2:17" s="3" customFormat="1" ht="12.75" hidden="1" x14ac:dyDescent="0.2">
      <c r="B115" s="56"/>
      <c r="E115" s="181">
        <v>43009</v>
      </c>
      <c r="F115" s="181" t="s">
        <v>373</v>
      </c>
      <c r="G115" s="182" t="s">
        <v>93</v>
      </c>
      <c r="H115" s="474">
        <f>$C$43/12</f>
        <v>0</v>
      </c>
      <c r="I115" s="183"/>
      <c r="J115" s="183"/>
      <c r="K115" s="183"/>
      <c r="L115" s="183"/>
      <c r="M115" s="183"/>
      <c r="N115" s="183"/>
      <c r="O115" s="183"/>
      <c r="P115" s="183"/>
      <c r="Q115" s="184">
        <f t="shared" si="58"/>
        <v>0</v>
      </c>
    </row>
    <row r="116" spans="2:17" s="3" customFormat="1" ht="12.75" hidden="1" x14ac:dyDescent="0.2">
      <c r="B116" s="56"/>
      <c r="E116" s="181">
        <v>43040</v>
      </c>
      <c r="F116" s="181" t="s">
        <v>373</v>
      </c>
      <c r="G116" s="182" t="s">
        <v>93</v>
      </c>
      <c r="H116" s="474">
        <f t="shared" ref="H116:H117" si="61">$C$43/12</f>
        <v>0</v>
      </c>
      <c r="I116" s="183"/>
      <c r="J116" s="183"/>
      <c r="K116" s="183"/>
      <c r="L116" s="183"/>
      <c r="M116" s="183"/>
      <c r="N116" s="183"/>
      <c r="O116" s="183"/>
      <c r="P116" s="183"/>
      <c r="Q116" s="184">
        <f t="shared" si="58"/>
        <v>0</v>
      </c>
    </row>
    <row r="117" spans="2:17" s="3" customFormat="1" ht="12.75" hidden="1" x14ac:dyDescent="0.2">
      <c r="B117" s="56"/>
      <c r="E117" s="181">
        <v>43070</v>
      </c>
      <c r="F117" s="181" t="s">
        <v>373</v>
      </c>
      <c r="G117" s="182" t="s">
        <v>93</v>
      </c>
      <c r="H117" s="474">
        <f t="shared" si="61"/>
        <v>0</v>
      </c>
      <c r="I117" s="183"/>
      <c r="J117" s="183"/>
      <c r="K117" s="183"/>
      <c r="L117" s="183"/>
      <c r="M117" s="183"/>
      <c r="N117" s="183"/>
      <c r="O117" s="183"/>
      <c r="P117" s="183"/>
      <c r="Q117" s="184">
        <f t="shared" si="58"/>
        <v>0</v>
      </c>
    </row>
    <row r="118" spans="2:17" s="3" customFormat="1" ht="13.5" thickBot="1" x14ac:dyDescent="0.25">
      <c r="B118" s="56"/>
      <c r="E118" s="193" t="s">
        <v>380</v>
      </c>
      <c r="F118" s="193"/>
      <c r="G118" s="194"/>
      <c r="H118" s="468"/>
      <c r="I118" s="195">
        <f>SUM(I105:I117)</f>
        <v>2882.0334711369078</v>
      </c>
      <c r="J118" s="195">
        <f>SUM(J105:J117)</f>
        <v>4059.245348084251</v>
      </c>
      <c r="K118" s="195">
        <f t="shared" ref="K118:P118" si="62">SUM(K105:K117)</f>
        <v>12144.162360027674</v>
      </c>
      <c r="L118" s="195">
        <f t="shared" si="62"/>
        <v>-3137.228859550004</v>
      </c>
      <c r="M118" s="195">
        <f t="shared" si="62"/>
        <v>0</v>
      </c>
      <c r="N118" s="195">
        <f t="shared" si="62"/>
        <v>0</v>
      </c>
      <c r="O118" s="195">
        <f t="shared" si="62"/>
        <v>0</v>
      </c>
      <c r="P118" s="195">
        <f t="shared" si="62"/>
        <v>0</v>
      </c>
      <c r="Q118" s="195">
        <f>SUM(Q105:Q117)</f>
        <v>15948.212319698845</v>
      </c>
    </row>
    <row r="119" spans="2:17" s="3" customFormat="1" ht="13.5" thickTop="1" x14ac:dyDescent="0.2">
      <c r="B119" s="56"/>
      <c r="E119" s="224" t="s">
        <v>91</v>
      </c>
      <c r="F119" s="224"/>
      <c r="G119" s="225"/>
      <c r="H119" s="469"/>
      <c r="I119" s="226"/>
      <c r="J119" s="226"/>
      <c r="K119" s="226"/>
      <c r="L119" s="226"/>
      <c r="M119" s="226"/>
      <c r="N119" s="226"/>
      <c r="O119" s="226"/>
      <c r="P119" s="226"/>
      <c r="Q119" s="227"/>
    </row>
    <row r="120" spans="2:17" s="3" customFormat="1" ht="12.75" x14ac:dyDescent="0.2">
      <c r="B120" s="56"/>
      <c r="E120" s="190" t="s">
        <v>390</v>
      </c>
      <c r="F120" s="190"/>
      <c r="G120" s="191"/>
      <c r="H120" s="470"/>
      <c r="I120" s="192">
        <f>I118+I119</f>
        <v>2882.0334711369078</v>
      </c>
      <c r="J120" s="192">
        <f t="shared" ref="J120" si="63">J118+J119</f>
        <v>4059.245348084251</v>
      </c>
      <c r="K120" s="192">
        <f t="shared" ref="K120" si="64">K118+K119</f>
        <v>12144.162360027674</v>
      </c>
      <c r="L120" s="192">
        <f t="shared" ref="L120" si="65">L118+L119</f>
        <v>-3137.228859550004</v>
      </c>
      <c r="M120" s="192">
        <f t="shared" ref="M120" si="66">M118+M119</f>
        <v>0</v>
      </c>
      <c r="N120" s="192">
        <f t="shared" ref="N120" si="67">N118+N119</f>
        <v>0</v>
      </c>
      <c r="O120" s="192">
        <f t="shared" ref="O120" si="68">O118+O119</f>
        <v>0</v>
      </c>
      <c r="P120" s="192">
        <f t="shared" ref="P120" si="69">P118+P119</f>
        <v>0</v>
      </c>
      <c r="Q120" s="192">
        <f t="shared" ref="Q120" si="70">Q118+Q119</f>
        <v>15948.212319698845</v>
      </c>
    </row>
    <row r="121" spans="2:17" s="3" customFormat="1" ht="12.75" hidden="1" x14ac:dyDescent="0.2">
      <c r="B121" s="56"/>
      <c r="E121" s="181">
        <v>43101</v>
      </c>
      <c r="F121" s="181" t="s">
        <v>374</v>
      </c>
      <c r="G121" s="182" t="s">
        <v>89</v>
      </c>
      <c r="H121" s="474">
        <f>$C$44/12</f>
        <v>0</v>
      </c>
      <c r="I121" s="183" t="e">
        <f>(SUM('1.  LRAMVA Summary'!C$22:C$36)+SUM('1.  LRAMVA Summary'!#REF!)*(MONTH($E121)-1)/12)*$H121</f>
        <v>#REF!</v>
      </c>
      <c r="J121" s="183" t="e">
        <f>(SUM('1.  LRAMVA Summary'!D$22:D$36)+SUM('1.  LRAMVA Summary'!#REF!)*(MONTH($E121)-1)/12)*$H121</f>
        <v>#REF!</v>
      </c>
      <c r="K121" s="183" t="e">
        <f>(SUM('1.  LRAMVA Summary'!E$22:E$36)+SUM('1.  LRAMVA Summary'!#REF!)*(MONTH($E121)-1)/12)*$H121</f>
        <v>#REF!</v>
      </c>
      <c r="L121" s="183" t="e">
        <f>(SUM('1.  LRAMVA Summary'!F$22:F$36)+SUM('1.  LRAMVA Summary'!#REF!)*(MONTH($E121)-1)/12)*$H121</f>
        <v>#REF!</v>
      </c>
      <c r="M121" s="183" t="e">
        <f>(SUM('1.  LRAMVA Summary'!G$22:G$36)+SUM('1.  LRAMVA Summary'!#REF!)*(MONTH($E121)-1)/12)*$H121</f>
        <v>#REF!</v>
      </c>
      <c r="N121" s="183" t="e">
        <f>(SUM('1.  LRAMVA Summary'!H$22:H$36)+SUM('1.  LRAMVA Summary'!#REF!)*(MONTH($E121)-1)/12)*$H121</f>
        <v>#REF!</v>
      </c>
      <c r="O121" s="183" t="e">
        <f>(SUM('1.  LRAMVA Summary'!I$22:I$36)+SUM('1.  LRAMVA Summary'!#REF!)*(MONTH($E121)-1)/12)*$H121</f>
        <v>#REF!</v>
      </c>
      <c r="P121" s="183"/>
      <c r="Q121" s="184" t="e">
        <f>SUM(I121:P121)</f>
        <v>#REF!</v>
      </c>
    </row>
    <row r="122" spans="2:17" s="3" customFormat="1" ht="12.75" hidden="1" x14ac:dyDescent="0.2">
      <c r="B122" s="56"/>
      <c r="E122" s="181">
        <v>43132</v>
      </c>
      <c r="F122" s="181" t="s">
        <v>374</v>
      </c>
      <c r="G122" s="182" t="s">
        <v>89</v>
      </c>
      <c r="H122" s="474">
        <f t="shared" ref="H122:H123" si="71">$C$44/12</f>
        <v>0</v>
      </c>
      <c r="I122" s="183" t="e">
        <f>(SUM('1.  LRAMVA Summary'!C$22:C$36)+SUM('1.  LRAMVA Summary'!#REF!)*(MONTH($E122)-1)/12)*$H122</f>
        <v>#REF!</v>
      </c>
      <c r="J122" s="183" t="e">
        <f>(SUM('1.  LRAMVA Summary'!D$22:D$36)+SUM('1.  LRAMVA Summary'!#REF!)*(MONTH($E122)-1)/12)*$H122</f>
        <v>#REF!</v>
      </c>
      <c r="K122" s="183" t="e">
        <f>(SUM('1.  LRAMVA Summary'!E$22:E$36)+SUM('1.  LRAMVA Summary'!#REF!)*(MONTH($E122)-1)/12)*$H122</f>
        <v>#REF!</v>
      </c>
      <c r="L122" s="183" t="e">
        <f>(SUM('1.  LRAMVA Summary'!F$22:F$36)+SUM('1.  LRAMVA Summary'!#REF!)*(MONTH($E122)-1)/12)*$H122</f>
        <v>#REF!</v>
      </c>
      <c r="M122" s="183" t="e">
        <f>(SUM('1.  LRAMVA Summary'!G$22:G$36)+SUM('1.  LRAMVA Summary'!#REF!)*(MONTH($E122)-1)/12)*$H122</f>
        <v>#REF!</v>
      </c>
      <c r="N122" s="183" t="e">
        <f>(SUM('1.  LRAMVA Summary'!H$22:H$36)+SUM('1.  LRAMVA Summary'!#REF!)*(MONTH($E122)-1)/12)*$H122</f>
        <v>#REF!</v>
      </c>
      <c r="O122" s="183" t="e">
        <f>(SUM('1.  LRAMVA Summary'!I$22:I$36)+SUM('1.  LRAMVA Summary'!#REF!)*(MONTH($E122)-1)/12)*$H122</f>
        <v>#REF!</v>
      </c>
      <c r="P122" s="183"/>
      <c r="Q122" s="184" t="e">
        <f t="shared" ref="Q122:Q132" si="72">SUM(I122:P122)</f>
        <v>#REF!</v>
      </c>
    </row>
    <row r="123" spans="2:17" s="3" customFormat="1" ht="12.75" hidden="1" x14ac:dyDescent="0.2">
      <c r="B123" s="56"/>
      <c r="E123" s="181">
        <v>43160</v>
      </c>
      <c r="F123" s="181" t="s">
        <v>374</v>
      </c>
      <c r="G123" s="182" t="s">
        <v>89</v>
      </c>
      <c r="H123" s="474">
        <f t="shared" si="71"/>
        <v>0</v>
      </c>
      <c r="I123" s="183" t="e">
        <f>(SUM('1.  LRAMVA Summary'!C$22:C$36)+SUM('1.  LRAMVA Summary'!#REF!)*(MONTH($E123)-1)/12)*$H123</f>
        <v>#REF!</v>
      </c>
      <c r="J123" s="183" t="e">
        <f>(SUM('1.  LRAMVA Summary'!D$22:D$36)+SUM('1.  LRAMVA Summary'!#REF!)*(MONTH($E123)-1)/12)*$H123</f>
        <v>#REF!</v>
      </c>
      <c r="K123" s="183" t="e">
        <f>(SUM('1.  LRAMVA Summary'!E$22:E$36)+SUM('1.  LRAMVA Summary'!#REF!)*(MONTH($E123)-1)/12)*$H123</f>
        <v>#REF!</v>
      </c>
      <c r="L123" s="183" t="e">
        <f>(SUM('1.  LRAMVA Summary'!F$22:F$36)+SUM('1.  LRAMVA Summary'!#REF!)*(MONTH($E123)-1)/12)*$H123</f>
        <v>#REF!</v>
      </c>
      <c r="M123" s="183" t="e">
        <f>(SUM('1.  LRAMVA Summary'!G$22:G$36)+SUM('1.  LRAMVA Summary'!#REF!)*(MONTH($E123)-1)/12)*$H123</f>
        <v>#REF!</v>
      </c>
      <c r="N123" s="183" t="e">
        <f>(SUM('1.  LRAMVA Summary'!H$22:H$36)+SUM('1.  LRAMVA Summary'!#REF!)*(MONTH($E123)-1)/12)*$H123</f>
        <v>#REF!</v>
      </c>
      <c r="O123" s="183" t="e">
        <f>(SUM('1.  LRAMVA Summary'!I$22:I$36)+SUM('1.  LRAMVA Summary'!#REF!)*(MONTH($E123)-1)/12)*$H123</f>
        <v>#REF!</v>
      </c>
      <c r="P123" s="183"/>
      <c r="Q123" s="184" t="e">
        <f t="shared" si="72"/>
        <v>#REF!</v>
      </c>
    </row>
    <row r="124" spans="2:17" s="16" customFormat="1" ht="12.75" hidden="1" x14ac:dyDescent="0.2">
      <c r="B124" s="216"/>
      <c r="E124" s="181">
        <v>43191</v>
      </c>
      <c r="F124" s="181" t="s">
        <v>374</v>
      </c>
      <c r="G124" s="182" t="s">
        <v>90</v>
      </c>
      <c r="H124" s="474">
        <f>$C$45/12</f>
        <v>0</v>
      </c>
      <c r="I124" s="183" t="e">
        <f>(SUM('1.  LRAMVA Summary'!C$22:C$36)+SUM('1.  LRAMVA Summary'!#REF!)*(MONTH($E124)-1)/12)*$H124</f>
        <v>#REF!</v>
      </c>
      <c r="J124" s="183" t="e">
        <f>(SUM('1.  LRAMVA Summary'!D$22:D$36)+SUM('1.  LRAMVA Summary'!#REF!)*(MONTH($E124)-1)/12)*$H124</f>
        <v>#REF!</v>
      </c>
      <c r="K124" s="183" t="e">
        <f>(SUM('1.  LRAMVA Summary'!E$22:E$36)+SUM('1.  LRAMVA Summary'!#REF!)*(MONTH($E124)-1)/12)*$H124</f>
        <v>#REF!</v>
      </c>
      <c r="L124" s="183" t="e">
        <f>(SUM('1.  LRAMVA Summary'!F$22:F$36)+SUM('1.  LRAMVA Summary'!#REF!)*(MONTH($E124)-1)/12)*$H124</f>
        <v>#REF!</v>
      </c>
      <c r="M124" s="183" t="e">
        <f>(SUM('1.  LRAMVA Summary'!G$22:G$36)+SUM('1.  LRAMVA Summary'!#REF!)*(MONTH($E124)-1)/12)*$H124</f>
        <v>#REF!</v>
      </c>
      <c r="N124" s="183" t="e">
        <f>(SUM('1.  LRAMVA Summary'!H$22:H$36)+SUM('1.  LRAMVA Summary'!#REF!)*(MONTH($E124)-1)/12)*$H124</f>
        <v>#REF!</v>
      </c>
      <c r="O124" s="183" t="e">
        <f>(SUM('1.  LRAMVA Summary'!I$22:I$36)+SUM('1.  LRAMVA Summary'!#REF!)*(MONTH($E124)-1)/12)*$H124</f>
        <v>#REF!</v>
      </c>
      <c r="P124" s="183"/>
      <c r="Q124" s="184" t="e">
        <f t="shared" si="72"/>
        <v>#REF!</v>
      </c>
    </row>
    <row r="125" spans="2:17" s="3" customFormat="1" ht="12.75" hidden="1" x14ac:dyDescent="0.2">
      <c r="B125" s="56"/>
      <c r="E125" s="181">
        <v>43221</v>
      </c>
      <c r="F125" s="181" t="s">
        <v>374</v>
      </c>
      <c r="G125" s="182" t="s">
        <v>90</v>
      </c>
      <c r="H125" s="474">
        <f t="shared" ref="H125:H126" si="73">$C$45/12</f>
        <v>0</v>
      </c>
      <c r="I125" s="183" t="e">
        <f>(SUM('1.  LRAMVA Summary'!C$22:C$36)+SUM('1.  LRAMVA Summary'!#REF!)*(MONTH($E125)-1)/12)*$H125</f>
        <v>#REF!</v>
      </c>
      <c r="J125" s="183" t="e">
        <f>(SUM('1.  LRAMVA Summary'!D$22:D$36)+SUM('1.  LRAMVA Summary'!#REF!)*(MONTH($E125)-1)/12)*$H125</f>
        <v>#REF!</v>
      </c>
      <c r="K125" s="183" t="e">
        <f>(SUM('1.  LRAMVA Summary'!E$22:E$36)+SUM('1.  LRAMVA Summary'!#REF!)*(MONTH($E125)-1)/12)*$H125</f>
        <v>#REF!</v>
      </c>
      <c r="L125" s="183" t="e">
        <f>(SUM('1.  LRAMVA Summary'!F$22:F$36)+SUM('1.  LRAMVA Summary'!#REF!)*(MONTH($E125)-1)/12)*$H125</f>
        <v>#REF!</v>
      </c>
      <c r="M125" s="183" t="e">
        <f>(SUM('1.  LRAMVA Summary'!G$22:G$36)+SUM('1.  LRAMVA Summary'!#REF!)*(MONTH($E125)-1)/12)*$H125</f>
        <v>#REF!</v>
      </c>
      <c r="N125" s="183" t="e">
        <f>(SUM('1.  LRAMVA Summary'!H$22:H$36)+SUM('1.  LRAMVA Summary'!#REF!)*(MONTH($E125)-1)/12)*$H125</f>
        <v>#REF!</v>
      </c>
      <c r="O125" s="183" t="e">
        <f>(SUM('1.  LRAMVA Summary'!I$22:I$36)+SUM('1.  LRAMVA Summary'!#REF!)*(MONTH($E125)-1)/12)*$H125</f>
        <v>#REF!</v>
      </c>
      <c r="P125" s="183"/>
      <c r="Q125" s="184" t="e">
        <f t="shared" si="72"/>
        <v>#REF!</v>
      </c>
    </row>
    <row r="126" spans="2:17" s="15" customFormat="1" ht="12.75" hidden="1" x14ac:dyDescent="0.2">
      <c r="B126" s="215"/>
      <c r="E126" s="181">
        <v>43252</v>
      </c>
      <c r="F126" s="181" t="s">
        <v>374</v>
      </c>
      <c r="G126" s="182" t="s">
        <v>90</v>
      </c>
      <c r="H126" s="474">
        <f t="shared" si="73"/>
        <v>0</v>
      </c>
      <c r="I126" s="183" t="e">
        <f>(SUM('1.  LRAMVA Summary'!C$22:C$36)+SUM('1.  LRAMVA Summary'!#REF!)*(MONTH($E126)-1)/12)*$H126</f>
        <v>#REF!</v>
      </c>
      <c r="J126" s="183" t="e">
        <f>(SUM('1.  LRAMVA Summary'!D$22:D$36)+SUM('1.  LRAMVA Summary'!#REF!)*(MONTH($E126)-1)/12)*$H126</f>
        <v>#REF!</v>
      </c>
      <c r="K126" s="183" t="e">
        <f>(SUM('1.  LRAMVA Summary'!E$22:E$36)+SUM('1.  LRAMVA Summary'!#REF!)*(MONTH($E126)-1)/12)*$H126</f>
        <v>#REF!</v>
      </c>
      <c r="L126" s="183" t="e">
        <f>(SUM('1.  LRAMVA Summary'!F$22:F$36)+SUM('1.  LRAMVA Summary'!#REF!)*(MONTH($E126)-1)/12)*$H126</f>
        <v>#REF!</v>
      </c>
      <c r="M126" s="183" t="e">
        <f>(SUM('1.  LRAMVA Summary'!G$22:G$36)+SUM('1.  LRAMVA Summary'!#REF!)*(MONTH($E126)-1)/12)*$H126</f>
        <v>#REF!</v>
      </c>
      <c r="N126" s="183" t="e">
        <f>(SUM('1.  LRAMVA Summary'!H$22:H$36)+SUM('1.  LRAMVA Summary'!#REF!)*(MONTH($E126)-1)/12)*$H126</f>
        <v>#REF!</v>
      </c>
      <c r="O126" s="183" t="e">
        <f>(SUM('1.  LRAMVA Summary'!I$22:I$36)+SUM('1.  LRAMVA Summary'!#REF!)*(MONTH($E126)-1)/12)*$H126</f>
        <v>#REF!</v>
      </c>
      <c r="P126" s="183"/>
      <c r="Q126" s="184" t="e">
        <f t="shared" si="72"/>
        <v>#REF!</v>
      </c>
    </row>
    <row r="127" spans="2:17" s="3" customFormat="1" ht="12.75" hidden="1" x14ac:dyDescent="0.2">
      <c r="B127" s="56"/>
      <c r="E127" s="181">
        <v>43282</v>
      </c>
      <c r="F127" s="181" t="s">
        <v>374</v>
      </c>
      <c r="G127" s="182" t="s">
        <v>92</v>
      </c>
      <c r="H127" s="474">
        <f>$C$46/12</f>
        <v>0</v>
      </c>
      <c r="I127" s="183" t="e">
        <f>(SUM('1.  LRAMVA Summary'!C$22:C$36)+SUM('1.  LRAMVA Summary'!#REF!)*(MONTH($E127)-1)/12)*$H127</f>
        <v>#REF!</v>
      </c>
      <c r="J127" s="183" t="e">
        <f>(SUM('1.  LRAMVA Summary'!D$22:D$36)+SUM('1.  LRAMVA Summary'!#REF!)*(MONTH($E127)-1)/12)*$H127</f>
        <v>#REF!</v>
      </c>
      <c r="K127" s="183" t="e">
        <f>(SUM('1.  LRAMVA Summary'!E$22:E$36)+SUM('1.  LRAMVA Summary'!#REF!)*(MONTH($E127)-1)/12)*$H127</f>
        <v>#REF!</v>
      </c>
      <c r="L127" s="183" t="e">
        <f>(SUM('1.  LRAMVA Summary'!F$22:F$36)+SUM('1.  LRAMVA Summary'!#REF!)*(MONTH($E127)-1)/12)*$H127</f>
        <v>#REF!</v>
      </c>
      <c r="M127" s="183" t="e">
        <f>(SUM('1.  LRAMVA Summary'!G$22:G$36)+SUM('1.  LRAMVA Summary'!#REF!)*(MONTH($E127)-1)/12)*$H127</f>
        <v>#REF!</v>
      </c>
      <c r="N127" s="183" t="e">
        <f>(SUM('1.  LRAMVA Summary'!H$22:H$36)+SUM('1.  LRAMVA Summary'!#REF!)*(MONTH($E127)-1)/12)*$H127</f>
        <v>#REF!</v>
      </c>
      <c r="O127" s="183" t="e">
        <f>(SUM('1.  LRAMVA Summary'!I$22:I$36)+SUM('1.  LRAMVA Summary'!#REF!)*(MONTH($E127)-1)/12)*$H127</f>
        <v>#REF!</v>
      </c>
      <c r="P127" s="183"/>
      <c r="Q127" s="184" t="e">
        <f t="shared" si="72"/>
        <v>#REF!</v>
      </c>
    </row>
    <row r="128" spans="2:17" s="3" customFormat="1" ht="12.75" hidden="1" x14ac:dyDescent="0.2">
      <c r="B128" s="56"/>
      <c r="E128" s="181">
        <v>43313</v>
      </c>
      <c r="F128" s="181" t="s">
        <v>374</v>
      </c>
      <c r="G128" s="182" t="s">
        <v>92</v>
      </c>
      <c r="H128" s="474">
        <f t="shared" ref="H128:H129" si="74">$C$46/12</f>
        <v>0</v>
      </c>
      <c r="I128" s="183" t="e">
        <f>(SUM('1.  LRAMVA Summary'!C$22:C$36)+SUM('1.  LRAMVA Summary'!#REF!)*(MONTH($E128)-1)/12)*$H128</f>
        <v>#REF!</v>
      </c>
      <c r="J128" s="183" t="e">
        <f>(SUM('1.  LRAMVA Summary'!D$22:D$36)+SUM('1.  LRAMVA Summary'!#REF!)*(MONTH($E128)-1)/12)*$H128</f>
        <v>#REF!</v>
      </c>
      <c r="K128" s="183" t="e">
        <f>(SUM('1.  LRAMVA Summary'!E$22:E$36)+SUM('1.  LRAMVA Summary'!#REF!)*(MONTH($E128)-1)/12)*$H128</f>
        <v>#REF!</v>
      </c>
      <c r="L128" s="183" t="e">
        <f>(SUM('1.  LRAMVA Summary'!F$22:F$36)+SUM('1.  LRAMVA Summary'!#REF!)*(MONTH($E128)-1)/12)*$H128</f>
        <v>#REF!</v>
      </c>
      <c r="M128" s="183" t="e">
        <f>(SUM('1.  LRAMVA Summary'!G$22:G$36)+SUM('1.  LRAMVA Summary'!#REF!)*(MONTH($E128)-1)/12)*$H128</f>
        <v>#REF!</v>
      </c>
      <c r="N128" s="183" t="e">
        <f>(SUM('1.  LRAMVA Summary'!H$22:H$36)+SUM('1.  LRAMVA Summary'!#REF!)*(MONTH($E128)-1)/12)*$H128</f>
        <v>#REF!</v>
      </c>
      <c r="O128" s="183" t="e">
        <f>(SUM('1.  LRAMVA Summary'!I$22:I$36)+SUM('1.  LRAMVA Summary'!#REF!)*(MONTH($E128)-1)/12)*$H128</f>
        <v>#REF!</v>
      </c>
      <c r="P128" s="183"/>
      <c r="Q128" s="184" t="e">
        <f t="shared" si="72"/>
        <v>#REF!</v>
      </c>
    </row>
    <row r="129" spans="2:17" s="3" customFormat="1" ht="12.75" hidden="1" x14ac:dyDescent="0.2">
      <c r="B129" s="56"/>
      <c r="E129" s="181">
        <v>43344</v>
      </c>
      <c r="F129" s="181" t="s">
        <v>374</v>
      </c>
      <c r="G129" s="182" t="s">
        <v>92</v>
      </c>
      <c r="H129" s="474">
        <f t="shared" si="74"/>
        <v>0</v>
      </c>
      <c r="I129" s="183" t="e">
        <f>(SUM('1.  LRAMVA Summary'!C$22:C$36)+SUM('1.  LRAMVA Summary'!#REF!)*(MONTH($E129)-1)/12)*$H129</f>
        <v>#REF!</v>
      </c>
      <c r="J129" s="183" t="e">
        <f>(SUM('1.  LRAMVA Summary'!D$22:D$36)+SUM('1.  LRAMVA Summary'!#REF!)*(MONTH($E129)-1)/12)*$H129</f>
        <v>#REF!</v>
      </c>
      <c r="K129" s="183" t="e">
        <f>(SUM('1.  LRAMVA Summary'!E$22:E$36)+SUM('1.  LRAMVA Summary'!#REF!)*(MONTH($E129)-1)/12)*$H129</f>
        <v>#REF!</v>
      </c>
      <c r="L129" s="183" t="e">
        <f>(SUM('1.  LRAMVA Summary'!F$22:F$36)+SUM('1.  LRAMVA Summary'!#REF!)*(MONTH($E129)-1)/12)*$H129</f>
        <v>#REF!</v>
      </c>
      <c r="M129" s="183" t="e">
        <f>(SUM('1.  LRAMVA Summary'!G$22:G$36)+SUM('1.  LRAMVA Summary'!#REF!)*(MONTH($E129)-1)/12)*$H129</f>
        <v>#REF!</v>
      </c>
      <c r="N129" s="183" t="e">
        <f>(SUM('1.  LRAMVA Summary'!H$22:H$36)+SUM('1.  LRAMVA Summary'!#REF!)*(MONTH($E129)-1)/12)*$H129</f>
        <v>#REF!</v>
      </c>
      <c r="O129" s="183" t="e">
        <f>(SUM('1.  LRAMVA Summary'!I$22:I$36)+SUM('1.  LRAMVA Summary'!#REF!)*(MONTH($E129)-1)/12)*$H129</f>
        <v>#REF!</v>
      </c>
      <c r="P129" s="183"/>
      <c r="Q129" s="184" t="e">
        <f t="shared" si="72"/>
        <v>#REF!</v>
      </c>
    </row>
    <row r="130" spans="2:17" s="3" customFormat="1" ht="12.75" hidden="1" x14ac:dyDescent="0.2">
      <c r="B130" s="56"/>
      <c r="E130" s="181">
        <v>43374</v>
      </c>
      <c r="F130" s="181" t="s">
        <v>374</v>
      </c>
      <c r="G130" s="182" t="s">
        <v>93</v>
      </c>
      <c r="H130" s="474">
        <f>C47/12</f>
        <v>0</v>
      </c>
      <c r="I130" s="183" t="e">
        <f>(SUM('1.  LRAMVA Summary'!C$22:C$36)+SUM('1.  LRAMVA Summary'!#REF!)*(MONTH($E130)-1)/12)*$H130</f>
        <v>#REF!</v>
      </c>
      <c r="J130" s="183" t="e">
        <f>(SUM('1.  LRAMVA Summary'!D$22:D$36)+SUM('1.  LRAMVA Summary'!#REF!)*(MONTH($E130)-1)/12)*$H130</f>
        <v>#REF!</v>
      </c>
      <c r="K130" s="183" t="e">
        <f>(SUM('1.  LRAMVA Summary'!E$22:E$36)+SUM('1.  LRAMVA Summary'!#REF!)*(MONTH($E130)-1)/12)*$H130</f>
        <v>#REF!</v>
      </c>
      <c r="L130" s="183" t="e">
        <f>(SUM('1.  LRAMVA Summary'!F$22:F$36)+SUM('1.  LRAMVA Summary'!#REF!)*(MONTH($E130)-1)/12)*$H130</f>
        <v>#REF!</v>
      </c>
      <c r="M130" s="183" t="e">
        <f>(SUM('1.  LRAMVA Summary'!G$22:G$36)+SUM('1.  LRAMVA Summary'!#REF!)*(MONTH($E130)-1)/12)*$H130</f>
        <v>#REF!</v>
      </c>
      <c r="N130" s="183" t="e">
        <f>(SUM('1.  LRAMVA Summary'!H$22:H$36)+SUM('1.  LRAMVA Summary'!#REF!)*(MONTH($E130)-1)/12)*$H130</f>
        <v>#REF!</v>
      </c>
      <c r="O130" s="183" t="e">
        <f>(SUM('1.  LRAMVA Summary'!I$22:I$36)+SUM('1.  LRAMVA Summary'!#REF!)*(MONTH($E130)-1)/12)*$H130</f>
        <v>#REF!</v>
      </c>
      <c r="P130" s="183"/>
      <c r="Q130" s="184" t="e">
        <f t="shared" si="72"/>
        <v>#REF!</v>
      </c>
    </row>
    <row r="131" spans="2:17" s="3" customFormat="1" ht="12.75" hidden="1" x14ac:dyDescent="0.2">
      <c r="B131" s="56"/>
      <c r="E131" s="181">
        <v>43405</v>
      </c>
      <c r="F131" s="181" t="s">
        <v>374</v>
      </c>
      <c r="G131" s="182" t="s">
        <v>93</v>
      </c>
      <c r="H131" s="474">
        <f t="shared" ref="H131:H132" si="75">C48/12</f>
        <v>0</v>
      </c>
      <c r="I131" s="183" t="e">
        <f>(SUM('1.  LRAMVA Summary'!C$22:C$36)+SUM('1.  LRAMVA Summary'!#REF!)*(MONTH($E131)-1)/12)*$H131</f>
        <v>#REF!</v>
      </c>
      <c r="J131" s="183" t="e">
        <f>(SUM('1.  LRAMVA Summary'!D$22:D$36)+SUM('1.  LRAMVA Summary'!#REF!)*(MONTH($E131)-1)/12)*$H131</f>
        <v>#REF!</v>
      </c>
      <c r="K131" s="183" t="e">
        <f>(SUM('1.  LRAMVA Summary'!E$22:E$36)+SUM('1.  LRAMVA Summary'!#REF!)*(MONTH($E131)-1)/12)*$H131</f>
        <v>#REF!</v>
      </c>
      <c r="L131" s="183" t="e">
        <f>(SUM('1.  LRAMVA Summary'!F$22:F$36)+SUM('1.  LRAMVA Summary'!#REF!)*(MONTH($E131)-1)/12)*$H131</f>
        <v>#REF!</v>
      </c>
      <c r="M131" s="183" t="e">
        <f>(SUM('1.  LRAMVA Summary'!G$22:G$36)+SUM('1.  LRAMVA Summary'!#REF!)*(MONTH($E131)-1)/12)*$H131</f>
        <v>#REF!</v>
      </c>
      <c r="N131" s="183" t="e">
        <f>(SUM('1.  LRAMVA Summary'!H$22:H$36)+SUM('1.  LRAMVA Summary'!#REF!)*(MONTH($E131)-1)/12)*$H131</f>
        <v>#REF!</v>
      </c>
      <c r="O131" s="183" t="e">
        <f>(SUM('1.  LRAMVA Summary'!I$22:I$36)+SUM('1.  LRAMVA Summary'!#REF!)*(MONTH($E131)-1)/12)*$H131</f>
        <v>#REF!</v>
      </c>
      <c r="P131" s="183"/>
      <c r="Q131" s="184" t="e">
        <f t="shared" si="72"/>
        <v>#REF!</v>
      </c>
    </row>
    <row r="132" spans="2:17" s="3" customFormat="1" ht="12.75" hidden="1" x14ac:dyDescent="0.2">
      <c r="B132" s="56"/>
      <c r="E132" s="181">
        <v>43435</v>
      </c>
      <c r="F132" s="181" t="s">
        <v>374</v>
      </c>
      <c r="G132" s="182" t="s">
        <v>93</v>
      </c>
      <c r="H132" s="474">
        <f t="shared" si="75"/>
        <v>0</v>
      </c>
      <c r="I132" s="183" t="e">
        <f>(SUM('1.  LRAMVA Summary'!C$22:C$36)+SUM('1.  LRAMVA Summary'!#REF!)*(MONTH($E132)-1)/12)*$H132</f>
        <v>#REF!</v>
      </c>
      <c r="J132" s="183" t="e">
        <f>(SUM('1.  LRAMVA Summary'!D$22:D$36)+SUM('1.  LRAMVA Summary'!#REF!)*(MONTH($E132)-1)/12)*$H132</f>
        <v>#REF!</v>
      </c>
      <c r="K132" s="183" t="e">
        <f>(SUM('1.  LRAMVA Summary'!E$22:E$36)+SUM('1.  LRAMVA Summary'!#REF!)*(MONTH($E132)-1)/12)*$H132</f>
        <v>#REF!</v>
      </c>
      <c r="L132" s="183" t="e">
        <f>(SUM('1.  LRAMVA Summary'!F$22:F$36)+SUM('1.  LRAMVA Summary'!#REF!)*(MONTH($E132)-1)/12)*$H132</f>
        <v>#REF!</v>
      </c>
      <c r="M132" s="183" t="e">
        <f>(SUM('1.  LRAMVA Summary'!G$22:G$36)+SUM('1.  LRAMVA Summary'!#REF!)*(MONTH($E132)-1)/12)*$H132</f>
        <v>#REF!</v>
      </c>
      <c r="N132" s="183" t="e">
        <f>(SUM('1.  LRAMVA Summary'!H$22:H$36)+SUM('1.  LRAMVA Summary'!#REF!)*(MONTH($E132)-1)/12)*$H132</f>
        <v>#REF!</v>
      </c>
      <c r="O132" s="183" t="e">
        <f>(SUM('1.  LRAMVA Summary'!I$22:I$36)+SUM('1.  LRAMVA Summary'!#REF!)*(MONTH($E132)-1)/12)*$H132</f>
        <v>#REF!</v>
      </c>
      <c r="P132" s="183"/>
      <c r="Q132" s="184" t="e">
        <f t="shared" si="72"/>
        <v>#REF!</v>
      </c>
    </row>
    <row r="133" spans="2:17" s="3" customFormat="1" ht="13.5" hidden="1" thickBot="1" x14ac:dyDescent="0.25">
      <c r="B133" s="56"/>
      <c r="E133" s="193" t="s">
        <v>381</v>
      </c>
      <c r="F133" s="193"/>
      <c r="G133" s="194"/>
      <c r="H133" s="468"/>
      <c r="I133" s="195" t="e">
        <f>SUM(I120:I132)</f>
        <v>#REF!</v>
      </c>
      <c r="J133" s="195" t="e">
        <f>SUM(J120:J132)</f>
        <v>#REF!</v>
      </c>
      <c r="K133" s="195" t="e">
        <f t="shared" ref="K133:P133" si="76">SUM(K120:K132)</f>
        <v>#REF!</v>
      </c>
      <c r="L133" s="195" t="e">
        <f t="shared" si="76"/>
        <v>#REF!</v>
      </c>
      <c r="M133" s="195" t="e">
        <f t="shared" si="76"/>
        <v>#REF!</v>
      </c>
      <c r="N133" s="195" t="e">
        <f t="shared" si="76"/>
        <v>#REF!</v>
      </c>
      <c r="O133" s="195" t="e">
        <f t="shared" si="76"/>
        <v>#REF!</v>
      </c>
      <c r="P133" s="195">
        <f t="shared" si="76"/>
        <v>0</v>
      </c>
      <c r="Q133" s="195" t="e">
        <f>SUM(Q120:Q132)</f>
        <v>#REF!</v>
      </c>
    </row>
    <row r="134" spans="2:17" s="3" customFormat="1" ht="13.5" hidden="1" thickTop="1" x14ac:dyDescent="0.2">
      <c r="B134" s="56"/>
      <c r="E134" s="224" t="s">
        <v>91</v>
      </c>
      <c r="F134" s="224"/>
      <c r="G134" s="225"/>
      <c r="H134" s="469"/>
      <c r="I134" s="226"/>
      <c r="J134" s="226"/>
      <c r="K134" s="226"/>
      <c r="L134" s="226"/>
      <c r="M134" s="226"/>
      <c r="N134" s="226"/>
      <c r="O134" s="226"/>
      <c r="P134" s="226"/>
      <c r="Q134" s="227"/>
    </row>
    <row r="135" spans="2:17" s="3" customFormat="1" ht="12.75" hidden="1" x14ac:dyDescent="0.2">
      <c r="B135" s="56"/>
      <c r="E135" s="190" t="s">
        <v>391</v>
      </c>
      <c r="F135" s="190"/>
      <c r="G135" s="191"/>
      <c r="H135" s="470"/>
      <c r="I135" s="192" t="e">
        <f>I133+I134</f>
        <v>#REF!</v>
      </c>
      <c r="J135" s="192" t="e">
        <f t="shared" ref="J135" si="77">J133+J134</f>
        <v>#REF!</v>
      </c>
      <c r="K135" s="192" t="e">
        <f t="shared" ref="K135" si="78">K133+K134</f>
        <v>#REF!</v>
      </c>
      <c r="L135" s="192" t="e">
        <f t="shared" ref="L135" si="79">L133+L134</f>
        <v>#REF!</v>
      </c>
      <c r="M135" s="192" t="e">
        <f t="shared" ref="M135" si="80">M133+M134</f>
        <v>#REF!</v>
      </c>
      <c r="N135" s="192" t="e">
        <f t="shared" ref="N135" si="81">N133+N134</f>
        <v>#REF!</v>
      </c>
      <c r="O135" s="192" t="e">
        <f t="shared" ref="O135" si="82">O133+O134</f>
        <v>#REF!</v>
      </c>
      <c r="P135" s="192">
        <f t="shared" ref="P135" si="83">P133+P134</f>
        <v>0</v>
      </c>
      <c r="Q135" s="192" t="e">
        <f>Q133+Q134</f>
        <v>#REF!</v>
      </c>
    </row>
    <row r="136" spans="2:17" s="3" customFormat="1" ht="12.75" hidden="1" x14ac:dyDescent="0.2">
      <c r="B136" s="56"/>
      <c r="E136" s="181">
        <v>43466</v>
      </c>
      <c r="F136" s="181" t="s">
        <v>375</v>
      </c>
      <c r="G136" s="182" t="s">
        <v>89</v>
      </c>
      <c r="H136" s="474">
        <f>$C$48/12</f>
        <v>0</v>
      </c>
      <c r="I136" s="183" t="e">
        <f>(SUM('1.  LRAMVA Summary'!C$22:C$36)+SUM('1.  LRAMVA Summary'!#REF!)*(MONTH($E136)-1)/12)*$H136</f>
        <v>#REF!</v>
      </c>
      <c r="J136" s="183" t="e">
        <f>(SUM('1.  LRAMVA Summary'!D$22:D$36)+SUM('1.  LRAMVA Summary'!#REF!)*(MONTH($E136)-1)/12)*$H136</f>
        <v>#REF!</v>
      </c>
      <c r="K136" s="183" t="e">
        <f>(SUM('1.  LRAMVA Summary'!E$22:E$36)+SUM('1.  LRAMVA Summary'!#REF!)*(MONTH($E136)-1)/12)*$H136</f>
        <v>#REF!</v>
      </c>
      <c r="L136" s="183" t="e">
        <f>(SUM('1.  LRAMVA Summary'!F$22:F$36)+SUM('1.  LRAMVA Summary'!#REF!)*(MONTH($E136)-1)/12)*$H136</f>
        <v>#REF!</v>
      </c>
      <c r="M136" s="183" t="e">
        <f>(SUM('1.  LRAMVA Summary'!G$22:G$36)+SUM('1.  LRAMVA Summary'!#REF!)*(MONTH($E136)-1)/12)*$H136</f>
        <v>#REF!</v>
      </c>
      <c r="N136" s="183" t="e">
        <f>(SUM('1.  LRAMVA Summary'!H$22:H$36)+SUM('1.  LRAMVA Summary'!#REF!)*(MONTH($E136)-1)/12)*$H136</f>
        <v>#REF!</v>
      </c>
      <c r="O136" s="183" t="e">
        <f>(SUM('1.  LRAMVA Summary'!I$22:I$36)+SUM('1.  LRAMVA Summary'!#REF!)*(MONTH($E136)-1)/12)*$H136</f>
        <v>#REF!</v>
      </c>
      <c r="P136" s="183"/>
      <c r="Q136" s="184" t="e">
        <f t="shared" ref="Q136:Q147" si="84">SUM(I136:P136)</f>
        <v>#REF!</v>
      </c>
    </row>
    <row r="137" spans="2:17" s="3" customFormat="1" ht="12.75" hidden="1" x14ac:dyDescent="0.2">
      <c r="B137" s="56"/>
      <c r="E137" s="181">
        <v>43497</v>
      </c>
      <c r="F137" s="181" t="s">
        <v>375</v>
      </c>
      <c r="G137" s="182" t="s">
        <v>89</v>
      </c>
      <c r="H137" s="474">
        <f t="shared" ref="H137:H138" si="85">$C$48/12</f>
        <v>0</v>
      </c>
      <c r="I137" s="183" t="e">
        <f>(SUM('1.  LRAMVA Summary'!C$22:C$36)+SUM('1.  LRAMVA Summary'!#REF!)*(MONTH($E137)-1)/12)*$H137</f>
        <v>#REF!</v>
      </c>
      <c r="J137" s="183" t="e">
        <f>(SUM('1.  LRAMVA Summary'!D$22:D$36)+SUM('1.  LRAMVA Summary'!#REF!)*(MONTH($E137)-1)/12)*$H137</f>
        <v>#REF!</v>
      </c>
      <c r="K137" s="183" t="e">
        <f>(SUM('1.  LRAMVA Summary'!E$22:E$36)+SUM('1.  LRAMVA Summary'!#REF!)*(MONTH($E137)-1)/12)*$H137</f>
        <v>#REF!</v>
      </c>
      <c r="L137" s="183" t="e">
        <f>(SUM('1.  LRAMVA Summary'!F$22:F$36)+SUM('1.  LRAMVA Summary'!#REF!)*(MONTH($E137)-1)/12)*$H137</f>
        <v>#REF!</v>
      </c>
      <c r="M137" s="183" t="e">
        <f>(SUM('1.  LRAMVA Summary'!G$22:G$36)+SUM('1.  LRAMVA Summary'!#REF!)*(MONTH($E137)-1)/12)*$H137</f>
        <v>#REF!</v>
      </c>
      <c r="N137" s="183" t="e">
        <f>(SUM('1.  LRAMVA Summary'!H$22:H$36)+SUM('1.  LRAMVA Summary'!#REF!)*(MONTH($E137)-1)/12)*$H137</f>
        <v>#REF!</v>
      </c>
      <c r="O137" s="183" t="e">
        <f>(SUM('1.  LRAMVA Summary'!I$22:I$36)+SUM('1.  LRAMVA Summary'!#REF!)*(MONTH($E137)-1)/12)*$H137</f>
        <v>#REF!</v>
      </c>
      <c r="P137" s="183"/>
      <c r="Q137" s="184" t="e">
        <f t="shared" si="84"/>
        <v>#REF!</v>
      </c>
    </row>
    <row r="138" spans="2:17" s="3" customFormat="1" ht="12.75" hidden="1" x14ac:dyDescent="0.2">
      <c r="B138" s="56"/>
      <c r="E138" s="181">
        <v>43525</v>
      </c>
      <c r="F138" s="181" t="s">
        <v>375</v>
      </c>
      <c r="G138" s="182" t="s">
        <v>89</v>
      </c>
      <c r="H138" s="474">
        <f t="shared" si="85"/>
        <v>0</v>
      </c>
      <c r="I138" s="183" t="e">
        <f>(SUM('1.  LRAMVA Summary'!C$22:C$36)+SUM('1.  LRAMVA Summary'!#REF!)*(MONTH($E138)-1)/12)*$H138</f>
        <v>#REF!</v>
      </c>
      <c r="J138" s="183" t="e">
        <f>(SUM('1.  LRAMVA Summary'!D$22:D$36)+SUM('1.  LRAMVA Summary'!#REF!)*(MONTH($E138)-1)/12)*$H138</f>
        <v>#REF!</v>
      </c>
      <c r="K138" s="183" t="e">
        <f>(SUM('1.  LRAMVA Summary'!E$22:E$36)+SUM('1.  LRAMVA Summary'!#REF!)*(MONTH($E138)-1)/12)*$H138</f>
        <v>#REF!</v>
      </c>
      <c r="L138" s="183" t="e">
        <f>(SUM('1.  LRAMVA Summary'!F$22:F$36)+SUM('1.  LRAMVA Summary'!#REF!)*(MONTH($E138)-1)/12)*$H138</f>
        <v>#REF!</v>
      </c>
      <c r="M138" s="183" t="e">
        <f>(SUM('1.  LRAMVA Summary'!G$22:G$36)+SUM('1.  LRAMVA Summary'!#REF!)*(MONTH($E138)-1)/12)*$H138</f>
        <v>#REF!</v>
      </c>
      <c r="N138" s="183" t="e">
        <f>(SUM('1.  LRAMVA Summary'!H$22:H$36)+SUM('1.  LRAMVA Summary'!#REF!)*(MONTH($E138)-1)/12)*$H138</f>
        <v>#REF!</v>
      </c>
      <c r="O138" s="183" t="e">
        <f>(SUM('1.  LRAMVA Summary'!I$22:I$36)+SUM('1.  LRAMVA Summary'!#REF!)*(MONTH($E138)-1)/12)*$H138</f>
        <v>#REF!</v>
      </c>
      <c r="P138" s="183"/>
      <c r="Q138" s="184" t="e">
        <f t="shared" si="84"/>
        <v>#REF!</v>
      </c>
    </row>
    <row r="139" spans="2:17" s="16" customFormat="1" ht="12.75" hidden="1" x14ac:dyDescent="0.2">
      <c r="B139" s="216"/>
      <c r="E139" s="181">
        <v>43556</v>
      </c>
      <c r="F139" s="181" t="s">
        <v>375</v>
      </c>
      <c r="G139" s="182" t="s">
        <v>90</v>
      </c>
      <c r="H139" s="474">
        <f>$C$49/12</f>
        <v>0</v>
      </c>
      <c r="I139" s="183" t="e">
        <f>(SUM('1.  LRAMVA Summary'!C$22:C$36)+SUM('1.  LRAMVA Summary'!#REF!)*(MONTH($E139)-1)/12)*$H139</f>
        <v>#REF!</v>
      </c>
      <c r="J139" s="183" t="e">
        <f>(SUM('1.  LRAMVA Summary'!D$22:D$36)+SUM('1.  LRAMVA Summary'!#REF!)*(MONTH($E139)-1)/12)*$H139</f>
        <v>#REF!</v>
      </c>
      <c r="K139" s="183" t="e">
        <f>(SUM('1.  LRAMVA Summary'!E$22:E$36)+SUM('1.  LRAMVA Summary'!#REF!)*(MONTH($E139)-1)/12)*$H139</f>
        <v>#REF!</v>
      </c>
      <c r="L139" s="183" t="e">
        <f>(SUM('1.  LRAMVA Summary'!F$22:F$36)+SUM('1.  LRAMVA Summary'!#REF!)*(MONTH($E139)-1)/12)*$H139</f>
        <v>#REF!</v>
      </c>
      <c r="M139" s="183" t="e">
        <f>(SUM('1.  LRAMVA Summary'!G$22:G$36)+SUM('1.  LRAMVA Summary'!#REF!)*(MONTH($E139)-1)/12)*$H139</f>
        <v>#REF!</v>
      </c>
      <c r="N139" s="183" t="e">
        <f>(SUM('1.  LRAMVA Summary'!H$22:H$36)+SUM('1.  LRAMVA Summary'!#REF!)*(MONTH($E139)-1)/12)*$H139</f>
        <v>#REF!</v>
      </c>
      <c r="O139" s="183" t="e">
        <f>(SUM('1.  LRAMVA Summary'!I$22:I$36)+SUM('1.  LRAMVA Summary'!#REF!)*(MONTH($E139)-1)/12)*$H139</f>
        <v>#REF!</v>
      </c>
      <c r="P139" s="183"/>
      <c r="Q139" s="184" t="e">
        <f t="shared" si="84"/>
        <v>#REF!</v>
      </c>
    </row>
    <row r="140" spans="2:17" s="3" customFormat="1" ht="12.75" hidden="1" x14ac:dyDescent="0.2">
      <c r="B140" s="56"/>
      <c r="E140" s="181">
        <v>43586</v>
      </c>
      <c r="F140" s="181" t="s">
        <v>375</v>
      </c>
      <c r="G140" s="182" t="s">
        <v>90</v>
      </c>
      <c r="H140" s="474">
        <f t="shared" ref="H140:H141" si="86">$C$49/12</f>
        <v>0</v>
      </c>
      <c r="I140" s="183" t="e">
        <f>(SUM('1.  LRAMVA Summary'!C$22:C$36)+SUM('1.  LRAMVA Summary'!#REF!)*(MONTH($E140)-1)/12)*$H140</f>
        <v>#REF!</v>
      </c>
      <c r="J140" s="183" t="e">
        <f>(SUM('1.  LRAMVA Summary'!D$22:D$36)+SUM('1.  LRAMVA Summary'!#REF!)*(MONTH($E140)-1)/12)*$H140</f>
        <v>#REF!</v>
      </c>
      <c r="K140" s="183" t="e">
        <f>(SUM('1.  LRAMVA Summary'!E$22:E$36)+SUM('1.  LRAMVA Summary'!#REF!)*(MONTH($E140)-1)/12)*$H140</f>
        <v>#REF!</v>
      </c>
      <c r="L140" s="183" t="e">
        <f>(SUM('1.  LRAMVA Summary'!F$22:F$36)+SUM('1.  LRAMVA Summary'!#REF!)*(MONTH($E140)-1)/12)*$H140</f>
        <v>#REF!</v>
      </c>
      <c r="M140" s="183" t="e">
        <f>(SUM('1.  LRAMVA Summary'!G$22:G$36)+SUM('1.  LRAMVA Summary'!#REF!)*(MONTH($E140)-1)/12)*$H140</f>
        <v>#REF!</v>
      </c>
      <c r="N140" s="183" t="e">
        <f>(SUM('1.  LRAMVA Summary'!H$22:H$36)+SUM('1.  LRAMVA Summary'!#REF!)*(MONTH($E140)-1)/12)*$H140</f>
        <v>#REF!</v>
      </c>
      <c r="O140" s="183" t="e">
        <f>(SUM('1.  LRAMVA Summary'!I$22:I$36)+SUM('1.  LRAMVA Summary'!#REF!)*(MONTH($E140)-1)/12)*$H140</f>
        <v>#REF!</v>
      </c>
      <c r="P140" s="183"/>
      <c r="Q140" s="184" t="e">
        <f t="shared" si="84"/>
        <v>#REF!</v>
      </c>
    </row>
    <row r="141" spans="2:17" s="3" customFormat="1" ht="12.75" hidden="1" x14ac:dyDescent="0.2">
      <c r="B141" s="56"/>
      <c r="E141" s="181">
        <v>43617</v>
      </c>
      <c r="F141" s="181" t="s">
        <v>375</v>
      </c>
      <c r="G141" s="182" t="s">
        <v>90</v>
      </c>
      <c r="H141" s="474">
        <f t="shared" si="86"/>
        <v>0</v>
      </c>
      <c r="I141" s="183" t="e">
        <f>(SUM('1.  LRAMVA Summary'!C$22:C$36)+SUM('1.  LRAMVA Summary'!#REF!)*(MONTH($E141)-1)/12)*$H141</f>
        <v>#REF!</v>
      </c>
      <c r="J141" s="183" t="e">
        <f>(SUM('1.  LRAMVA Summary'!D$22:D$36)+SUM('1.  LRAMVA Summary'!#REF!)*(MONTH($E141)-1)/12)*$H141</f>
        <v>#REF!</v>
      </c>
      <c r="K141" s="183" t="e">
        <f>(SUM('1.  LRAMVA Summary'!E$22:E$36)+SUM('1.  LRAMVA Summary'!#REF!)*(MONTH($E141)-1)/12)*$H141</f>
        <v>#REF!</v>
      </c>
      <c r="L141" s="183" t="e">
        <f>(SUM('1.  LRAMVA Summary'!F$22:F$36)+SUM('1.  LRAMVA Summary'!#REF!)*(MONTH($E141)-1)/12)*$H141</f>
        <v>#REF!</v>
      </c>
      <c r="M141" s="183" t="e">
        <f>(SUM('1.  LRAMVA Summary'!G$22:G$36)+SUM('1.  LRAMVA Summary'!#REF!)*(MONTH($E141)-1)/12)*$H141</f>
        <v>#REF!</v>
      </c>
      <c r="N141" s="183" t="e">
        <f>(SUM('1.  LRAMVA Summary'!H$22:H$36)+SUM('1.  LRAMVA Summary'!#REF!)*(MONTH($E141)-1)/12)*$H141</f>
        <v>#REF!</v>
      </c>
      <c r="O141" s="183" t="e">
        <f>(SUM('1.  LRAMVA Summary'!I$22:I$36)+SUM('1.  LRAMVA Summary'!#REF!)*(MONTH($E141)-1)/12)*$H141</f>
        <v>#REF!</v>
      </c>
      <c r="P141" s="183"/>
      <c r="Q141" s="184" t="e">
        <f t="shared" si="84"/>
        <v>#REF!</v>
      </c>
    </row>
    <row r="142" spans="2:17" hidden="1" x14ac:dyDescent="0.25">
      <c r="E142" s="181">
        <v>43647</v>
      </c>
      <c r="F142" s="181" t="s">
        <v>375</v>
      </c>
      <c r="G142" s="182" t="s">
        <v>92</v>
      </c>
      <c r="H142" s="474">
        <f>$C$50/12</f>
        <v>0</v>
      </c>
      <c r="I142" s="183" t="e">
        <f>(SUM('1.  LRAMVA Summary'!C$22:C$36)+SUM('1.  LRAMVA Summary'!#REF!)*(MONTH($E142)-1)/12)*$H142</f>
        <v>#REF!</v>
      </c>
      <c r="J142" s="183" t="e">
        <f>(SUM('1.  LRAMVA Summary'!D$22:D$36)+SUM('1.  LRAMVA Summary'!#REF!)*(MONTH($E142)-1)/12)*$H142</f>
        <v>#REF!</v>
      </c>
      <c r="K142" s="183" t="e">
        <f>(SUM('1.  LRAMVA Summary'!E$22:E$36)+SUM('1.  LRAMVA Summary'!#REF!)*(MONTH($E142)-1)/12)*$H142</f>
        <v>#REF!</v>
      </c>
      <c r="L142" s="183" t="e">
        <f>(SUM('1.  LRAMVA Summary'!F$22:F$36)+SUM('1.  LRAMVA Summary'!#REF!)*(MONTH($E142)-1)/12)*$H142</f>
        <v>#REF!</v>
      </c>
      <c r="M142" s="183" t="e">
        <f>(SUM('1.  LRAMVA Summary'!G$22:G$36)+SUM('1.  LRAMVA Summary'!#REF!)*(MONTH($E142)-1)/12)*$H142</f>
        <v>#REF!</v>
      </c>
      <c r="N142" s="183" t="e">
        <f>(SUM('1.  LRAMVA Summary'!H$22:H$36)+SUM('1.  LRAMVA Summary'!#REF!)*(MONTH($E142)-1)/12)*$H142</f>
        <v>#REF!</v>
      </c>
      <c r="O142" s="183" t="e">
        <f>(SUM('1.  LRAMVA Summary'!I$22:I$36)+SUM('1.  LRAMVA Summary'!#REF!)*(MONTH($E142)-1)/12)*$H142</f>
        <v>#REF!</v>
      </c>
      <c r="P142" s="183"/>
      <c r="Q142" s="184" t="e">
        <f t="shared" si="84"/>
        <v>#REF!</v>
      </c>
    </row>
    <row r="143" spans="2:17" hidden="1" x14ac:dyDescent="0.25">
      <c r="E143" s="181">
        <v>43678</v>
      </c>
      <c r="F143" s="181" t="s">
        <v>375</v>
      </c>
      <c r="G143" s="182" t="s">
        <v>92</v>
      </c>
      <c r="H143" s="474">
        <f t="shared" ref="H143:H144" si="87">$C$50/12</f>
        <v>0</v>
      </c>
      <c r="I143" s="183" t="e">
        <f>(SUM('1.  LRAMVA Summary'!C$22:C$36)+SUM('1.  LRAMVA Summary'!#REF!)*(MONTH($E143)-1)/12)*$H143</f>
        <v>#REF!</v>
      </c>
      <c r="J143" s="183" t="e">
        <f>(SUM('1.  LRAMVA Summary'!D$22:D$36)+SUM('1.  LRAMVA Summary'!#REF!)*(MONTH($E143)-1)/12)*$H143</f>
        <v>#REF!</v>
      </c>
      <c r="K143" s="183" t="e">
        <f>(SUM('1.  LRAMVA Summary'!E$22:E$36)+SUM('1.  LRAMVA Summary'!#REF!)*(MONTH($E143)-1)/12)*$H143</f>
        <v>#REF!</v>
      </c>
      <c r="L143" s="183" t="e">
        <f>(SUM('1.  LRAMVA Summary'!F$22:F$36)+SUM('1.  LRAMVA Summary'!#REF!)*(MONTH($E143)-1)/12)*$H143</f>
        <v>#REF!</v>
      </c>
      <c r="M143" s="183" t="e">
        <f>(SUM('1.  LRAMVA Summary'!G$22:G$36)+SUM('1.  LRAMVA Summary'!#REF!)*(MONTH($E143)-1)/12)*$H143</f>
        <v>#REF!</v>
      </c>
      <c r="N143" s="183" t="e">
        <f>(SUM('1.  LRAMVA Summary'!H$22:H$36)+SUM('1.  LRAMVA Summary'!#REF!)*(MONTH($E143)-1)/12)*$H143</f>
        <v>#REF!</v>
      </c>
      <c r="O143" s="183" t="e">
        <f>(SUM('1.  LRAMVA Summary'!I$22:I$36)+SUM('1.  LRAMVA Summary'!#REF!)*(MONTH($E143)-1)/12)*$H143</f>
        <v>#REF!</v>
      </c>
      <c r="P143" s="183"/>
      <c r="Q143" s="184" t="e">
        <f t="shared" si="84"/>
        <v>#REF!</v>
      </c>
    </row>
    <row r="144" spans="2:17" hidden="1" x14ac:dyDescent="0.25">
      <c r="E144" s="181">
        <v>43709</v>
      </c>
      <c r="F144" s="181" t="s">
        <v>375</v>
      </c>
      <c r="G144" s="182" t="s">
        <v>92</v>
      </c>
      <c r="H144" s="474">
        <f t="shared" si="87"/>
        <v>0</v>
      </c>
      <c r="I144" s="183" t="e">
        <f>(SUM('1.  LRAMVA Summary'!C$22:C$36)+SUM('1.  LRAMVA Summary'!#REF!)*(MONTH($E144)-1)/12)*$H144</f>
        <v>#REF!</v>
      </c>
      <c r="J144" s="183" t="e">
        <f>(SUM('1.  LRAMVA Summary'!D$22:D$36)+SUM('1.  LRAMVA Summary'!#REF!)*(MONTH($E144)-1)/12)*$H144</f>
        <v>#REF!</v>
      </c>
      <c r="K144" s="183" t="e">
        <f>(SUM('1.  LRAMVA Summary'!E$22:E$36)+SUM('1.  LRAMVA Summary'!#REF!)*(MONTH($E144)-1)/12)*$H144</f>
        <v>#REF!</v>
      </c>
      <c r="L144" s="183" t="e">
        <f>(SUM('1.  LRAMVA Summary'!F$22:F$36)+SUM('1.  LRAMVA Summary'!#REF!)*(MONTH($E144)-1)/12)*$H144</f>
        <v>#REF!</v>
      </c>
      <c r="M144" s="183" t="e">
        <f>(SUM('1.  LRAMVA Summary'!G$22:G$36)+SUM('1.  LRAMVA Summary'!#REF!)*(MONTH($E144)-1)/12)*$H144</f>
        <v>#REF!</v>
      </c>
      <c r="N144" s="183" t="e">
        <f>(SUM('1.  LRAMVA Summary'!H$22:H$36)+SUM('1.  LRAMVA Summary'!#REF!)*(MONTH($E144)-1)/12)*$H144</f>
        <v>#REF!</v>
      </c>
      <c r="O144" s="183" t="e">
        <f>(SUM('1.  LRAMVA Summary'!I$22:I$36)+SUM('1.  LRAMVA Summary'!#REF!)*(MONTH($E144)-1)/12)*$H144</f>
        <v>#REF!</v>
      </c>
      <c r="P144" s="183"/>
      <c r="Q144" s="184" t="e">
        <f t="shared" si="84"/>
        <v>#REF!</v>
      </c>
    </row>
    <row r="145" spans="5:17" hidden="1" x14ac:dyDescent="0.25">
      <c r="E145" s="181">
        <v>43739</v>
      </c>
      <c r="F145" s="181" t="s">
        <v>375</v>
      </c>
      <c r="G145" s="182" t="s">
        <v>93</v>
      </c>
      <c r="H145" s="474">
        <f>$C$51/12</f>
        <v>0</v>
      </c>
      <c r="I145" s="183" t="e">
        <f>(SUM('1.  LRAMVA Summary'!C$22:C$36)+SUM('1.  LRAMVA Summary'!#REF!)*(MONTH($E145)-1)/12)*$H145</f>
        <v>#REF!</v>
      </c>
      <c r="J145" s="183" t="e">
        <f>(SUM('1.  LRAMVA Summary'!D$22:D$36)+SUM('1.  LRAMVA Summary'!#REF!)*(MONTH($E145)-1)/12)*$H145</f>
        <v>#REF!</v>
      </c>
      <c r="K145" s="183" t="e">
        <f>(SUM('1.  LRAMVA Summary'!E$22:E$36)+SUM('1.  LRAMVA Summary'!#REF!)*(MONTH($E145)-1)/12)*$H145</f>
        <v>#REF!</v>
      </c>
      <c r="L145" s="183" t="e">
        <f>(SUM('1.  LRAMVA Summary'!F$22:F$36)+SUM('1.  LRAMVA Summary'!#REF!)*(MONTH($E145)-1)/12)*$H145</f>
        <v>#REF!</v>
      </c>
      <c r="M145" s="183" t="e">
        <f>(SUM('1.  LRAMVA Summary'!G$22:G$36)+SUM('1.  LRAMVA Summary'!#REF!)*(MONTH($E145)-1)/12)*$H145</f>
        <v>#REF!</v>
      </c>
      <c r="N145" s="183" t="e">
        <f>(SUM('1.  LRAMVA Summary'!H$22:H$36)+SUM('1.  LRAMVA Summary'!#REF!)*(MONTH($E145)-1)/12)*$H145</f>
        <v>#REF!</v>
      </c>
      <c r="O145" s="183" t="e">
        <f>(SUM('1.  LRAMVA Summary'!I$22:I$36)+SUM('1.  LRAMVA Summary'!#REF!)*(MONTH($E145)-1)/12)*$H145</f>
        <v>#REF!</v>
      </c>
      <c r="P145" s="183"/>
      <c r="Q145" s="184" t="e">
        <f t="shared" si="84"/>
        <v>#REF!</v>
      </c>
    </row>
    <row r="146" spans="5:17" hidden="1" x14ac:dyDescent="0.25">
      <c r="E146" s="181">
        <v>43770</v>
      </c>
      <c r="F146" s="181" t="s">
        <v>375</v>
      </c>
      <c r="G146" s="182" t="s">
        <v>93</v>
      </c>
      <c r="H146" s="474">
        <f t="shared" ref="H146:H147" si="88">$C$51/12</f>
        <v>0</v>
      </c>
      <c r="I146" s="183" t="e">
        <f>(SUM('1.  LRAMVA Summary'!C$22:C$36)+SUM('1.  LRAMVA Summary'!#REF!)*(MONTH($E146)-1)/12)*$H146</f>
        <v>#REF!</v>
      </c>
      <c r="J146" s="183" t="e">
        <f>(SUM('1.  LRAMVA Summary'!D$22:D$36)+SUM('1.  LRAMVA Summary'!#REF!)*(MONTH($E146)-1)/12)*$H146</f>
        <v>#REF!</v>
      </c>
      <c r="K146" s="183" t="e">
        <f>(SUM('1.  LRAMVA Summary'!E$22:E$36)+SUM('1.  LRAMVA Summary'!#REF!)*(MONTH($E146)-1)/12)*$H146</f>
        <v>#REF!</v>
      </c>
      <c r="L146" s="183" t="e">
        <f>(SUM('1.  LRAMVA Summary'!F$22:F$36)+SUM('1.  LRAMVA Summary'!#REF!)*(MONTH($E146)-1)/12)*$H146</f>
        <v>#REF!</v>
      </c>
      <c r="M146" s="183" t="e">
        <f>(SUM('1.  LRAMVA Summary'!G$22:G$36)+SUM('1.  LRAMVA Summary'!#REF!)*(MONTH($E146)-1)/12)*$H146</f>
        <v>#REF!</v>
      </c>
      <c r="N146" s="183" t="e">
        <f>(SUM('1.  LRAMVA Summary'!H$22:H$36)+SUM('1.  LRAMVA Summary'!#REF!)*(MONTH($E146)-1)/12)*$H146</f>
        <v>#REF!</v>
      </c>
      <c r="O146" s="183" t="e">
        <f>(SUM('1.  LRAMVA Summary'!I$22:I$36)+SUM('1.  LRAMVA Summary'!#REF!)*(MONTH($E146)-1)/12)*$H146</f>
        <v>#REF!</v>
      </c>
      <c r="P146" s="183"/>
      <c r="Q146" s="184" t="e">
        <f t="shared" si="84"/>
        <v>#REF!</v>
      </c>
    </row>
    <row r="147" spans="5:17" hidden="1" x14ac:dyDescent="0.25">
      <c r="E147" s="181">
        <v>43800</v>
      </c>
      <c r="F147" s="181" t="s">
        <v>375</v>
      </c>
      <c r="G147" s="182" t="s">
        <v>93</v>
      </c>
      <c r="H147" s="474">
        <f t="shared" si="88"/>
        <v>0</v>
      </c>
      <c r="I147" s="183" t="e">
        <f>(SUM('1.  LRAMVA Summary'!C$22:C$36)+SUM('1.  LRAMVA Summary'!#REF!)*(MONTH($E147)-1)/12)*$H147</f>
        <v>#REF!</v>
      </c>
      <c r="J147" s="183" t="e">
        <f>(SUM('1.  LRAMVA Summary'!D$22:D$36)+SUM('1.  LRAMVA Summary'!#REF!)*(MONTH($E147)-1)/12)*$H147</f>
        <v>#REF!</v>
      </c>
      <c r="K147" s="183" t="e">
        <f>(SUM('1.  LRAMVA Summary'!E$22:E$36)+SUM('1.  LRAMVA Summary'!#REF!)*(MONTH($E147)-1)/12)*$H147</f>
        <v>#REF!</v>
      </c>
      <c r="L147" s="183" t="e">
        <f>(SUM('1.  LRAMVA Summary'!F$22:F$36)+SUM('1.  LRAMVA Summary'!#REF!)*(MONTH($E147)-1)/12)*$H147</f>
        <v>#REF!</v>
      </c>
      <c r="M147" s="183" t="e">
        <f>(SUM('1.  LRAMVA Summary'!G$22:G$36)+SUM('1.  LRAMVA Summary'!#REF!)*(MONTH($E147)-1)/12)*$H147</f>
        <v>#REF!</v>
      </c>
      <c r="N147" s="183" t="e">
        <f>(SUM('1.  LRAMVA Summary'!H$22:H$36)+SUM('1.  LRAMVA Summary'!#REF!)*(MONTH($E147)-1)/12)*$H147</f>
        <v>#REF!</v>
      </c>
      <c r="O147" s="183" t="e">
        <f>(SUM('1.  LRAMVA Summary'!I$22:I$36)+SUM('1.  LRAMVA Summary'!#REF!)*(MONTH($E147)-1)/12)*$H147</f>
        <v>#REF!</v>
      </c>
      <c r="P147" s="183"/>
      <c r="Q147" s="184" t="e">
        <f t="shared" si="84"/>
        <v>#REF!</v>
      </c>
    </row>
    <row r="148" spans="5:17" ht="15.75" hidden="1" thickBot="1" x14ac:dyDescent="0.3">
      <c r="E148" s="193" t="s">
        <v>382</v>
      </c>
      <c r="F148" s="193"/>
      <c r="G148" s="194"/>
      <c r="H148" s="468"/>
      <c r="I148" s="195" t="e">
        <f>SUM(I135:I147)</f>
        <v>#REF!</v>
      </c>
      <c r="J148" s="195" t="e">
        <f>SUM(J135:J147)</f>
        <v>#REF!</v>
      </c>
      <c r="K148" s="195" t="e">
        <f t="shared" ref="K148:P148" si="89">SUM(K135:K147)</f>
        <v>#REF!</v>
      </c>
      <c r="L148" s="195" t="e">
        <f t="shared" si="89"/>
        <v>#REF!</v>
      </c>
      <c r="M148" s="195" t="e">
        <f t="shared" si="89"/>
        <v>#REF!</v>
      </c>
      <c r="N148" s="195" t="e">
        <f t="shared" si="89"/>
        <v>#REF!</v>
      </c>
      <c r="O148" s="195" t="e">
        <f t="shared" si="89"/>
        <v>#REF!</v>
      </c>
      <c r="P148" s="195">
        <f t="shared" si="89"/>
        <v>0</v>
      </c>
      <c r="Q148" s="195" t="e">
        <f>SUM(Q135:Q147)</f>
        <v>#REF!</v>
      </c>
    </row>
    <row r="149" spans="5:17" ht="15.75" hidden="1" thickTop="1" x14ac:dyDescent="0.25">
      <c r="E149" s="224" t="s">
        <v>91</v>
      </c>
      <c r="F149" s="224"/>
      <c r="G149" s="225"/>
      <c r="H149" s="469"/>
      <c r="I149" s="226"/>
      <c r="J149" s="226"/>
      <c r="K149" s="226"/>
      <c r="L149" s="226"/>
      <c r="M149" s="226"/>
      <c r="N149" s="226"/>
      <c r="O149" s="226"/>
      <c r="P149" s="226"/>
      <c r="Q149" s="227"/>
    </row>
    <row r="150" spans="5:17" hidden="1" x14ac:dyDescent="0.25">
      <c r="E150" s="190" t="s">
        <v>395</v>
      </c>
      <c r="F150" s="190"/>
      <c r="G150" s="191"/>
      <c r="H150" s="470"/>
      <c r="I150" s="192" t="e">
        <f>I148+I149</f>
        <v>#REF!</v>
      </c>
      <c r="J150" s="192" t="e">
        <f t="shared" ref="J150" si="90">J148+J149</f>
        <v>#REF!</v>
      </c>
      <c r="K150" s="192" t="e">
        <f t="shared" ref="K150" si="91">K148+K149</f>
        <v>#REF!</v>
      </c>
      <c r="L150" s="192" t="e">
        <f t="shared" ref="L150" si="92">L148+L149</f>
        <v>#REF!</v>
      </c>
      <c r="M150" s="192" t="e">
        <f t="shared" ref="M150" si="93">M148+M149</f>
        <v>#REF!</v>
      </c>
      <c r="N150" s="192" t="e">
        <f t="shared" ref="N150" si="94">N148+N149</f>
        <v>#REF!</v>
      </c>
      <c r="O150" s="192" t="e">
        <f t="shared" ref="O150" si="95">O148+O149</f>
        <v>#REF!</v>
      </c>
      <c r="P150" s="192">
        <f t="shared" ref="P150" si="96">P148+P149</f>
        <v>0</v>
      </c>
      <c r="Q150" s="192" t="e">
        <f>Q148+Q149</f>
        <v>#REF!</v>
      </c>
    </row>
    <row r="151" spans="5:17" hidden="1" x14ac:dyDescent="0.25">
      <c r="E151" s="181">
        <v>43831</v>
      </c>
      <c r="F151" s="181" t="s">
        <v>376</v>
      </c>
      <c r="G151" s="182" t="s">
        <v>89</v>
      </c>
      <c r="H151" s="474">
        <f>$C$52/12</f>
        <v>0</v>
      </c>
      <c r="I151" s="183">
        <f>(SUM('1.  LRAMVA Summary'!C$22:C$36)*(MONTH($E151)-1)/12)*$H151</f>
        <v>0</v>
      </c>
      <c r="J151" s="183">
        <f>(SUM('1.  LRAMVA Summary'!D$22:D$36)*(MONTH($E151)-1)/12)*$H151</f>
        <v>0</v>
      </c>
      <c r="K151" s="183">
        <f>(SUM('1.  LRAMVA Summary'!E$22:E$36)*(MONTH($E151)-1)/12)*$H151</f>
        <v>0</v>
      </c>
      <c r="L151" s="183">
        <f>(SUM('1.  LRAMVA Summary'!F$22:F$36)*(MONTH($E151)-1)/12)*$H151</f>
        <v>0</v>
      </c>
      <c r="M151" s="183">
        <f>(SUM('1.  LRAMVA Summary'!G$22:G$36)*(MONTH($E151)-1)/12)*$H151</f>
        <v>0</v>
      </c>
      <c r="N151" s="183">
        <f>(SUM('1.  LRAMVA Summary'!H$22:H$36)*(MONTH($E151)-1)/12)*$H151</f>
        <v>0</v>
      </c>
      <c r="O151" s="183">
        <f>(SUM('1.  LRAMVA Summary'!I$22:I$36)*(MONTH($E151)-1)/12)*$H151</f>
        <v>0</v>
      </c>
      <c r="P151" s="183"/>
      <c r="Q151" s="184">
        <f>SUM(I151:P151)</f>
        <v>0</v>
      </c>
    </row>
    <row r="152" spans="5:17" hidden="1" x14ac:dyDescent="0.25">
      <c r="E152" s="181">
        <v>43862</v>
      </c>
      <c r="F152" s="181" t="s">
        <v>376</v>
      </c>
      <c r="G152" s="182" t="s">
        <v>89</v>
      </c>
      <c r="H152" s="474">
        <f t="shared" ref="H152:H153" si="97">$C$52/12</f>
        <v>0</v>
      </c>
      <c r="I152" s="183">
        <f>(SUM('1.  LRAMVA Summary'!C$22:C$36)*(MONTH($E152)-1)/12)*$H152</f>
        <v>0</v>
      </c>
      <c r="J152" s="183">
        <f>(SUM('1.  LRAMVA Summary'!D$22:D$36)*(MONTH($E152)-1)/12)*$H152</f>
        <v>0</v>
      </c>
      <c r="K152" s="183">
        <f>(SUM('1.  LRAMVA Summary'!E$22:E$36)*(MONTH($E152)-1)/12)*$H152</f>
        <v>0</v>
      </c>
      <c r="L152" s="183">
        <f>(SUM('1.  LRAMVA Summary'!F$22:F$36)*(MONTH($E152)-1)/12)*$H152</f>
        <v>0</v>
      </c>
      <c r="M152" s="183">
        <f>(SUM('1.  LRAMVA Summary'!G$22:G$36)*(MONTH($E152)-1)/12)*$H152</f>
        <v>0</v>
      </c>
      <c r="N152" s="183">
        <f>(SUM('1.  LRAMVA Summary'!H$22:H$36)*(MONTH($E152)-1)/12)*$H152</f>
        <v>0</v>
      </c>
      <c r="O152" s="183">
        <f>(SUM('1.  LRAMVA Summary'!I$22:I$36)*(MONTH($E152)-1)/12)*$H152</f>
        <v>0</v>
      </c>
      <c r="P152" s="183"/>
      <c r="Q152" s="184">
        <f>SUM(I152:P152)</f>
        <v>0</v>
      </c>
    </row>
    <row r="153" spans="5:17" hidden="1" x14ac:dyDescent="0.25">
      <c r="E153" s="181">
        <v>43891</v>
      </c>
      <c r="F153" s="181" t="s">
        <v>376</v>
      </c>
      <c r="G153" s="182" t="s">
        <v>89</v>
      </c>
      <c r="H153" s="474">
        <f t="shared" si="97"/>
        <v>0</v>
      </c>
      <c r="I153" s="183">
        <f>(SUM('1.  LRAMVA Summary'!C$22:C$36)*(MONTH($E153)-1)/12)*$H153</f>
        <v>0</v>
      </c>
      <c r="J153" s="183">
        <f>(SUM('1.  LRAMVA Summary'!D$22:D$36)*(MONTH($E153)-1)/12)*$H153</f>
        <v>0</v>
      </c>
      <c r="K153" s="183">
        <f>(SUM('1.  LRAMVA Summary'!E$22:E$36)*(MONTH($E153)-1)/12)*$H153</f>
        <v>0</v>
      </c>
      <c r="L153" s="183">
        <f>(SUM('1.  LRAMVA Summary'!F$22:F$36)*(MONTH($E153)-1)/12)*$H153</f>
        <v>0</v>
      </c>
      <c r="M153" s="183">
        <f>(SUM('1.  LRAMVA Summary'!G$22:G$36)*(MONTH($E153)-1)/12)*$H153</f>
        <v>0</v>
      </c>
      <c r="N153" s="183">
        <f>(SUM('1.  LRAMVA Summary'!H$22:H$36)*(MONTH($E153)-1)/12)*$H153</f>
        <v>0</v>
      </c>
      <c r="O153" s="183">
        <f>(SUM('1.  LRAMVA Summary'!I$22:I$36)*(MONTH($E153)-1)/12)*$H153</f>
        <v>0</v>
      </c>
      <c r="P153" s="183"/>
      <c r="Q153" s="184">
        <f t="shared" ref="Q153:Q162" si="98">SUM(I153:P153)</f>
        <v>0</v>
      </c>
    </row>
    <row r="154" spans="5:17" hidden="1" x14ac:dyDescent="0.25">
      <c r="E154" s="181">
        <v>43922</v>
      </c>
      <c r="F154" s="181" t="s">
        <v>376</v>
      </c>
      <c r="G154" s="182" t="s">
        <v>90</v>
      </c>
      <c r="H154" s="474">
        <f>$C$53/12</f>
        <v>0</v>
      </c>
      <c r="I154" s="183">
        <f>(SUM('1.  LRAMVA Summary'!C$22:C$36)*(MONTH($E154)-1)/12)*$H154</f>
        <v>0</v>
      </c>
      <c r="J154" s="183">
        <f>(SUM('1.  LRAMVA Summary'!D$22:D$36)*(MONTH($E154)-1)/12)*$H154</f>
        <v>0</v>
      </c>
      <c r="K154" s="183">
        <f>(SUM('1.  LRAMVA Summary'!E$22:E$36)*(MONTH($E154)-1)/12)*$H154</f>
        <v>0</v>
      </c>
      <c r="L154" s="183">
        <f>(SUM('1.  LRAMVA Summary'!F$22:F$36)*(MONTH($E154)-1)/12)*$H154</f>
        <v>0</v>
      </c>
      <c r="M154" s="183">
        <f>(SUM('1.  LRAMVA Summary'!G$22:G$36)*(MONTH($E154)-1)/12)*$H154</f>
        <v>0</v>
      </c>
      <c r="N154" s="183">
        <f>(SUM('1.  LRAMVA Summary'!H$22:H$36)*(MONTH($E154)-1)/12)*$H154</f>
        <v>0</v>
      </c>
      <c r="O154" s="183">
        <f>(SUM('1.  LRAMVA Summary'!I$22:I$36)*(MONTH($E154)-1)/12)*$H154</f>
        <v>0</v>
      </c>
      <c r="P154" s="183"/>
      <c r="Q154" s="184">
        <f t="shared" si="98"/>
        <v>0</v>
      </c>
    </row>
    <row r="155" spans="5:17" hidden="1" x14ac:dyDescent="0.25">
      <c r="E155" s="181">
        <v>43952</v>
      </c>
      <c r="F155" s="181" t="s">
        <v>376</v>
      </c>
      <c r="G155" s="182" t="s">
        <v>90</v>
      </c>
      <c r="H155" s="474">
        <f t="shared" ref="H155:H156" si="99">$C$53/12</f>
        <v>0</v>
      </c>
      <c r="I155" s="183">
        <f>(SUM('1.  LRAMVA Summary'!C$22:C$36)*(MONTH($E155)-1)/12)*$H155</f>
        <v>0</v>
      </c>
      <c r="J155" s="183">
        <f>(SUM('1.  LRAMVA Summary'!D$22:D$36)*(MONTH($E155)-1)/12)*$H155</f>
        <v>0</v>
      </c>
      <c r="K155" s="183">
        <f>(SUM('1.  LRAMVA Summary'!E$22:E$36)*(MONTH($E155)-1)/12)*$H155</f>
        <v>0</v>
      </c>
      <c r="L155" s="183">
        <f>(SUM('1.  LRAMVA Summary'!F$22:F$36)*(MONTH($E155)-1)/12)*$H155</f>
        <v>0</v>
      </c>
      <c r="M155" s="183">
        <f>(SUM('1.  LRAMVA Summary'!G$22:G$36)*(MONTH($E155)-1)/12)*$H155</f>
        <v>0</v>
      </c>
      <c r="N155" s="183">
        <f>(SUM('1.  LRAMVA Summary'!H$22:H$36)*(MONTH($E155)-1)/12)*$H155</f>
        <v>0</v>
      </c>
      <c r="O155" s="183">
        <f>(SUM('1.  LRAMVA Summary'!I$22:I$36)*(MONTH($E155)-1)/12)*$H155</f>
        <v>0</v>
      </c>
      <c r="P155" s="183"/>
      <c r="Q155" s="184">
        <f t="shared" si="98"/>
        <v>0</v>
      </c>
    </row>
    <row r="156" spans="5:17" hidden="1" x14ac:dyDescent="0.25">
      <c r="E156" s="181">
        <v>43983</v>
      </c>
      <c r="F156" s="181" t="s">
        <v>376</v>
      </c>
      <c r="G156" s="182" t="s">
        <v>90</v>
      </c>
      <c r="H156" s="474">
        <f t="shared" si="99"/>
        <v>0</v>
      </c>
      <c r="I156" s="183">
        <f>(SUM('1.  LRAMVA Summary'!C$22:C$36)*(MONTH($E156)-1)/12)*$H156</f>
        <v>0</v>
      </c>
      <c r="J156" s="183">
        <f>(SUM('1.  LRAMVA Summary'!D$22:D$36)*(MONTH($E156)-1)/12)*$H156</f>
        <v>0</v>
      </c>
      <c r="K156" s="183">
        <f>(SUM('1.  LRAMVA Summary'!E$22:E$36)*(MONTH($E156)-1)/12)*$H156</f>
        <v>0</v>
      </c>
      <c r="L156" s="183">
        <f>(SUM('1.  LRAMVA Summary'!F$22:F$36)*(MONTH($E156)-1)/12)*$H156</f>
        <v>0</v>
      </c>
      <c r="M156" s="183">
        <f>(SUM('1.  LRAMVA Summary'!G$22:G$36)*(MONTH($E156)-1)/12)*$H156</f>
        <v>0</v>
      </c>
      <c r="N156" s="183">
        <f>(SUM('1.  LRAMVA Summary'!H$22:H$36)*(MONTH($E156)-1)/12)*$H156</f>
        <v>0</v>
      </c>
      <c r="O156" s="183">
        <f>(SUM('1.  LRAMVA Summary'!I$22:I$36)*(MONTH($E156)-1)/12)*$H156</f>
        <v>0</v>
      </c>
      <c r="P156" s="183"/>
      <c r="Q156" s="184">
        <f t="shared" si="98"/>
        <v>0</v>
      </c>
    </row>
    <row r="157" spans="5:17" hidden="1" x14ac:dyDescent="0.25">
      <c r="E157" s="181">
        <v>44013</v>
      </c>
      <c r="F157" s="181" t="s">
        <v>376</v>
      </c>
      <c r="G157" s="182" t="s">
        <v>92</v>
      </c>
      <c r="H157" s="474">
        <f>$C$54/12</f>
        <v>0</v>
      </c>
      <c r="I157" s="183">
        <f>(SUM('1.  LRAMVA Summary'!C$22:C$36)*(MONTH($E157)-1)/12)*$H157</f>
        <v>0</v>
      </c>
      <c r="J157" s="183">
        <f>(SUM('1.  LRAMVA Summary'!D$22:D$36)*(MONTH($E157)-1)/12)*$H157</f>
        <v>0</v>
      </c>
      <c r="K157" s="183">
        <f>(SUM('1.  LRAMVA Summary'!E$22:E$36)*(MONTH($E157)-1)/12)*$H157</f>
        <v>0</v>
      </c>
      <c r="L157" s="183">
        <f>(SUM('1.  LRAMVA Summary'!F$22:F$36)*(MONTH($E157)-1)/12)*$H157</f>
        <v>0</v>
      </c>
      <c r="M157" s="183">
        <f>(SUM('1.  LRAMVA Summary'!G$22:G$36)*(MONTH($E157)-1)/12)*$H157</f>
        <v>0</v>
      </c>
      <c r="N157" s="183">
        <f>(SUM('1.  LRAMVA Summary'!H$22:H$36)*(MONTH($E157)-1)/12)*$H157</f>
        <v>0</v>
      </c>
      <c r="O157" s="183">
        <f>(SUM('1.  LRAMVA Summary'!I$22:I$36)*(MONTH($E157)-1)/12)*$H157</f>
        <v>0</v>
      </c>
      <c r="P157" s="183"/>
      <c r="Q157" s="184">
        <f t="shared" si="98"/>
        <v>0</v>
      </c>
    </row>
    <row r="158" spans="5:17" hidden="1" x14ac:dyDescent="0.25">
      <c r="E158" s="181">
        <v>44044</v>
      </c>
      <c r="F158" s="181" t="s">
        <v>376</v>
      </c>
      <c r="G158" s="182" t="s">
        <v>92</v>
      </c>
      <c r="H158" s="474">
        <f t="shared" ref="H158:H159" si="100">$C$54/12</f>
        <v>0</v>
      </c>
      <c r="I158" s="183">
        <f>(SUM('1.  LRAMVA Summary'!C$22:C$36)*(MONTH($E158)-1)/12)*$H158</f>
        <v>0</v>
      </c>
      <c r="J158" s="183">
        <f>(SUM('1.  LRAMVA Summary'!D$22:D$36)*(MONTH($E158)-1)/12)*$H158</f>
        <v>0</v>
      </c>
      <c r="K158" s="183">
        <f>(SUM('1.  LRAMVA Summary'!E$22:E$36)*(MONTH($E158)-1)/12)*$H158</f>
        <v>0</v>
      </c>
      <c r="L158" s="183">
        <f>(SUM('1.  LRAMVA Summary'!F$22:F$36)*(MONTH($E158)-1)/12)*$H158</f>
        <v>0</v>
      </c>
      <c r="M158" s="183">
        <f>(SUM('1.  LRAMVA Summary'!G$22:G$36)*(MONTH($E158)-1)/12)*$H158</f>
        <v>0</v>
      </c>
      <c r="N158" s="183">
        <f>(SUM('1.  LRAMVA Summary'!H$22:H$36)*(MONTH($E158)-1)/12)*$H158</f>
        <v>0</v>
      </c>
      <c r="O158" s="183">
        <f>(SUM('1.  LRAMVA Summary'!I$22:I$36)*(MONTH($E158)-1)/12)*$H158</f>
        <v>0</v>
      </c>
      <c r="P158" s="183"/>
      <c r="Q158" s="184">
        <f t="shared" si="98"/>
        <v>0</v>
      </c>
    </row>
    <row r="159" spans="5:17" hidden="1" x14ac:dyDescent="0.25">
      <c r="E159" s="181">
        <v>44075</v>
      </c>
      <c r="F159" s="181" t="s">
        <v>376</v>
      </c>
      <c r="G159" s="182" t="s">
        <v>92</v>
      </c>
      <c r="H159" s="474">
        <f t="shared" si="100"/>
        <v>0</v>
      </c>
      <c r="I159" s="183">
        <f>(SUM('1.  LRAMVA Summary'!C$22:C$36)*(MONTH($E159)-1)/12)*$H159</f>
        <v>0</v>
      </c>
      <c r="J159" s="183">
        <f>(SUM('1.  LRAMVA Summary'!D$22:D$36)*(MONTH($E159)-1)/12)*$H159</f>
        <v>0</v>
      </c>
      <c r="K159" s="183">
        <f>(SUM('1.  LRAMVA Summary'!E$22:E$36)*(MONTH($E159)-1)/12)*$H159</f>
        <v>0</v>
      </c>
      <c r="L159" s="183">
        <f>(SUM('1.  LRAMVA Summary'!F$22:F$36)*(MONTH($E159)-1)/12)*$H159</f>
        <v>0</v>
      </c>
      <c r="M159" s="183">
        <f>(SUM('1.  LRAMVA Summary'!G$22:G$36)*(MONTH($E159)-1)/12)*$H159</f>
        <v>0</v>
      </c>
      <c r="N159" s="183">
        <f>(SUM('1.  LRAMVA Summary'!H$22:H$36)*(MONTH($E159)-1)/12)*$H159</f>
        <v>0</v>
      </c>
      <c r="O159" s="183">
        <f>(SUM('1.  LRAMVA Summary'!I$22:I$36)*(MONTH($E159)-1)/12)*$H159</f>
        <v>0</v>
      </c>
      <c r="P159" s="183"/>
      <c r="Q159" s="184">
        <f t="shared" si="98"/>
        <v>0</v>
      </c>
    </row>
    <row r="160" spans="5:17" hidden="1" x14ac:dyDescent="0.25">
      <c r="E160" s="181">
        <v>44105</v>
      </c>
      <c r="F160" s="181" t="s">
        <v>376</v>
      </c>
      <c r="G160" s="182" t="s">
        <v>93</v>
      </c>
      <c r="H160" s="474">
        <f>$C$55/12</f>
        <v>0</v>
      </c>
      <c r="I160" s="183">
        <f>(SUM('1.  LRAMVA Summary'!C$22:C$36)*(MONTH($E160)-1)/12)*$H160</f>
        <v>0</v>
      </c>
      <c r="J160" s="183">
        <f>(SUM('1.  LRAMVA Summary'!D$22:D$36)*(MONTH($E160)-1)/12)*$H160</f>
        <v>0</v>
      </c>
      <c r="K160" s="183">
        <f>(SUM('1.  LRAMVA Summary'!E$22:E$36)*(MONTH($E160)-1)/12)*$H160</f>
        <v>0</v>
      </c>
      <c r="L160" s="183">
        <f>(SUM('1.  LRAMVA Summary'!F$22:F$36)*(MONTH($E160)-1)/12)*$H160</f>
        <v>0</v>
      </c>
      <c r="M160" s="183">
        <f>(SUM('1.  LRAMVA Summary'!G$22:G$36)*(MONTH($E160)-1)/12)*$H160</f>
        <v>0</v>
      </c>
      <c r="N160" s="183">
        <f>(SUM('1.  LRAMVA Summary'!H$22:H$36)*(MONTH($E160)-1)/12)*$H160</f>
        <v>0</v>
      </c>
      <c r="O160" s="183">
        <f>(SUM('1.  LRAMVA Summary'!I$22:I$36)*(MONTH($E160)-1)/12)*$H160</f>
        <v>0</v>
      </c>
      <c r="P160" s="183"/>
      <c r="Q160" s="184">
        <f t="shared" si="98"/>
        <v>0</v>
      </c>
    </row>
    <row r="161" spans="5:17" hidden="1" x14ac:dyDescent="0.25">
      <c r="E161" s="181">
        <v>44136</v>
      </c>
      <c r="F161" s="181" t="s">
        <v>376</v>
      </c>
      <c r="G161" s="182" t="s">
        <v>93</v>
      </c>
      <c r="H161" s="474">
        <f t="shared" ref="H161:H162" si="101">$C$55/12</f>
        <v>0</v>
      </c>
      <c r="I161" s="183">
        <f>(SUM('1.  LRAMVA Summary'!C$22:C$36)*(MONTH($E161)-1)/12)*$H161</f>
        <v>0</v>
      </c>
      <c r="J161" s="183">
        <f>(SUM('1.  LRAMVA Summary'!D$22:D$36)*(MONTH($E161)-1)/12)*$H161</f>
        <v>0</v>
      </c>
      <c r="K161" s="183">
        <f>(SUM('1.  LRAMVA Summary'!E$22:E$36)*(MONTH($E161)-1)/12)*$H161</f>
        <v>0</v>
      </c>
      <c r="L161" s="183">
        <f>(SUM('1.  LRAMVA Summary'!F$22:F$36)*(MONTH($E161)-1)/12)*$H161</f>
        <v>0</v>
      </c>
      <c r="M161" s="183">
        <f>(SUM('1.  LRAMVA Summary'!G$22:G$36)*(MONTH($E161)-1)/12)*$H161</f>
        <v>0</v>
      </c>
      <c r="N161" s="183">
        <f>(SUM('1.  LRAMVA Summary'!H$22:H$36)*(MONTH($E161)-1)/12)*$H161</f>
        <v>0</v>
      </c>
      <c r="O161" s="183">
        <f>(SUM('1.  LRAMVA Summary'!I$22:I$36)*(MONTH($E161)-1)/12)*$H161</f>
        <v>0</v>
      </c>
      <c r="P161" s="183"/>
      <c r="Q161" s="184">
        <f t="shared" si="98"/>
        <v>0</v>
      </c>
    </row>
    <row r="162" spans="5:17" hidden="1" x14ac:dyDescent="0.25">
      <c r="E162" s="181">
        <v>44166</v>
      </c>
      <c r="F162" s="181" t="s">
        <v>376</v>
      </c>
      <c r="G162" s="182" t="s">
        <v>93</v>
      </c>
      <c r="H162" s="474">
        <f t="shared" si="101"/>
        <v>0</v>
      </c>
      <c r="I162" s="183">
        <f>(SUM('1.  LRAMVA Summary'!C$22:C$36)*(MONTH($E162)-1)/12)*$H162</f>
        <v>0</v>
      </c>
      <c r="J162" s="183">
        <f>(SUM('1.  LRAMVA Summary'!D$22:D$36)*(MONTH($E162)-1)/12)*$H162</f>
        <v>0</v>
      </c>
      <c r="K162" s="183">
        <f>(SUM('1.  LRAMVA Summary'!E$22:E$36)*(MONTH($E162)-1)/12)*$H162</f>
        <v>0</v>
      </c>
      <c r="L162" s="183">
        <f>(SUM('1.  LRAMVA Summary'!F$22:F$36)*(MONTH($E162)-1)/12)*$H162</f>
        <v>0</v>
      </c>
      <c r="M162" s="183">
        <f>(SUM('1.  LRAMVA Summary'!G$22:G$36)*(MONTH($E162)-1)/12)*$H162</f>
        <v>0</v>
      </c>
      <c r="N162" s="183">
        <f>(SUM('1.  LRAMVA Summary'!H$22:H$36)*(MONTH($E162)-1)/12)*$H162</f>
        <v>0</v>
      </c>
      <c r="O162" s="183">
        <f>(SUM('1.  LRAMVA Summary'!I$22:I$36)*(MONTH($E162)-1)/12)*$H162</f>
        <v>0</v>
      </c>
      <c r="P162" s="183"/>
      <c r="Q162" s="184">
        <f t="shared" si="98"/>
        <v>0</v>
      </c>
    </row>
    <row r="163" spans="5:17" ht="15.75" hidden="1" thickBot="1" x14ac:dyDescent="0.3">
      <c r="E163" s="193" t="s">
        <v>383</v>
      </c>
      <c r="F163" s="193"/>
      <c r="G163" s="194"/>
      <c r="H163" s="468"/>
      <c r="I163" s="195" t="e">
        <f>SUM(I150:I162)</f>
        <v>#REF!</v>
      </c>
      <c r="J163" s="195" t="e">
        <f>SUM(J150:J162)</f>
        <v>#REF!</v>
      </c>
      <c r="K163" s="195" t="e">
        <f t="shared" ref="K163:P163" si="102">SUM(K150:K162)</f>
        <v>#REF!</v>
      </c>
      <c r="L163" s="195" t="e">
        <f t="shared" si="102"/>
        <v>#REF!</v>
      </c>
      <c r="M163" s="195" t="e">
        <f t="shared" si="102"/>
        <v>#REF!</v>
      </c>
      <c r="N163" s="195" t="e">
        <f t="shared" si="102"/>
        <v>#REF!</v>
      </c>
      <c r="O163" s="195" t="e">
        <f t="shared" si="102"/>
        <v>#REF!</v>
      </c>
      <c r="P163" s="195">
        <f t="shared" si="102"/>
        <v>0</v>
      </c>
      <c r="Q163" s="195" t="e">
        <f>SUM(Q150:Q162)</f>
        <v>#REF!</v>
      </c>
    </row>
    <row r="164" spans="5:17" ht="15.75" hidden="1" thickTop="1" x14ac:dyDescent="0.25">
      <c r="E164" s="224" t="s">
        <v>91</v>
      </c>
      <c r="F164" s="224"/>
      <c r="G164" s="225"/>
      <c r="H164" s="469"/>
      <c r="I164" s="226"/>
      <c r="J164" s="226"/>
      <c r="K164" s="226"/>
      <c r="L164" s="226"/>
      <c r="M164" s="226"/>
      <c r="N164" s="226"/>
      <c r="O164" s="226"/>
      <c r="P164" s="226"/>
      <c r="Q164" s="227"/>
    </row>
  </sheetData>
  <mergeCells count="3">
    <mergeCell ref="B3:Q3"/>
    <mergeCell ref="D7:Q7"/>
    <mergeCell ref="B13:C13"/>
  </mergeCells>
  <hyperlinks>
    <hyperlink ref="B57" r:id="rId1"/>
  </hyperlinks>
  <pageMargins left="0.7" right="0.7" top="0.75" bottom="0.75" header="0.3" footer="0.3"/>
  <pageSetup scale="58" fitToHeight="0" orientation="landscape" verticalDpi="0"/>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zoomScalePageLayoutView="90" workbookViewId="0">
      <selection activeCell="C16" sqref="C16"/>
    </sheetView>
  </sheetViews>
  <sheetFormatPr defaultColWidth="8.85546875" defaultRowHeight="15" x14ac:dyDescent="0.25"/>
  <cols>
    <col min="1" max="1" width="8.85546875" style="26"/>
    <col min="2" max="2" width="20.42578125" style="24" customWidth="1"/>
    <col min="3" max="3" width="17" style="26" customWidth="1"/>
    <col min="4" max="4" width="13.42578125" style="26" customWidth="1"/>
    <col min="5" max="5" width="16.85546875" style="26" customWidth="1"/>
    <col min="6" max="7" width="8.85546875" style="26"/>
    <col min="8" max="8" width="16.85546875" style="25" customWidth="1"/>
    <col min="9" max="16384" width="8.85546875" style="26"/>
  </cols>
  <sheetData>
    <row r="1" spans="2:11" ht="146.25" customHeight="1" x14ac:dyDescent="0.25"/>
    <row r="3" spans="2:11" x14ac:dyDescent="0.25">
      <c r="B3" s="610" t="s">
        <v>487</v>
      </c>
      <c r="C3" s="611"/>
      <c r="D3" s="611"/>
      <c r="E3" s="611"/>
      <c r="F3" s="611"/>
      <c r="G3" s="611"/>
      <c r="H3" s="611"/>
      <c r="I3" s="611"/>
      <c r="J3" s="611"/>
      <c r="K3" s="612"/>
    </row>
    <row r="4" spans="2:11" ht="15" customHeight="1" x14ac:dyDescent="0.25">
      <c r="B4" s="613"/>
      <c r="C4" s="614"/>
      <c r="D4" s="614"/>
      <c r="E4" s="614"/>
      <c r="F4" s="614"/>
      <c r="G4" s="614"/>
      <c r="H4" s="614"/>
      <c r="I4" s="614"/>
      <c r="J4" s="614"/>
      <c r="K4" s="615"/>
    </row>
    <row r="5" spans="2:11" ht="15" customHeight="1" x14ac:dyDescent="0.25">
      <c r="B5" s="613"/>
      <c r="C5" s="614"/>
      <c r="D5" s="614"/>
      <c r="E5" s="614"/>
      <c r="F5" s="614"/>
      <c r="G5" s="614"/>
      <c r="H5" s="614"/>
      <c r="I5" s="614"/>
      <c r="J5" s="614"/>
      <c r="K5" s="615"/>
    </row>
    <row r="6" spans="2:11" x14ac:dyDescent="0.25">
      <c r="B6" s="613"/>
      <c r="C6" s="614"/>
      <c r="D6" s="614"/>
      <c r="E6" s="614"/>
      <c r="F6" s="614"/>
      <c r="G6" s="614"/>
      <c r="H6" s="614"/>
      <c r="I6" s="614"/>
      <c r="J6" s="614"/>
      <c r="K6" s="615"/>
    </row>
    <row r="7" spans="2:11" x14ac:dyDescent="0.25">
      <c r="B7" s="616"/>
      <c r="C7" s="617"/>
      <c r="D7" s="617"/>
      <c r="E7" s="617"/>
      <c r="F7" s="617"/>
      <c r="G7" s="617"/>
      <c r="H7" s="617"/>
      <c r="I7" s="617"/>
      <c r="J7" s="617"/>
      <c r="K7" s="618"/>
    </row>
    <row r="9" spans="2:11" s="449" customFormat="1" ht="18.75" x14ac:dyDescent="0.3">
      <c r="B9" s="451"/>
      <c r="C9" s="450" t="s">
        <v>438</v>
      </c>
      <c r="H9" s="452"/>
      <c r="I9" s="450" t="s">
        <v>439</v>
      </c>
    </row>
    <row r="11" spans="2:11" x14ac:dyDescent="0.25">
      <c r="B11" s="83" t="s">
        <v>448</v>
      </c>
      <c r="C11" s="463" t="s">
        <v>455</v>
      </c>
      <c r="D11" s="464"/>
      <c r="E11" s="465"/>
      <c r="F11" s="466" t="s">
        <v>447</v>
      </c>
      <c r="G11" s="66"/>
      <c r="H11" s="619" t="s">
        <v>441</v>
      </c>
      <c r="I11" s="463" t="s">
        <v>440</v>
      </c>
      <c r="J11" s="464"/>
      <c r="K11" s="465"/>
    </row>
    <row r="12" spans="2:11" x14ac:dyDescent="0.25">
      <c r="B12" s="83" t="s">
        <v>488</v>
      </c>
      <c r="C12" s="416" t="s">
        <v>456</v>
      </c>
      <c r="D12" s="156"/>
      <c r="E12" s="348"/>
      <c r="F12" s="466" t="s">
        <v>447</v>
      </c>
      <c r="G12" s="66"/>
      <c r="H12" s="619"/>
      <c r="I12" s="416" t="s">
        <v>442</v>
      </c>
      <c r="J12" s="156"/>
      <c r="K12" s="348"/>
    </row>
    <row r="13" spans="2:11" x14ac:dyDescent="0.25">
      <c r="B13" s="83" t="s">
        <v>449</v>
      </c>
      <c r="C13" s="417" t="s">
        <v>443</v>
      </c>
      <c r="D13" s="329"/>
      <c r="E13" s="393"/>
      <c r="F13" s="466" t="s">
        <v>447</v>
      </c>
      <c r="G13" s="66"/>
      <c r="H13" s="619"/>
      <c r="I13" s="417" t="s">
        <v>444</v>
      </c>
      <c r="J13" s="329"/>
      <c r="K13" s="393"/>
    </row>
    <row r="14" spans="2:11" x14ac:dyDescent="0.25">
      <c r="B14" s="83"/>
      <c r="C14" s="66"/>
      <c r="D14" s="66"/>
      <c r="E14" s="66"/>
      <c r="F14" s="66"/>
      <c r="G14" s="66"/>
      <c r="H14" s="461"/>
      <c r="I14" s="66"/>
      <c r="J14" s="66"/>
      <c r="K14" s="66"/>
    </row>
    <row r="15" spans="2:11" ht="15" customHeight="1" x14ac:dyDescent="0.25">
      <c r="B15" s="620" t="s">
        <v>488</v>
      </c>
      <c r="C15" s="463"/>
      <c r="D15" s="464"/>
      <c r="E15" s="465"/>
      <c r="F15" s="66"/>
      <c r="G15" s="66"/>
      <c r="H15" s="619" t="s">
        <v>489</v>
      </c>
      <c r="I15" s="621" t="s">
        <v>450</v>
      </c>
      <c r="J15" s="622"/>
      <c r="K15" s="623"/>
    </row>
    <row r="16" spans="2:11" x14ac:dyDescent="0.25">
      <c r="B16" s="620"/>
      <c r="C16" s="416" t="s">
        <v>457</v>
      </c>
      <c r="D16" s="156"/>
      <c r="E16" s="348"/>
      <c r="F16" s="66"/>
      <c r="G16" s="66"/>
      <c r="H16" s="619"/>
      <c r="I16" s="624"/>
      <c r="J16" s="625"/>
      <c r="K16" s="626"/>
    </row>
    <row r="17" spans="2:11" x14ac:dyDescent="0.25">
      <c r="B17" s="620"/>
      <c r="C17" s="416" t="s">
        <v>445</v>
      </c>
      <c r="D17" s="156"/>
      <c r="E17" s="348"/>
      <c r="F17" s="66"/>
      <c r="G17" s="66"/>
      <c r="H17" s="619"/>
      <c r="I17" s="624"/>
      <c r="J17" s="625"/>
      <c r="K17" s="626"/>
    </row>
    <row r="18" spans="2:11" x14ac:dyDescent="0.25">
      <c r="B18" s="620"/>
      <c r="C18" s="416" t="s">
        <v>458</v>
      </c>
      <c r="D18" s="156"/>
      <c r="E18" s="348"/>
      <c r="F18" s="66"/>
      <c r="G18" s="66"/>
      <c r="H18" s="619"/>
      <c r="I18" s="624"/>
      <c r="J18" s="625"/>
      <c r="K18" s="626"/>
    </row>
    <row r="19" spans="2:11" x14ac:dyDescent="0.25">
      <c r="B19" s="620"/>
      <c r="C19" s="416" t="s">
        <v>445</v>
      </c>
      <c r="D19" s="156"/>
      <c r="E19" s="348"/>
      <c r="F19" s="66"/>
      <c r="G19" s="66"/>
      <c r="H19" s="619"/>
      <c r="I19" s="624"/>
      <c r="J19" s="625"/>
      <c r="K19" s="626"/>
    </row>
    <row r="20" spans="2:11" x14ac:dyDescent="0.25">
      <c r="B20" s="620"/>
      <c r="C20" s="416" t="s">
        <v>446</v>
      </c>
      <c r="D20" s="156"/>
      <c r="E20" s="348"/>
      <c r="F20" s="66"/>
      <c r="G20" s="66"/>
      <c r="H20" s="619"/>
      <c r="I20" s="624"/>
      <c r="J20" s="625"/>
      <c r="K20" s="626"/>
    </row>
    <row r="21" spans="2:11" x14ac:dyDescent="0.25">
      <c r="B21" s="83"/>
      <c r="C21" s="417"/>
      <c r="D21" s="329"/>
      <c r="E21" s="393"/>
      <c r="F21" s="66"/>
      <c r="G21" s="66"/>
      <c r="H21" s="619"/>
      <c r="I21" s="624"/>
      <c r="J21" s="625"/>
      <c r="K21" s="626"/>
    </row>
    <row r="22" spans="2:11" x14ac:dyDescent="0.25">
      <c r="B22" s="83"/>
      <c r="C22" s="66"/>
      <c r="D22" s="66"/>
      <c r="E22" s="66"/>
      <c r="F22" s="66"/>
      <c r="G22" s="66"/>
      <c r="H22" s="619"/>
      <c r="I22" s="624"/>
      <c r="J22" s="625"/>
      <c r="K22" s="626"/>
    </row>
    <row r="23" spans="2:11" x14ac:dyDescent="0.25">
      <c r="B23" s="83" t="s">
        <v>467</v>
      </c>
      <c r="C23" s="463" t="s">
        <v>451</v>
      </c>
      <c r="D23" s="464"/>
      <c r="E23" s="465"/>
      <c r="F23" s="66"/>
      <c r="G23" s="66"/>
      <c r="H23" s="619"/>
      <c r="I23" s="624"/>
      <c r="J23" s="625"/>
      <c r="K23" s="626"/>
    </row>
    <row r="24" spans="2:11" x14ac:dyDescent="0.25">
      <c r="B24" s="83"/>
      <c r="C24" s="416" t="s">
        <v>445</v>
      </c>
      <c r="D24" s="156"/>
      <c r="E24" s="348"/>
      <c r="F24" s="66"/>
      <c r="G24" s="66"/>
      <c r="H24" s="619"/>
      <c r="I24" s="624"/>
      <c r="J24" s="625"/>
      <c r="K24" s="626"/>
    </row>
    <row r="25" spans="2:11" x14ac:dyDescent="0.25">
      <c r="B25" s="83" t="s">
        <v>488</v>
      </c>
      <c r="C25" s="416" t="s">
        <v>452</v>
      </c>
      <c r="D25" s="156"/>
      <c r="E25" s="348"/>
      <c r="F25" s="66"/>
      <c r="G25" s="66"/>
      <c r="H25" s="619"/>
      <c r="I25" s="624"/>
      <c r="J25" s="625"/>
      <c r="K25" s="626"/>
    </row>
    <row r="26" spans="2:11" x14ac:dyDescent="0.25">
      <c r="B26" s="83"/>
      <c r="C26" s="417"/>
      <c r="D26" s="329"/>
      <c r="E26" s="393"/>
      <c r="F26" s="66"/>
      <c r="G26" s="66"/>
      <c r="H26" s="619"/>
      <c r="I26" s="624"/>
      <c r="J26" s="625"/>
      <c r="K26" s="626"/>
    </row>
    <row r="27" spans="2:11" x14ac:dyDescent="0.25">
      <c r="B27" s="83"/>
      <c r="C27" s="66"/>
      <c r="D27" s="66"/>
      <c r="E27" s="66"/>
      <c r="F27" s="66"/>
      <c r="G27" s="66"/>
      <c r="H27" s="619"/>
      <c r="I27" s="627"/>
      <c r="J27" s="628"/>
      <c r="K27" s="629"/>
    </row>
  </sheetData>
  <mergeCells count="5">
    <mergeCell ref="B3:K7"/>
    <mergeCell ref="H11:H13"/>
    <mergeCell ref="B15:B20"/>
    <mergeCell ref="I15:K27"/>
    <mergeCell ref="H15:H27"/>
  </mergeCells>
  <pageMargins left="0.7" right="0.7" top="0.75" bottom="0.75" header="0.3" footer="0.3"/>
  <pageSetup scale="77"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showZeros="0" zoomScale="90" zoomScaleNormal="90" zoomScalePageLayoutView="90" workbookViewId="0">
      <pane ySplit="3" topLeftCell="A4" activePane="bottomLeft" state="frozen"/>
      <selection pane="bottomLeft" activeCell="H18" sqref="H18"/>
    </sheetView>
  </sheetViews>
  <sheetFormatPr defaultColWidth="8.85546875" defaultRowHeight="15.75" outlineLevelRow="1" x14ac:dyDescent="0.25"/>
  <cols>
    <col min="1" max="1" width="7" style="23" customWidth="1"/>
    <col min="2" max="2" width="27.28515625" style="23" customWidth="1"/>
    <col min="3" max="3" width="29" style="23" customWidth="1"/>
    <col min="4" max="4" width="19.85546875" style="45" customWidth="1"/>
    <col min="5" max="5" width="23" style="23" customWidth="1"/>
    <col min="6" max="6" width="31.140625" style="23" customWidth="1"/>
    <col min="7" max="7" width="22.85546875" style="23" customWidth="1"/>
    <col min="8" max="8" width="20.85546875" style="23" customWidth="1"/>
    <col min="9" max="9" width="16.42578125" style="23" hidden="1" customWidth="1"/>
    <col min="10" max="10" width="14.42578125" style="23" hidden="1" customWidth="1"/>
    <col min="11" max="11" width="15.42578125" style="23" customWidth="1"/>
    <col min="12" max="12" width="10.7109375" style="23" customWidth="1"/>
    <col min="13" max="13" width="13.7109375" style="17" customWidth="1"/>
    <col min="14" max="14" width="6.28515625" style="17" customWidth="1"/>
    <col min="15" max="15" width="3.140625" style="23" customWidth="1"/>
    <col min="16" max="16" width="15.28515625" style="23" customWidth="1"/>
    <col min="17" max="16384" width="8.85546875" style="23"/>
  </cols>
  <sheetData>
    <row r="1" spans="2:15" ht="144" customHeight="1" x14ac:dyDescent="0.25"/>
    <row r="3" spans="2:15" ht="30.75" customHeight="1" x14ac:dyDescent="0.3">
      <c r="B3" s="630" t="s">
        <v>333</v>
      </c>
      <c r="C3" s="630"/>
      <c r="D3" s="630"/>
      <c r="E3" s="630"/>
      <c r="F3" s="630"/>
      <c r="G3" s="630"/>
      <c r="H3" s="630"/>
      <c r="I3" s="630"/>
      <c r="J3" s="630"/>
      <c r="K3" s="630"/>
    </row>
    <row r="4" spans="2:15" ht="13.5" customHeight="1" x14ac:dyDescent="0.3">
      <c r="B4" s="230"/>
      <c r="C4" s="230"/>
      <c r="D4" s="230"/>
      <c r="E4" s="230"/>
      <c r="F4" s="230"/>
      <c r="G4" s="230"/>
      <c r="H4" s="230"/>
      <c r="I4" s="230"/>
      <c r="J4" s="230"/>
      <c r="K4" s="230"/>
    </row>
    <row r="5" spans="2:15" ht="18" customHeight="1" outlineLevel="1" x14ac:dyDescent="0.25">
      <c r="B5" s="632" t="s">
        <v>499</v>
      </c>
      <c r="C5" s="632"/>
      <c r="D5" s="632"/>
      <c r="E5" s="632"/>
      <c r="F5" s="632"/>
      <c r="G5" s="632"/>
      <c r="H5" s="632"/>
      <c r="I5" s="632"/>
      <c r="J5" s="632"/>
      <c r="K5" s="632"/>
    </row>
    <row r="6" spans="2:15" ht="12.75" customHeight="1" outlineLevel="1" x14ac:dyDescent="0.3">
      <c r="B6" s="230"/>
      <c r="C6" s="230"/>
      <c r="D6" s="230"/>
      <c r="E6" s="230"/>
      <c r="F6" s="230"/>
      <c r="G6" s="230"/>
      <c r="H6" s="230"/>
      <c r="I6" s="230"/>
      <c r="J6" s="230"/>
      <c r="K6" s="230"/>
    </row>
    <row r="7" spans="2:15" ht="12" customHeight="1" outlineLevel="1" thickBot="1" x14ac:dyDescent="0.35">
      <c r="B7" s="230"/>
      <c r="C7" s="230"/>
      <c r="D7" s="230"/>
      <c r="E7" s="230"/>
      <c r="F7" s="230"/>
      <c r="G7" s="230"/>
      <c r="H7" s="230"/>
      <c r="I7" s="230"/>
      <c r="J7" s="230"/>
      <c r="K7" s="230"/>
    </row>
    <row r="8" spans="2:15" outlineLevel="1" thickBot="1" x14ac:dyDescent="0.3">
      <c r="C8" s="360" t="s">
        <v>208</v>
      </c>
      <c r="D8" s="405" t="s">
        <v>565</v>
      </c>
      <c r="J8" s="4"/>
      <c r="K8" s="4"/>
    </row>
    <row r="9" spans="2:15" ht="15.75" customHeight="1" outlineLevel="1" thickBot="1" x14ac:dyDescent="0.3">
      <c r="C9" s="454" t="s">
        <v>205</v>
      </c>
      <c r="D9" s="405"/>
      <c r="F9" s="633" t="s">
        <v>398</v>
      </c>
      <c r="G9" s="634"/>
      <c r="H9" s="499">
        <v>114517</v>
      </c>
      <c r="M9" s="23"/>
      <c r="O9" s="17"/>
    </row>
    <row r="10" spans="2:15" outlineLevel="1" thickBot="1" x14ac:dyDescent="0.3">
      <c r="C10" s="360" t="s">
        <v>206</v>
      </c>
      <c r="D10" s="405"/>
      <c r="F10" s="359" t="s">
        <v>437</v>
      </c>
      <c r="G10" s="359"/>
      <c r="H10" s="595" t="s">
        <v>566</v>
      </c>
      <c r="M10" s="23"/>
      <c r="O10" s="17"/>
    </row>
    <row r="11" spans="2:15" ht="15" customHeight="1" outlineLevel="1" thickBot="1" x14ac:dyDescent="0.3">
      <c r="C11" s="454" t="s">
        <v>207</v>
      </c>
      <c r="D11" s="405"/>
      <c r="F11" s="633" t="s">
        <v>397</v>
      </c>
      <c r="G11" s="634"/>
      <c r="H11" s="405" t="s">
        <v>539</v>
      </c>
      <c r="M11" s="23"/>
      <c r="O11" s="17"/>
    </row>
    <row r="12" spans="2:15" outlineLevel="1" thickBot="1" x14ac:dyDescent="0.3">
      <c r="C12" s="360" t="s">
        <v>209</v>
      </c>
      <c r="D12" s="405"/>
      <c r="F12" s="86"/>
      <c r="G12" s="86"/>
      <c r="K12" s="4"/>
      <c r="L12" s="4"/>
      <c r="M12" s="23"/>
      <c r="O12" s="17"/>
    </row>
    <row r="13" spans="2:15" outlineLevel="1" thickBot="1" x14ac:dyDescent="0.3">
      <c r="C13" s="17"/>
      <c r="D13" s="23"/>
      <c r="F13" s="361"/>
      <c r="G13" s="361"/>
      <c r="H13" s="81"/>
      <c r="K13" s="4"/>
      <c r="L13" s="4"/>
      <c r="M13" s="23"/>
      <c r="O13" s="17"/>
    </row>
    <row r="14" spans="2:15" ht="29.25" outlineLevel="1" thickBot="1" x14ac:dyDescent="0.3">
      <c r="C14" s="631" t="s">
        <v>334</v>
      </c>
      <c r="D14" s="198" t="s">
        <v>360</v>
      </c>
      <c r="F14" s="364" t="s">
        <v>407</v>
      </c>
      <c r="G14" s="364"/>
      <c r="H14" s="522">
        <f>K38</f>
        <v>393717.20889733592</v>
      </c>
      <c r="M14" s="23"/>
      <c r="O14" s="17"/>
    </row>
    <row r="15" spans="2:15" outlineLevel="1" thickBot="1" x14ac:dyDescent="0.3">
      <c r="C15" s="631"/>
      <c r="D15" s="85" t="s">
        <v>335</v>
      </c>
      <c r="F15" s="635" t="s">
        <v>460</v>
      </c>
      <c r="G15" s="636"/>
      <c r="H15" s="505">
        <v>1</v>
      </c>
      <c r="M15" s="23"/>
      <c r="O15" s="17"/>
    </row>
    <row r="16" spans="2:15" ht="15" outlineLevel="1" x14ac:dyDescent="0.25">
      <c r="D16" s="23"/>
      <c r="F16" s="17"/>
      <c r="H16" s="456"/>
    </row>
    <row r="17" spans="1:15" ht="15" outlineLevel="1" x14ac:dyDescent="0.25">
      <c r="A17" s="71"/>
      <c r="B17" s="72"/>
      <c r="C17" s="77"/>
      <c r="D17" s="23"/>
    </row>
    <row r="18" spans="1:15" ht="15" outlineLevel="1" x14ac:dyDescent="0.25">
      <c r="A18" s="68"/>
      <c r="B18" s="67"/>
      <c r="D18" s="23"/>
    </row>
    <row r="19" spans="1:15" s="68" customFormat="1" ht="21" x14ac:dyDescent="0.25">
      <c r="B19" s="113" t="s">
        <v>342</v>
      </c>
      <c r="C19" s="116"/>
      <c r="D19" s="116"/>
      <c r="E19" s="116"/>
      <c r="F19" s="116"/>
      <c r="G19" s="116"/>
      <c r="H19" s="116"/>
      <c r="I19" s="116"/>
      <c r="J19" s="116"/>
      <c r="K19" s="116"/>
      <c r="M19" s="117"/>
      <c r="N19" s="52"/>
      <c r="O19" s="118"/>
    </row>
    <row r="20" spans="1:15" ht="12" customHeight="1" x14ac:dyDescent="0.25">
      <c r="B20" s="76"/>
      <c r="C20" s="76"/>
      <c r="D20" s="76"/>
      <c r="E20" s="76"/>
      <c r="F20" s="76"/>
      <c r="G20" s="76"/>
      <c r="H20" s="76"/>
      <c r="I20" s="76"/>
      <c r="J20" s="76"/>
      <c r="K20" s="76"/>
      <c r="N20" s="52"/>
      <c r="O20" s="29"/>
    </row>
    <row r="21" spans="1:15" ht="36" customHeight="1" x14ac:dyDescent="0.25">
      <c r="B21" s="94" t="s">
        <v>49</v>
      </c>
      <c r="C21" s="95" t="s">
        <v>38</v>
      </c>
      <c r="D21" s="95" t="s">
        <v>554</v>
      </c>
      <c r="E21" s="95" t="s">
        <v>555</v>
      </c>
      <c r="F21" s="95" t="s">
        <v>556</v>
      </c>
      <c r="G21" s="95" t="s">
        <v>43</v>
      </c>
      <c r="H21" s="95" t="s">
        <v>41</v>
      </c>
      <c r="I21" s="95" t="s">
        <v>42</v>
      </c>
      <c r="J21" s="95" t="s">
        <v>557</v>
      </c>
      <c r="K21" s="96" t="s">
        <v>35</v>
      </c>
      <c r="N21" s="52"/>
    </row>
    <row r="22" spans="1:15" ht="15" x14ac:dyDescent="0.25">
      <c r="B22" s="97" t="s">
        <v>50</v>
      </c>
      <c r="C22" s="87">
        <f>-'2.  CDM Allocation'!C133</f>
        <v>0</v>
      </c>
      <c r="D22" s="87">
        <f>-'2.  CDM Allocation'!D133</f>
        <v>0</v>
      </c>
      <c r="E22" s="87">
        <f>-'2.  CDM Allocation'!E133</f>
        <v>0</v>
      </c>
      <c r="F22" s="87">
        <f>-'2.  CDM Allocation'!F133</f>
        <v>0</v>
      </c>
      <c r="G22" s="87">
        <f>-'2.  CDM Allocation'!G133</f>
        <v>0</v>
      </c>
      <c r="H22" s="87">
        <f>-'2.  CDM Allocation'!H133</f>
        <v>0</v>
      </c>
      <c r="I22" s="87">
        <f>-'2.  CDM Allocation'!I133</f>
        <v>0</v>
      </c>
      <c r="J22" s="87"/>
      <c r="K22" s="110">
        <f t="shared" ref="K22:K32" si="0">SUM(C22:I22)</f>
        <v>0</v>
      </c>
      <c r="N22" s="53"/>
    </row>
    <row r="23" spans="1:15" s="17" customFormat="1" ht="15" x14ac:dyDescent="0.25">
      <c r="B23" s="98" t="s">
        <v>197</v>
      </c>
      <c r="C23" s="88">
        <f>'4.  2011-14 LRAM'!H73</f>
        <v>5126.2909935189937</v>
      </c>
      <c r="D23" s="88">
        <f>'4.  2011-14 LRAM'!I73</f>
        <v>7710.7513338371464</v>
      </c>
      <c r="E23" s="88">
        <f>'4.  2011-14 LRAM'!J73</f>
        <v>44785.257338425676</v>
      </c>
      <c r="F23" s="88">
        <f>'4.  2011-14 LRAM'!K73</f>
        <v>-12875.183999999999</v>
      </c>
      <c r="G23" s="88">
        <f>'4.  2011-14 LRAM'!L73</f>
        <v>0</v>
      </c>
      <c r="H23" s="88">
        <f>'4.  2011-14 LRAM'!M73</f>
        <v>0</v>
      </c>
      <c r="I23" s="88">
        <f>'4.  2011-14 LRAM'!N73</f>
        <v>0</v>
      </c>
      <c r="J23" s="88"/>
      <c r="K23" s="99">
        <f t="shared" si="0"/>
        <v>44747.115665781814</v>
      </c>
      <c r="N23" s="53"/>
      <c r="O23" s="28"/>
    </row>
    <row r="24" spans="1:15" s="17" customFormat="1" ht="15" x14ac:dyDescent="0.25">
      <c r="B24" s="229" t="s">
        <v>91</v>
      </c>
      <c r="C24" s="238"/>
      <c r="D24" s="238"/>
      <c r="E24" s="238"/>
      <c r="F24" s="238"/>
      <c r="G24" s="238">
        <f t="shared" ref="G24:I24" si="1">-(G22+G23)</f>
        <v>0</v>
      </c>
      <c r="H24" s="238">
        <f t="shared" si="1"/>
        <v>0</v>
      </c>
      <c r="I24" s="238">
        <f t="shared" si="1"/>
        <v>0</v>
      </c>
      <c r="J24" s="238"/>
      <c r="K24" s="239"/>
      <c r="N24" s="53"/>
      <c r="O24" s="28"/>
    </row>
    <row r="25" spans="1:15" ht="15" x14ac:dyDescent="0.25">
      <c r="B25" s="97" t="s">
        <v>51</v>
      </c>
      <c r="C25" s="87">
        <f>-'2.  CDM Allocation'!C134</f>
        <v>0</v>
      </c>
      <c r="D25" s="87">
        <f>-'2.  CDM Allocation'!D134</f>
        <v>0</v>
      </c>
      <c r="E25" s="87">
        <f>-'2.  CDM Allocation'!E134</f>
        <v>0</v>
      </c>
      <c r="F25" s="87">
        <f>-'2.  CDM Allocation'!F134</f>
        <v>0</v>
      </c>
      <c r="G25" s="87">
        <f>-'2.  CDM Allocation'!G134</f>
        <v>0</v>
      </c>
      <c r="H25" s="87">
        <f>-'2.  CDM Allocation'!H134</f>
        <v>0</v>
      </c>
      <c r="I25" s="87">
        <f>-'2.  CDM Allocation'!I134</f>
        <v>0</v>
      </c>
      <c r="J25" s="87"/>
      <c r="K25" s="110">
        <f t="shared" si="0"/>
        <v>0</v>
      </c>
      <c r="N25" s="53"/>
    </row>
    <row r="26" spans="1:15" s="17" customFormat="1" ht="15" x14ac:dyDescent="0.25">
      <c r="B26" s="98" t="s">
        <v>198</v>
      </c>
      <c r="C26" s="88">
        <f>'4.  2011-14 LRAM'!H153</f>
        <v>9192.6798872611762</v>
      </c>
      <c r="D26" s="88">
        <f>'4.  2011-14 LRAM'!I153</f>
        <v>13816.740711994513</v>
      </c>
      <c r="E26" s="88">
        <f>'4.  2011-14 LRAM'!J153</f>
        <v>50048.264371789461</v>
      </c>
      <c r="F26" s="88">
        <f>'4.  2011-14 LRAM'!K153</f>
        <v>-12957.864000000003</v>
      </c>
      <c r="G26" s="88">
        <f>'4.  2011-14 LRAM'!L153</f>
        <v>0</v>
      </c>
      <c r="H26" s="88">
        <f>'4.  2011-14 LRAM'!M153</f>
        <v>0</v>
      </c>
      <c r="I26" s="88">
        <f>'4.  2011-14 LRAM'!N153</f>
        <v>0</v>
      </c>
      <c r="J26" s="88"/>
      <c r="K26" s="99">
        <f t="shared" si="0"/>
        <v>60099.820971045148</v>
      </c>
      <c r="N26" s="53"/>
    </row>
    <row r="27" spans="1:15" s="17" customFormat="1" ht="15" x14ac:dyDescent="0.25">
      <c r="B27" s="229" t="s">
        <v>91</v>
      </c>
      <c r="C27" s="238"/>
      <c r="D27" s="238"/>
      <c r="E27" s="238"/>
      <c r="F27" s="238"/>
      <c r="G27" s="238">
        <f t="shared" ref="G27:I27" si="2">-(G25+G26)</f>
        <v>0</v>
      </c>
      <c r="H27" s="238">
        <f t="shared" si="2"/>
        <v>0</v>
      </c>
      <c r="I27" s="238">
        <f t="shared" si="2"/>
        <v>0</v>
      </c>
      <c r="J27" s="238"/>
      <c r="K27" s="239"/>
      <c r="N27" s="53"/>
    </row>
    <row r="28" spans="1:15" ht="15" x14ac:dyDescent="0.25">
      <c r="B28" s="97" t="s">
        <v>52</v>
      </c>
      <c r="C28" s="87">
        <f>-'2.  CDM Allocation'!C135</f>
        <v>0</v>
      </c>
      <c r="D28" s="87">
        <f>-'2.  CDM Allocation'!D135</f>
        <v>0</v>
      </c>
      <c r="E28" s="87">
        <f>-'2.  CDM Allocation'!E135</f>
        <v>0</v>
      </c>
      <c r="F28" s="87">
        <f>-'2.  CDM Allocation'!F135</f>
        <v>0</v>
      </c>
      <c r="G28" s="87">
        <f>-'2.  CDM Allocation'!G135</f>
        <v>0</v>
      </c>
      <c r="H28" s="87">
        <f>-'2.  CDM Allocation'!H135</f>
        <v>0</v>
      </c>
      <c r="I28" s="87">
        <f>-'2.  CDM Allocation'!I135</f>
        <v>0</v>
      </c>
      <c r="J28" s="87"/>
      <c r="K28" s="110">
        <f t="shared" si="0"/>
        <v>0</v>
      </c>
      <c r="N28" s="53"/>
    </row>
    <row r="29" spans="1:15" s="17" customFormat="1" ht="15" x14ac:dyDescent="0.25">
      <c r="B29" s="98" t="s">
        <v>53</v>
      </c>
      <c r="C29" s="88">
        <f>'4.  2011-14 LRAM'!H234</f>
        <v>12489.915447994492</v>
      </c>
      <c r="D29" s="88">
        <f>'4.  2011-14 LRAM'!I234</f>
        <v>22221.920562298354</v>
      </c>
      <c r="E29" s="88">
        <f>'4.  2011-14 LRAM'!J234</f>
        <v>52331.432702651822</v>
      </c>
      <c r="F29" s="88">
        <f>'4.  2011-14 LRAM'!K234</f>
        <v>-13020.192000000005</v>
      </c>
      <c r="G29" s="88">
        <f>'4.  2011-14 LRAM'!L234</f>
        <v>0</v>
      </c>
      <c r="H29" s="88">
        <f>'4.  2011-14 LRAM'!M234</f>
        <v>0</v>
      </c>
      <c r="I29" s="88">
        <f>'4.  2011-14 LRAM'!N234</f>
        <v>0</v>
      </c>
      <c r="J29" s="88"/>
      <c r="K29" s="99">
        <f t="shared" si="0"/>
        <v>74023.076712944661</v>
      </c>
      <c r="N29" s="53"/>
    </row>
    <row r="30" spans="1:15" s="17" customFormat="1" ht="15" x14ac:dyDescent="0.25">
      <c r="B30" s="229" t="s">
        <v>91</v>
      </c>
      <c r="C30" s="238">
        <v>0</v>
      </c>
      <c r="D30" s="238">
        <v>0</v>
      </c>
      <c r="E30" s="238">
        <v>0</v>
      </c>
      <c r="F30" s="238">
        <v>0</v>
      </c>
      <c r="G30" s="238">
        <v>0</v>
      </c>
      <c r="H30" s="238">
        <v>0</v>
      </c>
      <c r="I30" s="238">
        <v>0</v>
      </c>
      <c r="J30" s="238"/>
      <c r="K30" s="239"/>
      <c r="N30" s="53"/>
    </row>
    <row r="31" spans="1:15" ht="15" x14ac:dyDescent="0.25">
      <c r="B31" s="97" t="s">
        <v>54</v>
      </c>
      <c r="C31" s="87">
        <f>-'2.  CDM Allocation'!C136</f>
        <v>0</v>
      </c>
      <c r="D31" s="87">
        <f>-'2.  CDM Allocation'!D136</f>
        <v>0</v>
      </c>
      <c r="E31" s="87">
        <f>-'2.  CDM Allocation'!E136</f>
        <v>0</v>
      </c>
      <c r="F31" s="87">
        <f>-'2.  CDM Allocation'!F136</f>
        <v>0</v>
      </c>
      <c r="G31" s="87">
        <f>-'2.  CDM Allocation'!G136</f>
        <v>0</v>
      </c>
      <c r="H31" s="87">
        <f>-'2.  CDM Allocation'!H136</f>
        <v>0</v>
      </c>
      <c r="I31" s="87">
        <f>-'2.  CDM Allocation'!I136</f>
        <v>0</v>
      </c>
      <c r="J31" s="87"/>
      <c r="K31" s="110">
        <f t="shared" si="0"/>
        <v>0</v>
      </c>
      <c r="N31" s="53"/>
    </row>
    <row r="32" spans="1:15" s="17" customFormat="1" ht="15" x14ac:dyDescent="0.25">
      <c r="B32" s="98" t="s">
        <v>55</v>
      </c>
      <c r="C32" s="88">
        <f>'4.  2011-14 LRAM'!H316</f>
        <v>21403.295010919279</v>
      </c>
      <c r="D32" s="88">
        <f>'4.  2011-14 LRAM'!I316</f>
        <v>27006.511335239611</v>
      </c>
      <c r="E32" s="88">
        <f>'4.  2011-14 LRAM'!J316</f>
        <v>55036.723523024964</v>
      </c>
      <c r="F32" s="88">
        <f>'4.  2011-14 LRAM'!K316</f>
        <v>-13153.752000000004</v>
      </c>
      <c r="G32" s="88">
        <f>'4.  2011-14 LRAM'!L316</f>
        <v>0</v>
      </c>
      <c r="H32" s="88">
        <f>'4.  2011-14 LRAM'!M316</f>
        <v>0</v>
      </c>
      <c r="I32" s="88">
        <f>'4.  2011-14 LRAM'!N316</f>
        <v>0</v>
      </c>
      <c r="J32" s="88"/>
      <c r="K32" s="99">
        <f t="shared" si="0"/>
        <v>90292.777869183847</v>
      </c>
      <c r="N32" s="53"/>
    </row>
    <row r="33" spans="2:14" s="17" customFormat="1" ht="15" x14ac:dyDescent="0.25">
      <c r="B33" s="229" t="s">
        <v>91</v>
      </c>
      <c r="C33" s="238">
        <v>0</v>
      </c>
      <c r="D33" s="238">
        <v>0</v>
      </c>
      <c r="E33" s="238">
        <v>0</v>
      </c>
      <c r="F33" s="238">
        <v>0</v>
      </c>
      <c r="G33" s="238">
        <v>0</v>
      </c>
      <c r="H33" s="238">
        <v>0</v>
      </c>
      <c r="I33" s="238">
        <v>0</v>
      </c>
      <c r="J33" s="238"/>
      <c r="K33" s="239"/>
      <c r="N33" s="53"/>
    </row>
    <row r="34" spans="2:14" ht="15" x14ac:dyDescent="0.25">
      <c r="B34" s="97" t="s">
        <v>136</v>
      </c>
      <c r="C34" s="89">
        <f>-'2.  CDM Allocation'!C137</f>
        <v>0</v>
      </c>
      <c r="D34" s="89">
        <f>-'2.  CDM Allocation'!D137</f>
        <v>0</v>
      </c>
      <c r="E34" s="89">
        <f>-'2.  CDM Allocation'!E137</f>
        <v>0</v>
      </c>
      <c r="F34" s="89">
        <f>-'2.  CDM Allocation'!F137</f>
        <v>0</v>
      </c>
      <c r="G34" s="89">
        <f>-'2.  CDM Allocation'!G137</f>
        <v>0</v>
      </c>
      <c r="H34" s="89">
        <f>-'2.  CDM Allocation'!H137</f>
        <v>0</v>
      </c>
      <c r="I34" s="89">
        <f>-'2.  CDM Allocation'!I137</f>
        <v>0</v>
      </c>
      <c r="J34" s="89"/>
      <c r="K34" s="111">
        <f>SUM(C34:I34)</f>
        <v>0</v>
      </c>
      <c r="N34" s="53"/>
    </row>
    <row r="35" spans="2:14" s="17" customFormat="1" ht="15" x14ac:dyDescent="0.25">
      <c r="B35" s="98" t="s">
        <v>137</v>
      </c>
      <c r="C35" s="90">
        <f>'5.  2015 LRAM'!H124</f>
        <v>30084.060161356632</v>
      </c>
      <c r="D35" s="90">
        <f>'5.  2015 LRAM'!I124</f>
        <v>31745.140063652143</v>
      </c>
      <c r="E35" s="90">
        <f>'5.  2015 LRAM'!J124</f>
        <v>60106.293133672851</v>
      </c>
      <c r="F35" s="90">
        <f>'5.  2015 LRAM'!K124</f>
        <v>-13329.288000000004</v>
      </c>
      <c r="G35" s="90">
        <f>'5.  2015 LRAM'!L124</f>
        <v>0</v>
      </c>
      <c r="H35" s="90">
        <f>'5.  2015 LRAM'!M124</f>
        <v>0</v>
      </c>
      <c r="I35" s="90">
        <f>'5.  2015 LRAM'!N124</f>
        <v>0</v>
      </c>
      <c r="J35" s="90"/>
      <c r="K35" s="99">
        <f>SUM(C35:I35)</f>
        <v>108606.20535868162</v>
      </c>
      <c r="N35" s="53"/>
    </row>
    <row r="36" spans="2:14" s="17" customFormat="1" ht="15" x14ac:dyDescent="0.25">
      <c r="B36" s="229" t="s">
        <v>91</v>
      </c>
      <c r="C36" s="238">
        <v>0</v>
      </c>
      <c r="D36" s="238">
        <v>0</v>
      </c>
      <c r="E36" s="238">
        <v>0</v>
      </c>
      <c r="F36" s="238">
        <v>0</v>
      </c>
      <c r="G36" s="238">
        <v>0</v>
      </c>
      <c r="H36" s="238">
        <v>0</v>
      </c>
      <c r="I36" s="238">
        <v>0</v>
      </c>
      <c r="J36" s="238"/>
      <c r="K36" s="239"/>
      <c r="N36" s="53"/>
    </row>
    <row r="37" spans="2:14" s="17" customFormat="1" ht="21.75" customHeight="1" x14ac:dyDescent="0.25">
      <c r="B37" s="476" t="s">
        <v>67</v>
      </c>
      <c r="C37" s="477">
        <f>'7.  Carrying Charges'!I118</f>
        <v>2882.0334711369078</v>
      </c>
      <c r="D37" s="477">
        <f>'7.  Carrying Charges'!J118</f>
        <v>4059.245348084251</v>
      </c>
      <c r="E37" s="477">
        <f>'7.  Carrying Charges'!K118</f>
        <v>12144.162360027674</v>
      </c>
      <c r="F37" s="477">
        <f>'7.  Carrying Charges'!L118</f>
        <v>-3137.228859550004</v>
      </c>
      <c r="G37" s="477">
        <f>'7.  Carrying Charges'!M118</f>
        <v>0</v>
      </c>
      <c r="H37" s="477">
        <f>'7.  Carrying Charges'!N118</f>
        <v>0</v>
      </c>
      <c r="I37" s="477">
        <f>'7.  Carrying Charges'!O103</f>
        <v>0</v>
      </c>
      <c r="J37" s="478">
        <f>'7.  Carrying Charges'!P103</f>
        <v>0</v>
      </c>
      <c r="K37" s="479">
        <f>SUM(C37:I37)</f>
        <v>15948.212319698829</v>
      </c>
      <c r="L37" s="23"/>
      <c r="M37" s="23"/>
    </row>
    <row r="38" spans="2:14" ht="24" customHeight="1" x14ac:dyDescent="0.25">
      <c r="B38" s="243" t="s">
        <v>289</v>
      </c>
      <c r="C38" s="475">
        <f>SUM(C22:C37)</f>
        <v>81178.274972187472</v>
      </c>
      <c r="D38" s="475">
        <f t="shared" ref="D38:F38" si="3">SUM(D22:D37)</f>
        <v>106560.30935510602</v>
      </c>
      <c r="E38" s="475">
        <f t="shared" si="3"/>
        <v>274452.13342959248</v>
      </c>
      <c r="F38" s="475">
        <f t="shared" si="3"/>
        <v>-68473.508859550013</v>
      </c>
      <c r="G38" s="475">
        <f>SUM(G22:G37)</f>
        <v>0</v>
      </c>
      <c r="H38" s="475">
        <f>SUM(H22:H37)</f>
        <v>0</v>
      </c>
      <c r="I38" s="475">
        <f>SUM(I22:I37)</f>
        <v>0</v>
      </c>
      <c r="J38" s="475"/>
      <c r="K38" s="521">
        <f>SUM(K22:K37)</f>
        <v>393717.20889733592</v>
      </c>
    </row>
    <row r="39" spans="2:14" x14ac:dyDescent="0.25">
      <c r="B39" s="45"/>
      <c r="D39" s="23"/>
      <c r="K39" s="17"/>
    </row>
    <row r="40" spans="2:14" x14ac:dyDescent="0.25">
      <c r="B40" s="45"/>
      <c r="D40" s="23"/>
      <c r="K40" s="17"/>
    </row>
    <row r="41" spans="2:14" x14ac:dyDescent="0.25">
      <c r="B41" s="45"/>
      <c r="D41" s="23"/>
      <c r="K41" s="17"/>
    </row>
    <row r="42" spans="2:14" x14ac:dyDescent="0.25">
      <c r="B42" s="45"/>
      <c r="D42" s="23"/>
      <c r="K42" s="17"/>
    </row>
  </sheetData>
  <mergeCells count="6">
    <mergeCell ref="B3:K3"/>
    <mergeCell ref="C14:C15"/>
    <mergeCell ref="B5:K5"/>
    <mergeCell ref="F9:G9"/>
    <mergeCell ref="F11:G11"/>
    <mergeCell ref="F15:G15"/>
  </mergeCells>
  <printOptions horizontalCentered="1"/>
  <pageMargins left="0.70866141732283472" right="0.70866141732283472" top="0.74803149606299213" bottom="0.74803149606299213" header="0.31496062992125984" footer="0.31496062992125984"/>
  <pageSetup scale="65" orientation="landscape" r:id="rId1"/>
  <headerFooter>
    <oddFooter>&amp;C&amp;A</oddFooter>
  </headerFooter>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showZeros="0" zoomScale="90" zoomScaleNormal="90" zoomScalePageLayoutView="90" workbookViewId="0">
      <pane ySplit="2" topLeftCell="A3" activePane="bottomLeft" state="frozen"/>
      <selection pane="bottomLeft" activeCell="C14" sqref="C14"/>
    </sheetView>
  </sheetViews>
  <sheetFormatPr defaultColWidth="8.85546875" defaultRowHeight="15" outlineLevelRow="1" x14ac:dyDescent="0.25"/>
  <cols>
    <col min="1" max="1" width="9.855468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42578125" style="26" customWidth="1"/>
    <col min="8" max="8" width="19.140625" style="26" customWidth="1"/>
    <col min="9" max="9" width="17.28515625" style="26" hidden="1" customWidth="1"/>
    <col min="10" max="10" width="16.28515625" style="26" hidden="1" customWidth="1"/>
    <col min="11" max="11" width="16" style="26" customWidth="1"/>
    <col min="12" max="12" width="13.42578125" style="26" customWidth="1"/>
    <col min="13" max="13" width="13.85546875" style="26" customWidth="1"/>
    <col min="14" max="14" width="20" style="26" customWidth="1"/>
    <col min="15" max="15" width="10.140625" style="26" customWidth="1"/>
    <col min="16" max="24" width="14" style="26" customWidth="1"/>
    <col min="25" max="16384" width="8.85546875" style="26"/>
  </cols>
  <sheetData>
    <row r="1" spans="2:10" ht="151.5" customHeight="1" x14ac:dyDescent="0.25"/>
    <row r="2" spans="2:10" ht="42" customHeight="1" x14ac:dyDescent="0.3">
      <c r="B2" s="630" t="s">
        <v>339</v>
      </c>
      <c r="C2" s="630"/>
      <c r="D2" s="630"/>
      <c r="E2" s="630"/>
      <c r="F2" s="630"/>
      <c r="G2" s="630"/>
      <c r="H2" s="630"/>
      <c r="I2" s="630"/>
      <c r="J2" s="630"/>
    </row>
    <row r="3" spans="2:10" ht="24.75" customHeight="1" x14ac:dyDescent="0.25">
      <c r="B3" s="240"/>
      <c r="C3" s="70"/>
      <c r="D3" s="47"/>
      <c r="E3" s="47"/>
      <c r="F3" s="47"/>
      <c r="G3" s="47"/>
      <c r="H3" s="47"/>
      <c r="I3" s="47"/>
      <c r="J3" s="47"/>
    </row>
    <row r="4" spans="2:10" x14ac:dyDescent="0.25">
      <c r="B4" s="366" t="s">
        <v>396</v>
      </c>
      <c r="C4" s="70" t="s">
        <v>341</v>
      </c>
      <c r="D4" s="47"/>
      <c r="E4" s="47"/>
      <c r="F4" s="47"/>
      <c r="G4" s="47"/>
      <c r="H4" s="47"/>
      <c r="I4" s="47"/>
      <c r="J4" s="47"/>
    </row>
    <row r="5" spans="2:10" ht="30" customHeight="1" x14ac:dyDescent="0.25">
      <c r="B5" s="367"/>
      <c r="C5" s="638" t="s">
        <v>496</v>
      </c>
      <c r="D5" s="638"/>
      <c r="E5" s="638"/>
      <c r="F5" s="638"/>
      <c r="G5" s="638"/>
      <c r="H5" s="638"/>
      <c r="I5" s="638"/>
      <c r="J5" s="638"/>
    </row>
    <row r="6" spans="2:10" ht="18.75" customHeight="1" x14ac:dyDescent="0.25">
      <c r="B6" s="240"/>
      <c r="C6" s="70" t="s">
        <v>410</v>
      </c>
      <c r="D6" s="47"/>
      <c r="E6" s="47"/>
      <c r="F6" s="47"/>
      <c r="G6" s="47"/>
      <c r="H6" s="47"/>
      <c r="I6" s="47"/>
      <c r="J6" s="47"/>
    </row>
    <row r="7" spans="2:10" ht="18.75" customHeight="1" x14ac:dyDescent="0.25">
      <c r="B7" s="240"/>
      <c r="C7" s="70"/>
      <c r="D7" s="47"/>
      <c r="E7" s="47"/>
      <c r="F7" s="47"/>
      <c r="G7" s="47"/>
      <c r="H7" s="47"/>
      <c r="I7" s="47"/>
      <c r="J7" s="47"/>
    </row>
    <row r="8" spans="2:10" s="3" customFormat="1" ht="15" customHeight="1" x14ac:dyDescent="0.2">
      <c r="B8" s="637" t="s">
        <v>334</v>
      </c>
      <c r="C8" s="199" t="s">
        <v>360</v>
      </c>
    </row>
    <row r="9" spans="2:10" s="3" customFormat="1" ht="17.25" customHeight="1" x14ac:dyDescent="0.2">
      <c r="B9" s="637"/>
      <c r="C9" s="135" t="s">
        <v>335</v>
      </c>
    </row>
    <row r="10" spans="2:10" s="3" customFormat="1" ht="15.75" customHeight="1" x14ac:dyDescent="0.2">
      <c r="B10" s="455"/>
      <c r="C10" s="55"/>
    </row>
    <row r="11" spans="2:10" s="55" customFormat="1" ht="15.75" x14ac:dyDescent="0.2">
      <c r="B11" s="113" t="s">
        <v>497</v>
      </c>
      <c r="C11" s="100"/>
      <c r="D11" s="119"/>
      <c r="E11" s="120"/>
    </row>
    <row r="12" spans="2:10" s="3" customFormat="1" ht="16.5" customHeight="1" x14ac:dyDescent="0.25">
      <c r="B12" s="24"/>
      <c r="C12" s="60"/>
      <c r="D12" s="24"/>
      <c r="F12" s="55"/>
    </row>
    <row r="13" spans="2:10" s="3" customFormat="1" ht="20.25" customHeight="1" x14ac:dyDescent="0.2">
      <c r="B13" s="102" t="s">
        <v>56</v>
      </c>
      <c r="C13" s="103" t="s">
        <v>36</v>
      </c>
      <c r="D13" s="104" t="s">
        <v>37</v>
      </c>
      <c r="E13" s="103" t="s">
        <v>340</v>
      </c>
      <c r="F13" s="55"/>
    </row>
    <row r="14" spans="2:10" s="3" customFormat="1" ht="14.25" x14ac:dyDescent="0.2">
      <c r="B14" s="105">
        <v>2011</v>
      </c>
      <c r="C14" s="501">
        <v>0</v>
      </c>
      <c r="D14" s="106">
        <v>0</v>
      </c>
      <c r="E14" s="106">
        <f t="shared" ref="E14:E20" si="0">C14</f>
        <v>0</v>
      </c>
      <c r="F14" s="55"/>
    </row>
    <row r="15" spans="2:10" s="3" customFormat="1" ht="14.25" x14ac:dyDescent="0.2">
      <c r="B15" s="105">
        <v>2012</v>
      </c>
      <c r="C15" s="501">
        <v>0</v>
      </c>
      <c r="D15" s="106">
        <v>0</v>
      </c>
      <c r="E15" s="106">
        <f t="shared" si="0"/>
        <v>0</v>
      </c>
      <c r="F15" s="55"/>
    </row>
    <row r="16" spans="2:10" s="3" customFormat="1" ht="14.25" x14ac:dyDescent="0.2">
      <c r="B16" s="105">
        <v>2013</v>
      </c>
      <c r="C16" s="501">
        <v>0</v>
      </c>
      <c r="D16" s="106">
        <v>0</v>
      </c>
      <c r="E16" s="106">
        <f t="shared" si="0"/>
        <v>0</v>
      </c>
      <c r="F16" s="55"/>
    </row>
    <row r="17" spans="2:26" s="3" customFormat="1" ht="14.25" x14ac:dyDescent="0.2">
      <c r="B17" s="105">
        <v>2014</v>
      </c>
      <c r="C17" s="501">
        <v>0</v>
      </c>
      <c r="D17" s="106">
        <v>0</v>
      </c>
      <c r="E17" s="106">
        <f t="shared" si="0"/>
        <v>0</v>
      </c>
      <c r="F17" s="55"/>
    </row>
    <row r="18" spans="2:26" s="3" customFormat="1" ht="14.25" x14ac:dyDescent="0.2">
      <c r="B18" s="105">
        <v>2015</v>
      </c>
      <c r="C18" s="501">
        <v>0</v>
      </c>
      <c r="D18" s="106">
        <v>0</v>
      </c>
      <c r="E18" s="106">
        <f t="shared" si="0"/>
        <v>0</v>
      </c>
      <c r="F18" s="55"/>
    </row>
    <row r="19" spans="2:26" s="3" customFormat="1" x14ac:dyDescent="0.25">
      <c r="B19" s="105">
        <v>2016</v>
      </c>
      <c r="C19" s="501">
        <v>0</v>
      </c>
      <c r="D19" s="106">
        <v>0</v>
      </c>
      <c r="E19" s="106">
        <f t="shared" si="0"/>
        <v>0</v>
      </c>
      <c r="F19" s="55"/>
      <c r="Z19" s="44"/>
    </row>
    <row r="20" spans="2:26" s="3" customFormat="1" hidden="1" x14ac:dyDescent="0.25">
      <c r="B20" s="105">
        <v>2017</v>
      </c>
      <c r="C20" s="501">
        <v>0</v>
      </c>
      <c r="D20" s="106">
        <v>0</v>
      </c>
      <c r="E20" s="106">
        <f t="shared" si="0"/>
        <v>0</v>
      </c>
      <c r="F20" s="55"/>
      <c r="Z20" s="44"/>
    </row>
    <row r="21" spans="2:26" s="3" customFormat="1" ht="25.5" customHeight="1" x14ac:dyDescent="0.25">
      <c r="B21" s="59"/>
      <c r="D21" s="54"/>
      <c r="E21" s="58"/>
      <c r="F21" s="55"/>
    </row>
    <row r="22" spans="2:26" s="55" customFormat="1" ht="22.5" customHeight="1" x14ac:dyDescent="0.25">
      <c r="B22" s="113" t="s">
        <v>403</v>
      </c>
      <c r="C22" s="44"/>
      <c r="D22" s="44"/>
      <c r="E22" s="44"/>
      <c r="F22" s="44"/>
      <c r="G22" s="44"/>
      <c r="H22" s="44"/>
      <c r="I22" s="44"/>
      <c r="J22" s="44"/>
      <c r="K22" s="44"/>
    </row>
    <row r="23" spans="2:26" s="3" customFormat="1" ht="12.75" customHeight="1" x14ac:dyDescent="0.25">
      <c r="C23" s="26"/>
      <c r="D23" s="26"/>
      <c r="E23" s="26"/>
      <c r="F23" s="26"/>
      <c r="G23" s="26"/>
      <c r="H23" s="26"/>
      <c r="I23" s="26"/>
      <c r="J23" s="26"/>
    </row>
    <row r="24" spans="2:26" s="3" customFormat="1" ht="40.5" customHeight="1" x14ac:dyDescent="0.2">
      <c r="B24" s="102" t="s">
        <v>56</v>
      </c>
      <c r="C24" s="102" t="str">
        <f>'1.  LRAMVA Summary'!C21</f>
        <v>Residential</v>
      </c>
      <c r="D24" s="102" t="str">
        <f>'1.  LRAMVA Summary'!D21</f>
        <v>GS &lt; 50 kW</v>
      </c>
      <c r="E24" s="102" t="str">
        <f>'1.  LRAMVA Summary'!E21</f>
        <v>GS 50 to 4,999 kW</v>
      </c>
      <c r="F24" s="102" t="str">
        <f>'1.  LRAMVA Summary'!F21</f>
        <v>Standby Power</v>
      </c>
      <c r="G24" s="102" t="str">
        <f>'1.  LRAMVA Summary'!G21</f>
        <v>Unmetered Scattered Load</v>
      </c>
      <c r="H24" s="102" t="str">
        <f>'1.  LRAMVA Summary'!H21</f>
        <v>Sentinel Lighting</v>
      </c>
      <c r="I24" s="102" t="str">
        <f>'1.  LRAMVA Summary'!I21</f>
        <v>Street Lighting</v>
      </c>
      <c r="J24" s="102" t="str">
        <f>'1.  LRAMVA Summary'!J21</f>
        <v>"--Unused -- hide</v>
      </c>
    </row>
    <row r="25" spans="2:26" s="3" customFormat="1" ht="16.5" customHeight="1" x14ac:dyDescent="0.2">
      <c r="B25" s="102"/>
      <c r="C25" s="102" t="s">
        <v>36</v>
      </c>
      <c r="D25" s="102" t="s">
        <v>36</v>
      </c>
      <c r="E25" s="102" t="s">
        <v>37</v>
      </c>
      <c r="F25" s="102" t="s">
        <v>37</v>
      </c>
      <c r="G25" s="102" t="s">
        <v>36</v>
      </c>
      <c r="H25" s="102" t="s">
        <v>37</v>
      </c>
      <c r="I25" s="102" t="s">
        <v>37</v>
      </c>
      <c r="J25" s="102"/>
    </row>
    <row r="26" spans="2:26" s="3" customFormat="1" ht="16.5" customHeight="1" x14ac:dyDescent="0.2">
      <c r="B26" s="114">
        <v>2011</v>
      </c>
      <c r="C26" s="502">
        <f>IF(C$25="kWh",'2a. LRAMVA Forecast'!B$8,'2a. LRAMVA Forecast'!B$9)</f>
        <v>0</v>
      </c>
      <c r="D26" s="502">
        <f>IF(D$25="kWh",'2a. LRAMVA Forecast'!C$8,'2a. LRAMVA Forecast'!C$9)</f>
        <v>0</v>
      </c>
      <c r="E26" s="502">
        <f>IF(E$25="kWh",'2a. LRAMVA Forecast'!D$8,'2a. LRAMVA Forecast'!D$9)</f>
        <v>0</v>
      </c>
      <c r="F26" s="502">
        <f>IF(F$25="kWh",'2a. LRAMVA Forecast'!E$8,'2a. LRAMVA Forecast'!E$9)</f>
        <v>0</v>
      </c>
      <c r="G26" s="502">
        <f>IF(G$25="kWh",'2a. LRAMVA Forecast'!F$8,'2a. LRAMVA Forecast'!F$9)</f>
        <v>0</v>
      </c>
      <c r="H26" s="502">
        <f>IF(H$25="kWh",'2a. LRAMVA Forecast'!G$8,'2a. LRAMVA Forecast'!G$9)</f>
        <v>0</v>
      </c>
      <c r="I26" s="502">
        <f>IF(I$25="kWh",'2a. LRAMVA Forecast'!H$8,'2a. LRAMVA Forecast'!H$9)</f>
        <v>0</v>
      </c>
      <c r="J26" s="502">
        <f>IF(J$25="kWh",'2a. LRAMVA Forecast'!I$8,'2a. LRAMVA Forecast'!I$9)</f>
        <v>0</v>
      </c>
    </row>
    <row r="27" spans="2:26" s="3" customFormat="1" ht="16.5" customHeight="1" x14ac:dyDescent="0.2">
      <c r="B27" s="114">
        <v>2012</v>
      </c>
      <c r="C27" s="502">
        <f>IF(C$25="kWh",'2a. LRAMVA Forecast'!B$8,'2a. LRAMVA Forecast'!B$9)</f>
        <v>0</v>
      </c>
      <c r="D27" s="502">
        <f>IF(D$25="kWh",'2a. LRAMVA Forecast'!C$8,'2a. LRAMVA Forecast'!C$9)</f>
        <v>0</v>
      </c>
      <c r="E27" s="502">
        <f>IF(E$25="kWh",'2a. LRAMVA Forecast'!D$8,'2a. LRAMVA Forecast'!D$9)</f>
        <v>0</v>
      </c>
      <c r="F27" s="502">
        <f>IF(F$25="kWh",'2a. LRAMVA Forecast'!E$8,'2a. LRAMVA Forecast'!E$9)</f>
        <v>0</v>
      </c>
      <c r="G27" s="502">
        <f>IF(G$25="kWh",'2a. LRAMVA Forecast'!F$8,'2a. LRAMVA Forecast'!F$9)</f>
        <v>0</v>
      </c>
      <c r="H27" s="502">
        <f>IF(H$25="kWh",'2a. LRAMVA Forecast'!G$8,'2a. LRAMVA Forecast'!G$9)</f>
        <v>0</v>
      </c>
      <c r="I27" s="502">
        <f>IF(I$25="kWh",'2a. LRAMVA Forecast'!H$8,'2a. LRAMVA Forecast'!H$9)</f>
        <v>0</v>
      </c>
      <c r="J27" s="502">
        <f>IF(J$25="kWh",'2a. LRAMVA Forecast'!I$8,'2a. LRAMVA Forecast'!I$9)</f>
        <v>0</v>
      </c>
      <c r="K27" s="57"/>
    </row>
    <row r="28" spans="2:26" s="3" customFormat="1" ht="16.5" customHeight="1" x14ac:dyDescent="0.2">
      <c r="B28" s="114">
        <v>2013</v>
      </c>
      <c r="C28" s="502">
        <f>IF(C$25="kWh",'2a. LRAMVA Forecast'!B$8,'2a. LRAMVA Forecast'!B$9)</f>
        <v>0</v>
      </c>
      <c r="D28" s="502">
        <f>IF(D$25="kWh",'2a. LRAMVA Forecast'!C$8,'2a. LRAMVA Forecast'!C$9)</f>
        <v>0</v>
      </c>
      <c r="E28" s="502">
        <f>IF(E$25="kWh",'2a. LRAMVA Forecast'!D$8,'2a. LRAMVA Forecast'!D$9)</f>
        <v>0</v>
      </c>
      <c r="F28" s="502">
        <f>IF(F$25="kWh",'2a. LRAMVA Forecast'!E$8,'2a. LRAMVA Forecast'!E$9)</f>
        <v>0</v>
      </c>
      <c r="G28" s="502">
        <f>IF(G$25="kWh",'2a. LRAMVA Forecast'!F$8,'2a. LRAMVA Forecast'!F$9)</f>
        <v>0</v>
      </c>
      <c r="H28" s="502">
        <f>IF(H$25="kWh",'2a. LRAMVA Forecast'!G$8,'2a. LRAMVA Forecast'!G$9)</f>
        <v>0</v>
      </c>
      <c r="I28" s="502">
        <f>IF(I$25="kWh",'2a. LRAMVA Forecast'!H$8,'2a. LRAMVA Forecast'!H$9)</f>
        <v>0</v>
      </c>
      <c r="J28" s="502">
        <f>IF(J$25="kWh",'2a. LRAMVA Forecast'!I$8,'2a. LRAMVA Forecast'!I$9)</f>
        <v>0</v>
      </c>
    </row>
    <row r="29" spans="2:26" s="3" customFormat="1" ht="16.5" customHeight="1" x14ac:dyDescent="0.2">
      <c r="B29" s="114">
        <v>2014</v>
      </c>
      <c r="C29" s="502">
        <f>IF(C$25="kWh",'2a. LRAMVA Forecast'!B$8,'2a. LRAMVA Forecast'!B$9)</f>
        <v>0</v>
      </c>
      <c r="D29" s="502">
        <f>IF(D$25="kWh",'2a. LRAMVA Forecast'!C$8,'2a. LRAMVA Forecast'!C$9)</f>
        <v>0</v>
      </c>
      <c r="E29" s="502">
        <f>IF(E$25="kWh",'2a. LRAMVA Forecast'!D$8,'2a. LRAMVA Forecast'!D$9)</f>
        <v>0</v>
      </c>
      <c r="F29" s="502">
        <f>IF(F$25="kWh",'2a. LRAMVA Forecast'!E$8,'2a. LRAMVA Forecast'!E$9)</f>
        <v>0</v>
      </c>
      <c r="G29" s="502">
        <f>IF(G$25="kWh",'2a. LRAMVA Forecast'!F$8,'2a. LRAMVA Forecast'!F$9)</f>
        <v>0</v>
      </c>
      <c r="H29" s="502">
        <f>IF(H$25="kWh",'2a. LRAMVA Forecast'!G$8,'2a. LRAMVA Forecast'!G$9)</f>
        <v>0</v>
      </c>
      <c r="I29" s="502">
        <f>IF(I$25="kWh",'2a. LRAMVA Forecast'!H$8,'2a. LRAMVA Forecast'!H$9)</f>
        <v>0</v>
      </c>
      <c r="J29" s="502">
        <f>IF(J$25="kWh",'2a. LRAMVA Forecast'!I$8,'2a. LRAMVA Forecast'!I$9)</f>
        <v>0</v>
      </c>
    </row>
    <row r="30" spans="2:26" s="3" customFormat="1" ht="16.5" customHeight="1" x14ac:dyDescent="0.2">
      <c r="B30" s="114">
        <v>2015</v>
      </c>
      <c r="C30" s="502">
        <f>IF(C$25="kWh",'2a. LRAMVA Forecast'!B$17,'2a. LRAMVA Forecast'!B$18)</f>
        <v>0</v>
      </c>
      <c r="D30" s="502">
        <f>IF(D$25="kWh",'2a. LRAMVA Forecast'!C$17,'2a. LRAMVA Forecast'!C$18)</f>
        <v>0</v>
      </c>
      <c r="E30" s="502">
        <f>IF(E$25="kWh",'2a. LRAMVA Forecast'!D$17,'2a. LRAMVA Forecast'!D$18)</f>
        <v>0</v>
      </c>
      <c r="F30" s="502">
        <f>IF(F$25="kWh",'2a. LRAMVA Forecast'!E$8,'2a. LRAMVA Forecast'!E$9)</f>
        <v>0</v>
      </c>
      <c r="G30" s="502">
        <f>IF(G$25="kWh",'2a. LRAMVA Forecast'!F$8,'2a. LRAMVA Forecast'!F$9)</f>
        <v>0</v>
      </c>
      <c r="H30" s="502">
        <f>IF(H$25="kWh",'2a. LRAMVA Forecast'!G$8,'2a. LRAMVA Forecast'!G$9)</f>
        <v>0</v>
      </c>
      <c r="I30" s="502">
        <f>IF(I$25="kWh",'2a. LRAMVA Forecast'!H$8,'2a. LRAMVA Forecast'!H$9)</f>
        <v>0</v>
      </c>
      <c r="J30" s="502">
        <f>IF(J$25="kWh",'2a. LRAMVA Forecast'!I$8,'2a. LRAMVA Forecast'!I$9)</f>
        <v>0</v>
      </c>
    </row>
    <row r="31" spans="2:26" s="3" customFormat="1" ht="16.5" hidden="1" customHeight="1" x14ac:dyDescent="0.2">
      <c r="B31" s="114">
        <v>2016</v>
      </c>
      <c r="C31" s="502">
        <f>IF(C$25="kWh",'2a. LRAMVA Forecast'!B$17,'2a. LRAMVA Forecast'!B$18)</f>
        <v>0</v>
      </c>
      <c r="D31" s="502">
        <f>IF(D$25="kWh",'2a. LRAMVA Forecast'!C$17,'2a. LRAMVA Forecast'!C$18)</f>
        <v>0</v>
      </c>
      <c r="E31" s="502">
        <f>IF(E$25="kWh",'2a. LRAMVA Forecast'!D$17,'2a. LRAMVA Forecast'!D$18)</f>
        <v>0</v>
      </c>
      <c r="F31" s="502">
        <f>IF(F$25="kWh",'2a. LRAMVA Forecast'!E$8,'2a. LRAMVA Forecast'!E$9)</f>
        <v>0</v>
      </c>
      <c r="G31" s="502">
        <f>IF(G$25="kWh",'2a. LRAMVA Forecast'!F$8,'2a. LRAMVA Forecast'!F$9)</f>
        <v>0</v>
      </c>
      <c r="H31" s="502">
        <f>IF(H$25="kWh",'2a. LRAMVA Forecast'!G$8,'2a. LRAMVA Forecast'!G$9)</f>
        <v>0</v>
      </c>
      <c r="I31" s="502">
        <f>IF(I$25="kWh",'2a. LRAMVA Forecast'!H$8,'2a. LRAMVA Forecast'!H$9)</f>
        <v>0</v>
      </c>
      <c r="J31" s="502">
        <f>IF(J$25="kWh",'2a. LRAMVA Forecast'!I$8,'2a. LRAMVA Forecast'!I$9)</f>
        <v>0</v>
      </c>
    </row>
    <row r="32" spans="2:26" s="3" customFormat="1" ht="16.5" hidden="1" customHeight="1" x14ac:dyDescent="0.2">
      <c r="B32" s="114">
        <v>2017</v>
      </c>
      <c r="C32" s="502" t="e">
        <f>#REF!</f>
        <v>#REF!</v>
      </c>
      <c r="D32" s="502" t="e">
        <f>#REF!</f>
        <v>#REF!</v>
      </c>
      <c r="E32" s="502" t="e">
        <f>#REF!</f>
        <v>#REF!</v>
      </c>
      <c r="F32" s="502" t="e">
        <f>#REF!</f>
        <v>#REF!</v>
      </c>
      <c r="G32" s="502" t="e">
        <f>#REF!</f>
        <v>#REF!</v>
      </c>
      <c r="H32" s="502" t="e">
        <f>#REF!</f>
        <v>#REF!</v>
      </c>
      <c r="I32" s="502" t="e">
        <f>#REF!</f>
        <v>#REF!</v>
      </c>
      <c r="J32" s="502" t="e">
        <f>#REF!</f>
        <v>#REF!</v>
      </c>
    </row>
    <row r="33" spans="1:14" s="3" customFormat="1" ht="15.75" customHeight="1" x14ac:dyDescent="0.2"/>
    <row r="34" spans="1:14" s="66" customFormat="1" outlineLevel="1" x14ac:dyDescent="0.2">
      <c r="A34" s="303"/>
      <c r="B34" s="639" t="s">
        <v>405</v>
      </c>
      <c r="C34" s="639"/>
      <c r="D34" s="639"/>
      <c r="E34" s="639"/>
      <c r="F34" s="639"/>
      <c r="G34" s="639"/>
      <c r="H34" s="639"/>
      <c r="I34" s="639"/>
      <c r="J34" s="639"/>
      <c r="K34" s="639"/>
      <c r="L34" s="156"/>
      <c r="M34" s="156"/>
    </row>
    <row r="35" spans="1:14" s="66" customFormat="1" ht="14.25" outlineLevel="1" x14ac:dyDescent="0.2">
      <c r="A35" s="303"/>
      <c r="B35" s="69"/>
      <c r="C35" s="83"/>
      <c r="D35" s="303" t="s">
        <v>531</v>
      </c>
      <c r="L35" s="156"/>
      <c r="M35" s="156"/>
      <c r="N35" s="325"/>
    </row>
    <row r="36" spans="1:14" s="333" customFormat="1" ht="30" hidden="1" outlineLevel="1" x14ac:dyDescent="0.25">
      <c r="B36" s="336">
        <v>2011</v>
      </c>
      <c r="C36" s="313" t="str">
        <f t="shared" ref="C36:I36" si="1">C24</f>
        <v>Residential</v>
      </c>
      <c r="D36" s="313" t="str">
        <f t="shared" si="1"/>
        <v>GS &lt; 50 kW</v>
      </c>
      <c r="E36" s="313" t="str">
        <f t="shared" si="1"/>
        <v>GS 50 to 4,999 kW</v>
      </c>
      <c r="F36" s="313" t="str">
        <f t="shared" si="1"/>
        <v>Standby Power</v>
      </c>
      <c r="G36" s="313" t="str">
        <f t="shared" si="1"/>
        <v>Unmetered Scattered Load</v>
      </c>
      <c r="H36" s="313" t="str">
        <f t="shared" si="1"/>
        <v>Sentinel Lighting</v>
      </c>
      <c r="I36" s="313" t="str">
        <f t="shared" si="1"/>
        <v>Street Lighting</v>
      </c>
      <c r="J36" s="313" t="s">
        <v>106</v>
      </c>
      <c r="K36" s="337" t="s">
        <v>35</v>
      </c>
      <c r="L36" s="334"/>
      <c r="M36" s="334"/>
      <c r="N36" s="338"/>
    </row>
    <row r="37" spans="1:14" s="66" customFormat="1" hidden="1" outlineLevel="1" x14ac:dyDescent="0.25">
      <c r="B37" s="314" t="s">
        <v>36</v>
      </c>
      <c r="C37" s="315"/>
      <c r="D37" s="315"/>
      <c r="E37" s="315"/>
      <c r="F37" s="315"/>
      <c r="G37" s="315"/>
      <c r="H37" s="315"/>
      <c r="I37" s="315"/>
      <c r="J37" s="156"/>
      <c r="K37" s="339"/>
      <c r="L37" s="156"/>
      <c r="M37" s="156"/>
      <c r="N37" s="340"/>
    </row>
    <row r="38" spans="1:14" s="66" customFormat="1" ht="14.25" hidden="1" outlineLevel="1" x14ac:dyDescent="0.2">
      <c r="B38" s="482" t="s">
        <v>401</v>
      </c>
      <c r="C38" s="317"/>
      <c r="D38" s="317"/>
      <c r="E38" s="317"/>
      <c r="F38" s="317">
        <v>0</v>
      </c>
      <c r="G38" s="317">
        <v>0</v>
      </c>
      <c r="H38" s="317" t="s">
        <v>41</v>
      </c>
      <c r="I38" s="317">
        <v>0</v>
      </c>
      <c r="J38" s="316"/>
      <c r="K38" s="484">
        <f>SUM(C38:I38)</f>
        <v>0</v>
      </c>
      <c r="L38" s="156"/>
      <c r="M38" s="156"/>
      <c r="N38" s="325"/>
    </row>
    <row r="39" spans="1:14" s="66" customFormat="1" ht="14.25" hidden="1" outlineLevel="1" x14ac:dyDescent="0.2">
      <c r="B39" s="341" t="s">
        <v>113</v>
      </c>
      <c r="C39" s="480" t="e">
        <f>C38/$K$38</f>
        <v>#DIV/0!</v>
      </c>
      <c r="D39" s="480" t="e">
        <f t="shared" ref="D39:I39" si="2">D38/$K$38</f>
        <v>#DIV/0!</v>
      </c>
      <c r="E39" s="480" t="e">
        <f t="shared" si="2"/>
        <v>#DIV/0!</v>
      </c>
      <c r="F39" s="480" t="e">
        <f t="shared" si="2"/>
        <v>#DIV/0!</v>
      </c>
      <c r="G39" s="480" t="e">
        <f t="shared" si="2"/>
        <v>#DIV/0!</v>
      </c>
      <c r="H39" s="480" t="e">
        <f t="shared" si="2"/>
        <v>#VALUE!</v>
      </c>
      <c r="I39" s="480" t="e">
        <f t="shared" si="2"/>
        <v>#DIV/0!</v>
      </c>
      <c r="J39" s="156"/>
      <c r="K39" s="481" t="e">
        <f>SUM(C39:I39)</f>
        <v>#DIV/0!</v>
      </c>
      <c r="L39" s="156"/>
      <c r="M39" s="156"/>
      <c r="N39" s="342"/>
    </row>
    <row r="40" spans="1:14" s="66" customFormat="1" ht="14.25" hidden="1" outlineLevel="1" x14ac:dyDescent="0.2">
      <c r="B40" s="341" t="s">
        <v>331</v>
      </c>
      <c r="C40" s="500" t="e">
        <f>-$C$14*C39</f>
        <v>#DIV/0!</v>
      </c>
      <c r="D40" s="500" t="e">
        <f t="shared" ref="D40:I40" si="3">-$C$14*D39</f>
        <v>#DIV/0!</v>
      </c>
      <c r="E40" s="500" t="e">
        <f t="shared" si="3"/>
        <v>#DIV/0!</v>
      </c>
      <c r="F40" s="500" t="e">
        <f t="shared" si="3"/>
        <v>#DIV/0!</v>
      </c>
      <c r="G40" s="500" t="e">
        <f t="shared" si="3"/>
        <v>#DIV/0!</v>
      </c>
      <c r="H40" s="500" t="e">
        <f t="shared" si="3"/>
        <v>#VALUE!</v>
      </c>
      <c r="I40" s="500" t="e">
        <f t="shared" si="3"/>
        <v>#DIV/0!</v>
      </c>
      <c r="J40" s="156"/>
      <c r="K40" s="343" t="e">
        <f>SUM(C40:I40)</f>
        <v>#DIV/0!</v>
      </c>
      <c r="L40" s="156"/>
      <c r="M40" s="156"/>
    </row>
    <row r="41" spans="1:14" s="66" customFormat="1" ht="14.25" hidden="1" outlineLevel="1" x14ac:dyDescent="0.2">
      <c r="B41" s="341" t="s">
        <v>114</v>
      </c>
      <c r="C41" s="344" t="e">
        <f>C38+C40</f>
        <v>#DIV/0!</v>
      </c>
      <c r="D41" s="340" t="e">
        <f t="shared" ref="D41:I41" si="4">D38+D40</f>
        <v>#DIV/0!</v>
      </c>
      <c r="E41" s="340" t="e">
        <f t="shared" si="4"/>
        <v>#DIV/0!</v>
      </c>
      <c r="F41" s="340" t="e">
        <f t="shared" si="4"/>
        <v>#DIV/0!</v>
      </c>
      <c r="G41" s="340" t="e">
        <f t="shared" si="4"/>
        <v>#DIV/0!</v>
      </c>
      <c r="H41" s="340" t="e">
        <f t="shared" si="4"/>
        <v>#VALUE!</v>
      </c>
      <c r="I41" s="340" t="e">
        <f t="shared" si="4"/>
        <v>#DIV/0!</v>
      </c>
      <c r="J41" s="156"/>
      <c r="K41" s="343" t="e">
        <f>SUM(C41:I41)</f>
        <v>#DIV/0!</v>
      </c>
      <c r="L41" s="156"/>
      <c r="M41" s="156"/>
    </row>
    <row r="42" spans="1:14" s="66" customFormat="1" hidden="1" outlineLevel="1" x14ac:dyDescent="0.25">
      <c r="B42" s="314" t="s">
        <v>37</v>
      </c>
      <c r="C42" s="344"/>
      <c r="D42" s="340"/>
      <c r="E42" s="340"/>
      <c r="F42" s="340"/>
      <c r="G42" s="340"/>
      <c r="H42" s="340"/>
      <c r="I42" s="340"/>
      <c r="J42" s="156"/>
      <c r="K42" s="343"/>
      <c r="L42" s="156"/>
      <c r="M42" s="156"/>
    </row>
    <row r="43" spans="1:14" s="66" customFormat="1" ht="14.25" hidden="1" outlineLevel="1" x14ac:dyDescent="0.2">
      <c r="B43" s="482" t="s">
        <v>402</v>
      </c>
      <c r="C43" s="344"/>
      <c r="D43" s="340"/>
      <c r="E43" s="340">
        <f>E38*E46</f>
        <v>0</v>
      </c>
      <c r="F43" s="340">
        <f t="shared" ref="F43:H43" si="5">F38*F46</f>
        <v>0</v>
      </c>
      <c r="G43" s="340">
        <f t="shared" si="5"/>
        <v>0</v>
      </c>
      <c r="H43" s="340" t="e">
        <f t="shared" si="5"/>
        <v>#VALUE!</v>
      </c>
      <c r="I43" s="340">
        <f t="shared" ref="I43" si="6">I38*I46</f>
        <v>0</v>
      </c>
      <c r="J43" s="156"/>
      <c r="K43" s="343"/>
      <c r="L43" s="156"/>
      <c r="M43" s="156"/>
    </row>
    <row r="44" spans="1:14" s="66" customFormat="1" ht="14.25" hidden="1" outlineLevel="1" x14ac:dyDescent="0.2">
      <c r="B44" s="341" t="s">
        <v>115</v>
      </c>
      <c r="C44" s="344"/>
      <c r="D44" s="340"/>
      <c r="E44" s="340" t="e">
        <f>E40*E46</f>
        <v>#DIV/0!</v>
      </c>
      <c r="F44" s="340" t="e">
        <f t="shared" ref="F44:H44" si="7">F40*F46</f>
        <v>#DIV/0!</v>
      </c>
      <c r="G44" s="340" t="e">
        <f t="shared" si="7"/>
        <v>#DIV/0!</v>
      </c>
      <c r="H44" s="340" t="e">
        <f t="shared" si="7"/>
        <v>#VALUE!</v>
      </c>
      <c r="I44" s="340" t="e">
        <f t="shared" ref="I44" si="8">I40*I46</f>
        <v>#DIV/0!</v>
      </c>
      <c r="J44" s="156"/>
      <c r="K44" s="343" t="e">
        <f>SUM(C44:I44)</f>
        <v>#DIV/0!</v>
      </c>
      <c r="L44" s="156"/>
      <c r="M44" s="156"/>
    </row>
    <row r="45" spans="1:14" s="66" customFormat="1" hidden="1" outlineLevel="1" x14ac:dyDescent="0.2">
      <c r="B45" s="341" t="s">
        <v>114</v>
      </c>
      <c r="C45" s="156"/>
      <c r="D45" s="156"/>
      <c r="E45" s="340" t="e">
        <f>E43+E44</f>
        <v>#DIV/0!</v>
      </c>
      <c r="F45" s="340" t="e">
        <f t="shared" ref="F45:H45" si="9">F43+F44</f>
        <v>#DIV/0!</v>
      </c>
      <c r="G45" s="340" t="e">
        <f t="shared" si="9"/>
        <v>#DIV/0!</v>
      </c>
      <c r="H45" s="340" t="e">
        <f t="shared" si="9"/>
        <v>#VALUE!</v>
      </c>
      <c r="I45" s="340" t="e">
        <f t="shared" ref="I45" si="10">I43+I44</f>
        <v>#DIV/0!</v>
      </c>
      <c r="J45" s="156"/>
      <c r="K45" s="343" t="e">
        <f>SUM(C45:I45)</f>
        <v>#DIV/0!</v>
      </c>
      <c r="L45" s="156"/>
      <c r="M45" s="156"/>
      <c r="N45" s="345"/>
    </row>
    <row r="46" spans="1:14" s="66" customFormat="1" ht="15" hidden="1" customHeight="1" outlineLevel="1" x14ac:dyDescent="0.2">
      <c r="B46" s="485" t="s">
        <v>399</v>
      </c>
      <c r="C46" s="318"/>
      <c r="D46" s="326"/>
      <c r="E46" s="503"/>
      <c r="F46" s="503"/>
      <c r="G46" s="503"/>
      <c r="H46" s="503"/>
      <c r="I46" s="503"/>
      <c r="J46" s="326"/>
      <c r="K46" s="393"/>
      <c r="L46" s="156"/>
      <c r="M46" s="156"/>
      <c r="N46" s="325"/>
    </row>
    <row r="47" spans="1:14" s="66" customFormat="1" ht="15" hidden="1" customHeight="1" outlineLevel="1" x14ac:dyDescent="0.2">
      <c r="B47" s="346"/>
      <c r="C47" s="319"/>
      <c r="D47" s="320"/>
      <c r="E47" s="156"/>
      <c r="F47" s="321"/>
      <c r="G47" s="321"/>
      <c r="H47" s="321"/>
      <c r="I47" s="321"/>
      <c r="J47" s="156"/>
      <c r="K47" s="156"/>
      <c r="L47" s="156"/>
      <c r="M47" s="156"/>
      <c r="N47" s="325"/>
    </row>
    <row r="48" spans="1:14" s="156" customFormat="1" ht="15" hidden="1" customHeight="1" outlineLevel="1" x14ac:dyDescent="0.2">
      <c r="B48" s="346"/>
      <c r="C48" s="319"/>
      <c r="D48" s="320"/>
      <c r="F48" s="321"/>
      <c r="G48" s="321"/>
      <c r="H48" s="321"/>
      <c r="I48" s="321"/>
      <c r="N48" s="325"/>
    </row>
    <row r="49" spans="2:14" s="332" customFormat="1" ht="36.75" hidden="1" customHeight="1" outlineLevel="1" x14ac:dyDescent="0.25">
      <c r="B49" s="336">
        <v>2012</v>
      </c>
      <c r="C49" s="313" t="str">
        <f t="shared" ref="C49:I49" si="11">C36</f>
        <v>Residential</v>
      </c>
      <c r="D49" s="313" t="str">
        <f t="shared" si="11"/>
        <v>GS &lt; 50 kW</v>
      </c>
      <c r="E49" s="313" t="str">
        <f t="shared" si="11"/>
        <v>GS 50 to 4,999 kW</v>
      </c>
      <c r="F49" s="313" t="str">
        <f t="shared" si="11"/>
        <v>Standby Power</v>
      </c>
      <c r="G49" s="313" t="str">
        <f t="shared" si="11"/>
        <v>Unmetered Scattered Load</v>
      </c>
      <c r="H49" s="313" t="str">
        <f t="shared" si="11"/>
        <v>Sentinel Lighting</v>
      </c>
      <c r="I49" s="313" t="str">
        <f t="shared" si="11"/>
        <v>Street Lighting</v>
      </c>
      <c r="J49" s="313" t="s">
        <v>106</v>
      </c>
      <c r="K49" s="337" t="s">
        <v>35</v>
      </c>
      <c r="L49" s="331"/>
      <c r="M49" s="331"/>
      <c r="N49" s="331"/>
    </row>
    <row r="50" spans="2:14" s="66" customFormat="1" hidden="1" outlineLevel="1" x14ac:dyDescent="0.25">
      <c r="B50" s="314" t="s">
        <v>36</v>
      </c>
      <c r="C50" s="315"/>
      <c r="D50" s="315"/>
      <c r="E50" s="315"/>
      <c r="F50" s="315"/>
      <c r="G50" s="315"/>
      <c r="H50" s="315"/>
      <c r="I50" s="315"/>
      <c r="J50" s="156"/>
      <c r="K50" s="339"/>
      <c r="L50" s="156"/>
      <c r="M50" s="156"/>
      <c r="N50" s="325"/>
    </row>
    <row r="51" spans="2:14" s="66" customFormat="1" ht="14.25" hidden="1" outlineLevel="1" x14ac:dyDescent="0.2">
      <c r="B51" s="482" t="s">
        <v>401</v>
      </c>
      <c r="C51" s="317"/>
      <c r="D51" s="317"/>
      <c r="E51" s="317"/>
      <c r="F51" s="317"/>
      <c r="G51" s="317"/>
      <c r="H51" s="317"/>
      <c r="I51" s="317"/>
      <c r="J51" s="317"/>
      <c r="K51" s="486">
        <f>SUM(C51:I51)</f>
        <v>0</v>
      </c>
      <c r="L51" s="156"/>
      <c r="M51" s="156"/>
      <c r="N51" s="340"/>
    </row>
    <row r="52" spans="2:14" s="66" customFormat="1" ht="14.25" hidden="1" outlineLevel="1" x14ac:dyDescent="0.2">
      <c r="B52" s="341" t="s">
        <v>113</v>
      </c>
      <c r="C52" s="483" t="e">
        <f t="shared" ref="C52:I52" si="12">C51/$K$51</f>
        <v>#DIV/0!</v>
      </c>
      <c r="D52" s="483" t="e">
        <f t="shared" si="12"/>
        <v>#DIV/0!</v>
      </c>
      <c r="E52" s="483" t="e">
        <f t="shared" si="12"/>
        <v>#DIV/0!</v>
      </c>
      <c r="F52" s="483" t="e">
        <f t="shared" si="12"/>
        <v>#DIV/0!</v>
      </c>
      <c r="G52" s="483" t="e">
        <f t="shared" si="12"/>
        <v>#DIV/0!</v>
      </c>
      <c r="H52" s="483" t="e">
        <f t="shared" si="12"/>
        <v>#DIV/0!</v>
      </c>
      <c r="I52" s="483" t="e">
        <f t="shared" si="12"/>
        <v>#DIV/0!</v>
      </c>
      <c r="J52" s="156"/>
      <c r="K52" s="481" t="e">
        <f>SUM(C52:I52)</f>
        <v>#DIV/0!</v>
      </c>
      <c r="L52" s="156"/>
      <c r="M52" s="156"/>
      <c r="N52" s="325"/>
    </row>
    <row r="53" spans="2:14" s="66" customFormat="1" ht="14.25" hidden="1" outlineLevel="1" x14ac:dyDescent="0.2">
      <c r="B53" s="341" t="s">
        <v>331</v>
      </c>
      <c r="C53" s="500" t="e">
        <f>-$C$15*C52</f>
        <v>#DIV/0!</v>
      </c>
      <c r="D53" s="500" t="e">
        <f t="shared" ref="D53:I53" si="13">-$C$15*D52</f>
        <v>#DIV/0!</v>
      </c>
      <c r="E53" s="500" t="e">
        <f t="shared" si="13"/>
        <v>#DIV/0!</v>
      </c>
      <c r="F53" s="500" t="e">
        <f t="shared" si="13"/>
        <v>#DIV/0!</v>
      </c>
      <c r="G53" s="500" t="e">
        <f t="shared" si="13"/>
        <v>#DIV/0!</v>
      </c>
      <c r="H53" s="500" t="e">
        <f t="shared" si="13"/>
        <v>#DIV/0!</v>
      </c>
      <c r="I53" s="500" t="e">
        <f t="shared" si="13"/>
        <v>#DIV/0!</v>
      </c>
      <c r="J53" s="156"/>
      <c r="K53" s="343" t="e">
        <f>SUM(C53:I53)</f>
        <v>#DIV/0!</v>
      </c>
      <c r="L53" s="156"/>
      <c r="M53" s="156"/>
      <c r="N53" s="342"/>
    </row>
    <row r="54" spans="2:14" s="66" customFormat="1" ht="14.25" hidden="1" outlineLevel="1" x14ac:dyDescent="0.2">
      <c r="B54" s="341" t="s">
        <v>114</v>
      </c>
      <c r="C54" s="344" t="e">
        <f>C51+C53</f>
        <v>#DIV/0!</v>
      </c>
      <c r="D54" s="340" t="e">
        <f t="shared" ref="D54" si="14">D51+D53</f>
        <v>#DIV/0!</v>
      </c>
      <c r="E54" s="340" t="e">
        <f t="shared" ref="E54" si="15">E51+E53</f>
        <v>#DIV/0!</v>
      </c>
      <c r="F54" s="340" t="e">
        <f t="shared" ref="F54" si="16">F51+F53</f>
        <v>#DIV/0!</v>
      </c>
      <c r="G54" s="340" t="e">
        <f t="shared" ref="G54" si="17">G51+G53</f>
        <v>#DIV/0!</v>
      </c>
      <c r="H54" s="340" t="e">
        <f t="shared" ref="H54" si="18">H51+H53</f>
        <v>#DIV/0!</v>
      </c>
      <c r="I54" s="340" t="e">
        <f t="shared" ref="I54" si="19">I51+I53</f>
        <v>#DIV/0!</v>
      </c>
      <c r="J54" s="156"/>
      <c r="K54" s="343" t="e">
        <f>SUM(C54:I54)</f>
        <v>#DIV/0!</v>
      </c>
      <c r="L54" s="156"/>
      <c r="M54" s="156"/>
    </row>
    <row r="55" spans="2:14" s="66" customFormat="1" hidden="1" outlineLevel="1" x14ac:dyDescent="0.25">
      <c r="B55" s="314" t="s">
        <v>37</v>
      </c>
      <c r="C55" s="156"/>
      <c r="D55" s="322"/>
      <c r="E55" s="347"/>
      <c r="F55" s="323"/>
      <c r="G55" s="324"/>
      <c r="H55" s="325"/>
      <c r="I55" s="156"/>
      <c r="J55" s="156"/>
      <c r="K55" s="348"/>
      <c r="L55" s="156"/>
      <c r="M55" s="156"/>
    </row>
    <row r="56" spans="2:14" s="66" customFormat="1" ht="14.25" hidden="1" outlineLevel="1" x14ac:dyDescent="0.2">
      <c r="B56" s="482" t="s">
        <v>402</v>
      </c>
      <c r="C56" s="156"/>
      <c r="D56" s="156"/>
      <c r="E56" s="340">
        <f>E51*E59</f>
        <v>0</v>
      </c>
      <c r="F56" s="340">
        <f>F51*F59</f>
        <v>0</v>
      </c>
      <c r="G56" s="340">
        <f>G51*G59</f>
        <v>0</v>
      </c>
      <c r="H56" s="340">
        <f>H51*H59</f>
        <v>0</v>
      </c>
      <c r="I56" s="340">
        <f>I51*I59</f>
        <v>0</v>
      </c>
      <c r="J56" s="156"/>
      <c r="K56" s="343">
        <f>SUM(C56:I56)</f>
        <v>0</v>
      </c>
      <c r="L56" s="156"/>
    </row>
    <row r="57" spans="2:14" s="66" customFormat="1" ht="14.25" hidden="1" outlineLevel="1" x14ac:dyDescent="0.2">
      <c r="B57" s="341" t="s">
        <v>115</v>
      </c>
      <c r="C57" s="156"/>
      <c r="D57" s="156"/>
      <c r="E57" s="340" t="e">
        <f>E53*E59</f>
        <v>#DIV/0!</v>
      </c>
      <c r="F57" s="340" t="e">
        <f>F53*F59</f>
        <v>#DIV/0!</v>
      </c>
      <c r="G57" s="340" t="e">
        <f>G53*G59</f>
        <v>#DIV/0!</v>
      </c>
      <c r="H57" s="340" t="e">
        <f>H53*H59</f>
        <v>#DIV/0!</v>
      </c>
      <c r="I57" s="340" t="e">
        <f>I53*I59</f>
        <v>#DIV/0!</v>
      </c>
      <c r="J57" s="156"/>
      <c r="K57" s="343" t="e">
        <f>SUM(C57:I57)</f>
        <v>#DIV/0!</v>
      </c>
      <c r="L57" s="156"/>
      <c r="M57" s="156"/>
    </row>
    <row r="58" spans="2:14" s="66" customFormat="1" ht="14.25" hidden="1" outlineLevel="1" x14ac:dyDescent="0.2">
      <c r="B58" s="341" t="s">
        <v>114</v>
      </c>
      <c r="C58" s="164"/>
      <c r="D58" s="164"/>
      <c r="E58" s="340" t="e">
        <f>E56+E57</f>
        <v>#DIV/0!</v>
      </c>
      <c r="F58" s="340" t="e">
        <f>F56+F57</f>
        <v>#DIV/0!</v>
      </c>
      <c r="G58" s="340" t="e">
        <f t="shared" ref="G58:H58" si="20">G56+G57</f>
        <v>#DIV/0!</v>
      </c>
      <c r="H58" s="340" t="e">
        <f t="shared" si="20"/>
        <v>#DIV/0!</v>
      </c>
      <c r="I58" s="340" t="e">
        <f t="shared" ref="I58" si="21">I56+I57</f>
        <v>#DIV/0!</v>
      </c>
      <c r="J58" s="156"/>
      <c r="K58" s="343" t="e">
        <f>SUM(C58:I58)</f>
        <v>#DIV/0!</v>
      </c>
      <c r="L58" s="156"/>
      <c r="M58" s="156"/>
    </row>
    <row r="59" spans="2:14" s="66" customFormat="1" ht="14.25" hidden="1" outlineLevel="1" x14ac:dyDescent="0.2">
      <c r="B59" s="485" t="s">
        <v>399</v>
      </c>
      <c r="C59" s="524"/>
      <c r="D59" s="524"/>
      <c r="E59" s="524"/>
      <c r="F59" s="524"/>
      <c r="G59" s="524"/>
      <c r="H59" s="524"/>
      <c r="I59" s="524"/>
      <c r="J59" s="524"/>
      <c r="K59" s="487"/>
      <c r="L59" s="156"/>
      <c r="M59" s="156"/>
    </row>
    <row r="60" spans="2:14" s="66" customFormat="1" ht="14.25" hidden="1" outlineLevel="1" x14ac:dyDescent="0.2">
      <c r="B60" s="69"/>
      <c r="C60" s="83"/>
      <c r="D60" s="156"/>
      <c r="E60" s="156"/>
      <c r="F60" s="156"/>
      <c r="G60" s="156"/>
      <c r="H60" s="156"/>
      <c r="I60" s="156"/>
      <c r="J60" s="156"/>
      <c r="K60" s="156"/>
      <c r="L60" s="156"/>
      <c r="M60" s="156"/>
    </row>
    <row r="61" spans="2:14" s="66" customFormat="1" ht="14.25" hidden="1" outlineLevel="1" x14ac:dyDescent="0.2">
      <c r="B61" s="69"/>
      <c r="C61" s="83"/>
      <c r="D61" s="156"/>
      <c r="E61" s="156"/>
      <c r="F61" s="156"/>
      <c r="G61" s="156"/>
      <c r="H61" s="156"/>
      <c r="I61" s="156"/>
      <c r="J61" s="156"/>
      <c r="L61" s="156"/>
      <c r="M61" s="156"/>
    </row>
    <row r="62" spans="2:14" s="332" customFormat="1" ht="35.25" hidden="1" customHeight="1" outlineLevel="1" x14ac:dyDescent="0.25">
      <c r="B62" s="336">
        <v>2013</v>
      </c>
      <c r="C62" s="313" t="str">
        <f t="shared" ref="C62:F62" si="22">C49</f>
        <v>Residential</v>
      </c>
      <c r="D62" s="313" t="str">
        <f t="shared" si="22"/>
        <v>GS &lt; 50 kW</v>
      </c>
      <c r="E62" s="313" t="str">
        <f t="shared" si="22"/>
        <v>GS 50 to 4,999 kW</v>
      </c>
      <c r="F62" s="313" t="str">
        <f t="shared" si="22"/>
        <v>Standby Power</v>
      </c>
      <c r="G62" s="313" t="str">
        <f>G49</f>
        <v>Unmetered Scattered Load</v>
      </c>
      <c r="H62" s="313" t="str">
        <f>H49</f>
        <v>Sentinel Lighting</v>
      </c>
      <c r="I62" s="313" t="str">
        <f>I49</f>
        <v>Street Lighting</v>
      </c>
      <c r="J62" s="313" t="s">
        <v>106</v>
      </c>
      <c r="K62" s="337" t="s">
        <v>35</v>
      </c>
      <c r="L62" s="331"/>
      <c r="M62" s="331"/>
    </row>
    <row r="63" spans="2:14" s="66" customFormat="1" hidden="1" outlineLevel="1" x14ac:dyDescent="0.25">
      <c r="B63" s="328" t="s">
        <v>36</v>
      </c>
      <c r="C63" s="315"/>
      <c r="D63" s="315"/>
      <c r="E63" s="315"/>
      <c r="F63" s="315"/>
      <c r="G63" s="315"/>
      <c r="H63" s="315"/>
      <c r="I63" s="315"/>
      <c r="J63" s="156"/>
      <c r="K63" s="339"/>
      <c r="L63" s="156"/>
      <c r="M63" s="156"/>
    </row>
    <row r="64" spans="2:14" s="66" customFormat="1" ht="14.25" hidden="1" outlineLevel="1" x14ac:dyDescent="0.2">
      <c r="B64" s="482" t="s">
        <v>401</v>
      </c>
      <c r="C64" s="317"/>
      <c r="D64" s="317"/>
      <c r="E64" s="317"/>
      <c r="F64" s="317"/>
      <c r="G64" s="317"/>
      <c r="H64" s="317"/>
      <c r="I64" s="317"/>
      <c r="J64" s="317"/>
      <c r="K64" s="343">
        <f>SUM(C64:I64)</f>
        <v>0</v>
      </c>
      <c r="L64" s="156"/>
      <c r="M64" s="156"/>
    </row>
    <row r="65" spans="2:13" s="66" customFormat="1" ht="14.25" hidden="1" outlineLevel="1" x14ac:dyDescent="0.2">
      <c r="B65" s="341" t="s">
        <v>113</v>
      </c>
      <c r="C65" s="483" t="e">
        <f t="shared" ref="C65:I65" si="23">C64/$K$64</f>
        <v>#DIV/0!</v>
      </c>
      <c r="D65" s="483" t="e">
        <f t="shared" si="23"/>
        <v>#DIV/0!</v>
      </c>
      <c r="E65" s="483" t="e">
        <f t="shared" si="23"/>
        <v>#DIV/0!</v>
      </c>
      <c r="F65" s="483" t="e">
        <f t="shared" si="23"/>
        <v>#DIV/0!</v>
      </c>
      <c r="G65" s="483" t="e">
        <f t="shared" si="23"/>
        <v>#DIV/0!</v>
      </c>
      <c r="H65" s="483" t="e">
        <f t="shared" si="23"/>
        <v>#DIV/0!</v>
      </c>
      <c r="I65" s="483" t="e">
        <f t="shared" si="23"/>
        <v>#DIV/0!</v>
      </c>
      <c r="J65" s="156"/>
      <c r="K65" s="481" t="e">
        <f>SUM(C65:I65)</f>
        <v>#DIV/0!</v>
      </c>
      <c r="L65" s="156"/>
      <c r="M65" s="156"/>
    </row>
    <row r="66" spans="2:13" s="66" customFormat="1" ht="14.25" hidden="1" outlineLevel="1" x14ac:dyDescent="0.2">
      <c r="B66" s="341" t="s">
        <v>331</v>
      </c>
      <c r="C66" s="500" t="e">
        <f>-$C$16*C65</f>
        <v>#DIV/0!</v>
      </c>
      <c r="D66" s="500" t="e">
        <f>-$C$16*D65</f>
        <v>#DIV/0!</v>
      </c>
      <c r="E66" s="500" t="e">
        <f>-$C$16*E65</f>
        <v>#DIV/0!</v>
      </c>
      <c r="F66" s="500" t="e">
        <f t="shared" ref="F66:I66" si="24">-$C$16*F65</f>
        <v>#DIV/0!</v>
      </c>
      <c r="G66" s="500" t="e">
        <f t="shared" si="24"/>
        <v>#DIV/0!</v>
      </c>
      <c r="H66" s="500" t="e">
        <f t="shared" si="24"/>
        <v>#DIV/0!</v>
      </c>
      <c r="I66" s="500" t="e">
        <f t="shared" si="24"/>
        <v>#DIV/0!</v>
      </c>
      <c r="J66" s="156"/>
      <c r="K66" s="343" t="e">
        <f>SUM(C66:I66)</f>
        <v>#DIV/0!</v>
      </c>
      <c r="L66" s="156"/>
      <c r="M66" s="156"/>
    </row>
    <row r="67" spans="2:13" s="66" customFormat="1" ht="14.25" hidden="1" outlineLevel="1" x14ac:dyDescent="0.2">
      <c r="B67" s="341" t="s">
        <v>114</v>
      </c>
      <c r="C67" s="344" t="e">
        <f>C64+C66</f>
        <v>#DIV/0!</v>
      </c>
      <c r="D67" s="340" t="e">
        <f t="shared" ref="D67" si="25">D64+D66</f>
        <v>#DIV/0!</v>
      </c>
      <c r="E67" s="340" t="e">
        <f t="shared" ref="E67" si="26">E64+E66</f>
        <v>#DIV/0!</v>
      </c>
      <c r="F67" s="340" t="e">
        <f t="shared" ref="F67" si="27">F64+F66</f>
        <v>#DIV/0!</v>
      </c>
      <c r="G67" s="340" t="e">
        <f t="shared" ref="G67" si="28">G64+G66</f>
        <v>#DIV/0!</v>
      </c>
      <c r="H67" s="340" t="e">
        <f t="shared" ref="H67" si="29">H64+H66</f>
        <v>#DIV/0!</v>
      </c>
      <c r="I67" s="340" t="e">
        <f t="shared" ref="I67" si="30">I64+I66</f>
        <v>#DIV/0!</v>
      </c>
      <c r="J67" s="504"/>
      <c r="K67" s="343" t="e">
        <f>SUM(C67:I67)</f>
        <v>#DIV/0!</v>
      </c>
      <c r="L67" s="156"/>
      <c r="M67" s="156"/>
    </row>
    <row r="68" spans="2:13" s="66" customFormat="1" hidden="1" outlineLevel="1" x14ac:dyDescent="0.25">
      <c r="B68" s="328" t="s">
        <v>37</v>
      </c>
      <c r="C68" s="156"/>
      <c r="D68" s="322"/>
      <c r="E68" s="347"/>
      <c r="F68" s="323"/>
      <c r="G68" s="324"/>
      <c r="H68" s="325"/>
      <c r="I68" s="156"/>
      <c r="J68" s="156"/>
      <c r="K68" s="348"/>
      <c r="L68" s="156"/>
      <c r="M68" s="156"/>
    </row>
    <row r="69" spans="2:13" s="66" customFormat="1" ht="14.25" hidden="1" outlineLevel="1" x14ac:dyDescent="0.2">
      <c r="B69" s="482" t="s">
        <v>402</v>
      </c>
      <c r="C69" s="156"/>
      <c r="D69" s="156"/>
      <c r="E69" s="340">
        <f>E64*E72</f>
        <v>0</v>
      </c>
      <c r="F69" s="340">
        <f t="shared" ref="F69:H69" si="31">F64*F72</f>
        <v>0</v>
      </c>
      <c r="G69" s="340">
        <f t="shared" si="31"/>
        <v>0</v>
      </c>
      <c r="H69" s="340">
        <f t="shared" si="31"/>
        <v>0</v>
      </c>
      <c r="I69" s="340">
        <f t="shared" ref="I69" si="32">I64*I72</f>
        <v>0</v>
      </c>
      <c r="J69" s="156"/>
      <c r="K69" s="343">
        <f>SUM(C69:I69)</f>
        <v>0</v>
      </c>
      <c r="L69" s="156"/>
      <c r="M69" s="156"/>
    </row>
    <row r="70" spans="2:13" s="66" customFormat="1" ht="14.25" hidden="1" outlineLevel="1" x14ac:dyDescent="0.2">
      <c r="B70" s="341" t="s">
        <v>115</v>
      </c>
      <c r="C70" s="156"/>
      <c r="D70" s="156"/>
      <c r="E70" s="340" t="e">
        <f>E66*E72</f>
        <v>#DIV/0!</v>
      </c>
      <c r="F70" s="340" t="e">
        <f t="shared" ref="F70:H70" si="33">F66*F72</f>
        <v>#DIV/0!</v>
      </c>
      <c r="G70" s="340" t="e">
        <f t="shared" si="33"/>
        <v>#DIV/0!</v>
      </c>
      <c r="H70" s="340" t="e">
        <f t="shared" si="33"/>
        <v>#DIV/0!</v>
      </c>
      <c r="I70" s="340" t="e">
        <f t="shared" ref="I70" si="34">I66*I72</f>
        <v>#DIV/0!</v>
      </c>
      <c r="J70" s="156"/>
      <c r="K70" s="349" t="e">
        <f>SUM(C70:I70)</f>
        <v>#DIV/0!</v>
      </c>
      <c r="L70" s="156"/>
      <c r="M70" s="156"/>
    </row>
    <row r="71" spans="2:13" s="66" customFormat="1" ht="14.25" hidden="1" outlineLevel="1" x14ac:dyDescent="0.2">
      <c r="B71" s="341" t="s">
        <v>114</v>
      </c>
      <c r="C71" s="156"/>
      <c r="D71" s="156"/>
      <c r="E71" s="340" t="e">
        <f>E69+E70</f>
        <v>#DIV/0!</v>
      </c>
      <c r="F71" s="340" t="e">
        <f t="shared" ref="F71" si="35">F69+F70</f>
        <v>#DIV/0!</v>
      </c>
      <c r="G71" s="340" t="e">
        <f t="shared" ref="G71" si="36">G69+G70</f>
        <v>#DIV/0!</v>
      </c>
      <c r="H71" s="340" t="e">
        <f t="shared" ref="H71:I71" si="37">H69+H70</f>
        <v>#DIV/0!</v>
      </c>
      <c r="I71" s="340" t="e">
        <f t="shared" si="37"/>
        <v>#DIV/0!</v>
      </c>
      <c r="J71" s="156"/>
      <c r="K71" s="343" t="e">
        <f>SUM(C71:I71)</f>
        <v>#DIV/0!</v>
      </c>
      <c r="L71" s="156"/>
      <c r="M71" s="156"/>
    </row>
    <row r="72" spans="2:13" s="66" customFormat="1" ht="14.25" hidden="1" outlineLevel="1" x14ac:dyDescent="0.2">
      <c r="B72" s="485" t="s">
        <v>400</v>
      </c>
      <c r="C72" s="524"/>
      <c r="D72" s="524"/>
      <c r="E72" s="524"/>
      <c r="F72" s="524"/>
      <c r="G72" s="524"/>
      <c r="H72" s="524"/>
      <c r="I72" s="524"/>
      <c r="J72" s="524"/>
      <c r="K72" s="487"/>
      <c r="L72" s="156"/>
      <c r="M72" s="156"/>
    </row>
    <row r="73" spans="2:13" s="66" customFormat="1" ht="14.25" hidden="1" outlineLevel="1" x14ac:dyDescent="0.2">
      <c r="B73" s="69"/>
      <c r="C73" s="83"/>
      <c r="L73" s="156"/>
    </row>
    <row r="74" spans="2:13" s="66" customFormat="1" ht="14.25" hidden="1" outlineLevel="1" x14ac:dyDescent="0.2">
      <c r="B74" s="69"/>
      <c r="C74" s="83"/>
    </row>
    <row r="75" spans="2:13" s="332" customFormat="1" ht="34.5" hidden="1" customHeight="1" outlineLevel="1" x14ac:dyDescent="0.25">
      <c r="B75" s="336">
        <v>2014</v>
      </c>
      <c r="C75" s="313" t="str">
        <f>C62</f>
        <v>Residential</v>
      </c>
      <c r="D75" s="313" t="str">
        <f t="shared" ref="D75:J75" si="38">D62</f>
        <v>GS &lt; 50 kW</v>
      </c>
      <c r="E75" s="313" t="str">
        <f t="shared" si="38"/>
        <v>GS 50 to 4,999 kW</v>
      </c>
      <c r="F75" s="313" t="str">
        <f t="shared" si="38"/>
        <v>Standby Power</v>
      </c>
      <c r="G75" s="313" t="str">
        <f t="shared" si="38"/>
        <v>Unmetered Scattered Load</v>
      </c>
      <c r="H75" s="313" t="str">
        <f t="shared" si="38"/>
        <v>Sentinel Lighting</v>
      </c>
      <c r="I75" s="313" t="str">
        <f t="shared" si="38"/>
        <v>Street Lighting</v>
      </c>
      <c r="J75" s="313" t="str">
        <f t="shared" si="38"/>
        <v>Other</v>
      </c>
      <c r="K75" s="337" t="s">
        <v>35</v>
      </c>
    </row>
    <row r="76" spans="2:13" s="66" customFormat="1" hidden="1" outlineLevel="1" x14ac:dyDescent="0.25">
      <c r="B76" s="328" t="s">
        <v>36</v>
      </c>
      <c r="C76" s="315"/>
      <c r="D76" s="315"/>
      <c r="E76" s="315"/>
      <c r="F76" s="315"/>
      <c r="G76" s="315"/>
      <c r="H76" s="315"/>
      <c r="I76" s="315"/>
      <c r="J76" s="315"/>
      <c r="K76" s="339"/>
    </row>
    <row r="77" spans="2:13" s="66" customFormat="1" ht="14.25" hidden="1" outlineLevel="1" x14ac:dyDescent="0.2">
      <c r="B77" s="341" t="s">
        <v>401</v>
      </c>
      <c r="C77" s="317"/>
      <c r="D77" s="317"/>
      <c r="E77" s="317"/>
      <c r="F77" s="317"/>
      <c r="G77" s="317"/>
      <c r="H77" s="317"/>
      <c r="I77" s="317"/>
      <c r="J77" s="317"/>
      <c r="K77" s="343">
        <f>SUM(C77:I77)</f>
        <v>0</v>
      </c>
    </row>
    <row r="78" spans="2:13" s="66" customFormat="1" ht="14.25" hidden="1" outlineLevel="1" x14ac:dyDescent="0.2">
      <c r="B78" s="341" t="s">
        <v>113</v>
      </c>
      <c r="C78" s="483" t="e">
        <f t="shared" ref="C78:I78" si="39">C77/$K$77</f>
        <v>#DIV/0!</v>
      </c>
      <c r="D78" s="483" t="e">
        <f t="shared" si="39"/>
        <v>#DIV/0!</v>
      </c>
      <c r="E78" s="483" t="e">
        <f t="shared" si="39"/>
        <v>#DIV/0!</v>
      </c>
      <c r="F78" s="483" t="e">
        <f t="shared" si="39"/>
        <v>#DIV/0!</v>
      </c>
      <c r="G78" s="483" t="e">
        <f t="shared" si="39"/>
        <v>#DIV/0!</v>
      </c>
      <c r="H78" s="483" t="e">
        <f t="shared" si="39"/>
        <v>#DIV/0!</v>
      </c>
      <c r="I78" s="483" t="e">
        <f t="shared" si="39"/>
        <v>#DIV/0!</v>
      </c>
      <c r="J78" s="156"/>
      <c r="K78" s="481" t="e">
        <f>SUM(C78:I78)</f>
        <v>#DIV/0!</v>
      </c>
    </row>
    <row r="79" spans="2:13" s="66" customFormat="1" ht="14.25" hidden="1" outlineLevel="1" x14ac:dyDescent="0.2">
      <c r="B79" s="341" t="s">
        <v>331</v>
      </c>
      <c r="C79" s="500" t="e">
        <f t="shared" ref="C79:I79" si="40">-$C$17*C78</f>
        <v>#DIV/0!</v>
      </c>
      <c r="D79" s="500" t="e">
        <f t="shared" si="40"/>
        <v>#DIV/0!</v>
      </c>
      <c r="E79" s="500" t="e">
        <f t="shared" si="40"/>
        <v>#DIV/0!</v>
      </c>
      <c r="F79" s="500" t="e">
        <f t="shared" si="40"/>
        <v>#DIV/0!</v>
      </c>
      <c r="G79" s="500" t="e">
        <f t="shared" si="40"/>
        <v>#DIV/0!</v>
      </c>
      <c r="H79" s="500" t="e">
        <f t="shared" si="40"/>
        <v>#DIV/0!</v>
      </c>
      <c r="I79" s="500" t="e">
        <f t="shared" si="40"/>
        <v>#DIV/0!</v>
      </c>
      <c r="J79" s="156"/>
      <c r="K79" s="343" t="e">
        <f>SUM(C79:I79)</f>
        <v>#DIV/0!</v>
      </c>
    </row>
    <row r="80" spans="2:13" s="66" customFormat="1" ht="14.25" hidden="1" outlineLevel="1" x14ac:dyDescent="0.2">
      <c r="B80" s="341" t="s">
        <v>114</v>
      </c>
      <c r="C80" s="344" t="e">
        <f>C77+C79</f>
        <v>#DIV/0!</v>
      </c>
      <c r="D80" s="340" t="e">
        <f t="shared" ref="D80" si="41">D77+D79</f>
        <v>#DIV/0!</v>
      </c>
      <c r="E80" s="340" t="e">
        <f t="shared" ref="E80" si="42">E77+E79</f>
        <v>#DIV/0!</v>
      </c>
      <c r="F80" s="340" t="e">
        <f t="shared" ref="F80" si="43">F77+F79</f>
        <v>#DIV/0!</v>
      </c>
      <c r="G80" s="340" t="e">
        <f t="shared" ref="G80" si="44">G77+G79</f>
        <v>#DIV/0!</v>
      </c>
      <c r="H80" s="340" t="e">
        <f t="shared" ref="H80" si="45">H77+H79</f>
        <v>#DIV/0!</v>
      </c>
      <c r="I80" s="340" t="e">
        <f t="shared" ref="I80" si="46">I77+I79</f>
        <v>#DIV/0!</v>
      </c>
      <c r="J80" s="156"/>
      <c r="K80" s="343" t="e">
        <f>SUM(C80:I80)</f>
        <v>#DIV/0!</v>
      </c>
    </row>
    <row r="81" spans="2:11" s="66" customFormat="1" hidden="1" outlineLevel="1" x14ac:dyDescent="0.25">
      <c r="B81" s="328" t="s">
        <v>37</v>
      </c>
      <c r="C81" s="156"/>
      <c r="D81" s="322"/>
      <c r="E81" s="347"/>
      <c r="F81" s="323"/>
      <c r="G81" s="324"/>
      <c r="H81" s="325"/>
      <c r="I81" s="156"/>
      <c r="J81" s="156"/>
      <c r="K81" s="348"/>
    </row>
    <row r="82" spans="2:11" s="66" customFormat="1" ht="14.25" hidden="1" outlineLevel="1" x14ac:dyDescent="0.2">
      <c r="B82" s="341" t="s">
        <v>402</v>
      </c>
      <c r="C82" s="156"/>
      <c r="D82" s="156"/>
      <c r="E82" s="340">
        <f>E77*E85</f>
        <v>0</v>
      </c>
      <c r="F82" s="340">
        <f t="shared" ref="F82:H82" si="47">F77*F85</f>
        <v>0</v>
      </c>
      <c r="G82" s="340">
        <f t="shared" si="47"/>
        <v>0</v>
      </c>
      <c r="H82" s="340">
        <f t="shared" si="47"/>
        <v>0</v>
      </c>
      <c r="I82" s="340">
        <f t="shared" ref="I82" si="48">I77*I85</f>
        <v>0</v>
      </c>
      <c r="J82" s="156"/>
      <c r="K82" s="343">
        <f>SUM(C82:I82)</f>
        <v>0</v>
      </c>
    </row>
    <row r="83" spans="2:11" s="66" customFormat="1" ht="14.25" hidden="1" outlineLevel="1" x14ac:dyDescent="0.2">
      <c r="B83" s="341" t="s">
        <v>115</v>
      </c>
      <c r="C83" s="156"/>
      <c r="D83" s="156"/>
      <c r="E83" s="340" t="e">
        <f>E79*E85</f>
        <v>#DIV/0!</v>
      </c>
      <c r="F83" s="340" t="e">
        <f t="shared" ref="F83:H83" si="49">F79*F85</f>
        <v>#DIV/0!</v>
      </c>
      <c r="G83" s="340" t="e">
        <f t="shared" si="49"/>
        <v>#DIV/0!</v>
      </c>
      <c r="H83" s="340" t="e">
        <f t="shared" si="49"/>
        <v>#DIV/0!</v>
      </c>
      <c r="I83" s="340" t="e">
        <f t="shared" ref="I83" si="50">I79*I85</f>
        <v>#DIV/0!</v>
      </c>
      <c r="J83" s="156"/>
      <c r="K83" s="349" t="e">
        <f>SUM(C83:I83)</f>
        <v>#DIV/0!</v>
      </c>
    </row>
    <row r="84" spans="2:11" s="66" customFormat="1" ht="14.25" hidden="1" outlineLevel="1" x14ac:dyDescent="0.2">
      <c r="B84" s="341" t="s">
        <v>114</v>
      </c>
      <c r="C84" s="156"/>
      <c r="D84" s="156"/>
      <c r="E84" s="340" t="e">
        <f>E82+E83</f>
        <v>#DIV/0!</v>
      </c>
      <c r="F84" s="340" t="e">
        <f t="shared" ref="F84" si="51">F82+F83</f>
        <v>#DIV/0!</v>
      </c>
      <c r="G84" s="340" t="e">
        <f t="shared" ref="G84" si="52">G82+G83</f>
        <v>#DIV/0!</v>
      </c>
      <c r="H84" s="340" t="e">
        <f t="shared" ref="H84:I84" si="53">H82+H83</f>
        <v>#DIV/0!</v>
      </c>
      <c r="I84" s="340" t="e">
        <f t="shared" si="53"/>
        <v>#DIV/0!</v>
      </c>
      <c r="J84" s="156"/>
      <c r="K84" s="343" t="e">
        <f>SUM(C84:I84)</f>
        <v>#DIV/0!</v>
      </c>
    </row>
    <row r="85" spans="2:11" s="66" customFormat="1" ht="14.25" hidden="1" outlineLevel="1" x14ac:dyDescent="0.2">
      <c r="B85" s="485" t="s">
        <v>399</v>
      </c>
      <c r="C85" s="524"/>
      <c r="D85" s="524"/>
      <c r="E85" s="524"/>
      <c r="F85" s="524"/>
      <c r="G85" s="524"/>
      <c r="H85" s="524"/>
      <c r="I85" s="524"/>
      <c r="J85" s="524"/>
      <c r="K85" s="487"/>
    </row>
    <row r="86" spans="2:11" s="66" customFormat="1" ht="14.25" hidden="1" outlineLevel="1" x14ac:dyDescent="0.2">
      <c r="C86" s="83"/>
    </row>
    <row r="87" spans="2:11" s="66" customFormat="1" ht="14.25" hidden="1" outlineLevel="1" x14ac:dyDescent="0.2">
      <c r="B87" s="83"/>
      <c r="C87" s="330"/>
    </row>
    <row r="88" spans="2:11" s="66" customFormat="1" ht="30" hidden="1" outlineLevel="1" x14ac:dyDescent="0.2">
      <c r="B88" s="336">
        <v>2015</v>
      </c>
      <c r="C88" s="313" t="str">
        <f>C75</f>
        <v>Residential</v>
      </c>
      <c r="D88" s="313" t="str">
        <f t="shared" ref="D88:J88" si="54">D75</f>
        <v>GS &lt; 50 kW</v>
      </c>
      <c r="E88" s="313" t="str">
        <f t="shared" si="54"/>
        <v>GS 50 to 4,999 kW</v>
      </c>
      <c r="F88" s="313" t="str">
        <f t="shared" si="54"/>
        <v>Standby Power</v>
      </c>
      <c r="G88" s="313" t="str">
        <f t="shared" si="54"/>
        <v>Unmetered Scattered Load</v>
      </c>
      <c r="H88" s="313" t="str">
        <f t="shared" si="54"/>
        <v>Sentinel Lighting</v>
      </c>
      <c r="I88" s="313" t="str">
        <f t="shared" si="54"/>
        <v>Street Lighting</v>
      </c>
      <c r="J88" s="313" t="str">
        <f t="shared" si="54"/>
        <v>Other</v>
      </c>
      <c r="K88" s="337" t="s">
        <v>35</v>
      </c>
    </row>
    <row r="89" spans="2:11" s="66" customFormat="1" hidden="1" outlineLevel="1" x14ac:dyDescent="0.25">
      <c r="B89" s="328" t="s">
        <v>36</v>
      </c>
      <c r="C89" s="315"/>
      <c r="D89" s="315"/>
      <c r="E89" s="315"/>
      <c r="F89" s="315"/>
      <c r="G89" s="315"/>
      <c r="H89" s="315"/>
      <c r="I89" s="315"/>
      <c r="J89" s="315"/>
      <c r="K89" s="339"/>
    </row>
    <row r="90" spans="2:11" s="66" customFormat="1" ht="14.25" hidden="1" outlineLevel="1" x14ac:dyDescent="0.2">
      <c r="B90" s="341" t="s">
        <v>401</v>
      </c>
      <c r="C90" s="317"/>
      <c r="D90" s="317"/>
      <c r="E90" s="317"/>
      <c r="F90" s="317"/>
      <c r="G90" s="317"/>
      <c r="H90" s="317"/>
      <c r="I90" s="317"/>
      <c r="J90" s="317"/>
      <c r="K90" s="343">
        <f>SUM(C90:I90)</f>
        <v>0</v>
      </c>
    </row>
    <row r="91" spans="2:11" s="66" customFormat="1" ht="14.25" hidden="1" outlineLevel="1" x14ac:dyDescent="0.2">
      <c r="B91" s="341" t="s">
        <v>113</v>
      </c>
      <c r="C91" s="483" t="e">
        <f>C90/$K$90</f>
        <v>#DIV/0!</v>
      </c>
      <c r="D91" s="483" t="e">
        <f>D90/$K$90</f>
        <v>#DIV/0!</v>
      </c>
      <c r="E91" s="483" t="e">
        <f>E90/$K$90</f>
        <v>#DIV/0!</v>
      </c>
      <c r="F91" s="483" t="e">
        <f t="shared" ref="F91:I91" si="55">F90/$K$90</f>
        <v>#DIV/0!</v>
      </c>
      <c r="G91" s="483" t="e">
        <f t="shared" si="55"/>
        <v>#DIV/0!</v>
      </c>
      <c r="H91" s="483" t="e">
        <f t="shared" si="55"/>
        <v>#DIV/0!</v>
      </c>
      <c r="I91" s="483" t="e">
        <f t="shared" si="55"/>
        <v>#DIV/0!</v>
      </c>
      <c r="J91" s="156"/>
      <c r="K91" s="481" t="e">
        <f>SUM(C91:I91)</f>
        <v>#DIV/0!</v>
      </c>
    </row>
    <row r="92" spans="2:11" s="66" customFormat="1" ht="14.25" hidden="1" outlineLevel="1" x14ac:dyDescent="0.2">
      <c r="B92" s="341" t="s">
        <v>331</v>
      </c>
      <c r="C92" s="500" t="e">
        <f t="shared" ref="C92:I92" si="56">-$C$18*C91</f>
        <v>#DIV/0!</v>
      </c>
      <c r="D92" s="500" t="e">
        <f t="shared" si="56"/>
        <v>#DIV/0!</v>
      </c>
      <c r="E92" s="500" t="e">
        <f t="shared" si="56"/>
        <v>#DIV/0!</v>
      </c>
      <c r="F92" s="500" t="e">
        <f t="shared" si="56"/>
        <v>#DIV/0!</v>
      </c>
      <c r="G92" s="500" t="e">
        <f t="shared" si="56"/>
        <v>#DIV/0!</v>
      </c>
      <c r="H92" s="500" t="e">
        <f t="shared" si="56"/>
        <v>#DIV/0!</v>
      </c>
      <c r="I92" s="500" t="e">
        <f t="shared" si="56"/>
        <v>#DIV/0!</v>
      </c>
      <c r="J92" s="156"/>
      <c r="K92" s="343" t="e">
        <f>SUM(C92:I92)</f>
        <v>#DIV/0!</v>
      </c>
    </row>
    <row r="93" spans="2:11" s="66" customFormat="1" ht="14.25" hidden="1" outlineLevel="1" x14ac:dyDescent="0.2">
      <c r="B93" s="341" t="s">
        <v>114</v>
      </c>
      <c r="C93" s="344" t="e">
        <f>C90+C92</f>
        <v>#DIV/0!</v>
      </c>
      <c r="D93" s="340" t="e">
        <f t="shared" ref="D93:I93" si="57">D90+D92</f>
        <v>#DIV/0!</v>
      </c>
      <c r="E93" s="340" t="e">
        <f t="shared" si="57"/>
        <v>#DIV/0!</v>
      </c>
      <c r="F93" s="340" t="e">
        <f t="shared" si="57"/>
        <v>#DIV/0!</v>
      </c>
      <c r="G93" s="340" t="e">
        <f t="shared" si="57"/>
        <v>#DIV/0!</v>
      </c>
      <c r="H93" s="340" t="e">
        <f t="shared" si="57"/>
        <v>#DIV/0!</v>
      </c>
      <c r="I93" s="340" t="e">
        <f t="shared" si="57"/>
        <v>#DIV/0!</v>
      </c>
      <c r="J93" s="156"/>
      <c r="K93" s="343" t="e">
        <f>SUM(C93:I93)</f>
        <v>#DIV/0!</v>
      </c>
    </row>
    <row r="94" spans="2:11" s="66" customFormat="1" hidden="1" outlineLevel="1" x14ac:dyDescent="0.25">
      <c r="B94" s="328" t="s">
        <v>37</v>
      </c>
      <c r="C94" s="156"/>
      <c r="D94" s="322"/>
      <c r="E94" s="347"/>
      <c r="F94" s="323"/>
      <c r="G94" s="324"/>
      <c r="H94" s="325"/>
      <c r="I94" s="156"/>
      <c r="J94" s="156"/>
      <c r="K94" s="348"/>
    </row>
    <row r="95" spans="2:11" s="66" customFormat="1" ht="14.25" hidden="1" outlineLevel="1" x14ac:dyDescent="0.2">
      <c r="B95" s="341" t="s">
        <v>402</v>
      </c>
      <c r="C95" s="156"/>
      <c r="D95" s="156"/>
      <c r="E95" s="340">
        <v>64526</v>
      </c>
      <c r="F95" s="340">
        <v>35242</v>
      </c>
      <c r="G95" s="340">
        <f t="shared" ref="G95:H95" si="58">G90*G98</f>
        <v>0</v>
      </c>
      <c r="H95" s="340">
        <f t="shared" si="58"/>
        <v>0</v>
      </c>
      <c r="I95" s="156"/>
      <c r="J95" s="156"/>
      <c r="K95" s="343">
        <f>SUM(C95:I95)</f>
        <v>99768</v>
      </c>
    </row>
    <row r="96" spans="2:11" s="66" customFormat="1" ht="14.25" hidden="1" outlineLevel="1" x14ac:dyDescent="0.2">
      <c r="B96" s="341" t="s">
        <v>115</v>
      </c>
      <c r="C96" s="156"/>
      <c r="D96" s="156"/>
      <c r="E96" s="340">
        <f>-64526</f>
        <v>-64526</v>
      </c>
      <c r="F96" s="340">
        <v>-35242</v>
      </c>
      <c r="G96" s="340" t="e">
        <f t="shared" ref="G96:H96" si="59">G92*G98</f>
        <v>#DIV/0!</v>
      </c>
      <c r="H96" s="340" t="e">
        <f t="shared" si="59"/>
        <v>#DIV/0!</v>
      </c>
      <c r="I96" s="156"/>
      <c r="J96" s="156"/>
      <c r="K96" s="349" t="e">
        <f>SUM(C96:I96)</f>
        <v>#DIV/0!</v>
      </c>
    </row>
    <row r="97" spans="2:12" s="66" customFormat="1" ht="14.25" hidden="1" outlineLevel="1" x14ac:dyDescent="0.2">
      <c r="B97" s="341" t="s">
        <v>114</v>
      </c>
      <c r="C97" s="156"/>
      <c r="D97" s="156"/>
      <c r="E97" s="340">
        <f>E95+E96</f>
        <v>0</v>
      </c>
      <c r="F97" s="340">
        <f t="shared" ref="F97:H97" si="60">F95+F96</f>
        <v>0</v>
      </c>
      <c r="G97" s="340" t="e">
        <f t="shared" si="60"/>
        <v>#DIV/0!</v>
      </c>
      <c r="H97" s="340" t="e">
        <f t="shared" si="60"/>
        <v>#DIV/0!</v>
      </c>
      <c r="I97" s="156"/>
      <c r="J97" s="156"/>
      <c r="K97" s="343" t="e">
        <f>SUM(C97:I97)</f>
        <v>#DIV/0!</v>
      </c>
    </row>
    <row r="98" spans="2:12" s="66" customFormat="1" ht="14.25" hidden="1" outlineLevel="1" x14ac:dyDescent="0.2">
      <c r="B98" s="485" t="s">
        <v>399</v>
      </c>
      <c r="C98" s="524"/>
      <c r="D98" s="524"/>
      <c r="E98" s="524"/>
      <c r="F98" s="524"/>
      <c r="G98" s="524"/>
      <c r="H98" s="524"/>
      <c r="I98" s="524"/>
      <c r="J98" s="524"/>
      <c r="K98" s="487"/>
    </row>
    <row r="99" spans="2:12" s="66" customFormat="1" ht="14.25" hidden="1" outlineLevel="1" x14ac:dyDescent="0.2">
      <c r="B99" s="83"/>
    </row>
    <row r="100" spans="2:12" s="66" customFormat="1" ht="14.25" hidden="1" outlineLevel="1" x14ac:dyDescent="0.2">
      <c r="B100" s="83"/>
    </row>
    <row r="101" spans="2:12" s="66" customFormat="1" ht="30" hidden="1" outlineLevel="1" x14ac:dyDescent="0.2">
      <c r="B101" s="336">
        <v>2016</v>
      </c>
      <c r="C101" s="313" t="str">
        <f>C88</f>
        <v>Residential</v>
      </c>
      <c r="D101" s="313" t="str">
        <f t="shared" ref="D101:J101" si="61">D88</f>
        <v>GS &lt; 50 kW</v>
      </c>
      <c r="E101" s="313" t="str">
        <f t="shared" si="61"/>
        <v>GS 50 to 4,999 kW</v>
      </c>
      <c r="F101" s="313" t="str">
        <f t="shared" si="61"/>
        <v>Standby Power</v>
      </c>
      <c r="G101" s="313" t="str">
        <f t="shared" si="61"/>
        <v>Unmetered Scattered Load</v>
      </c>
      <c r="H101" s="313" t="str">
        <f t="shared" si="61"/>
        <v>Sentinel Lighting</v>
      </c>
      <c r="I101" s="313" t="str">
        <f t="shared" si="61"/>
        <v>Street Lighting</v>
      </c>
      <c r="J101" s="313" t="str">
        <f t="shared" si="61"/>
        <v>Other</v>
      </c>
      <c r="K101" s="337" t="s">
        <v>35</v>
      </c>
    </row>
    <row r="102" spans="2:12" s="66" customFormat="1" hidden="1" outlineLevel="1" x14ac:dyDescent="0.25">
      <c r="B102" s="328" t="s">
        <v>36</v>
      </c>
      <c r="C102" s="315"/>
      <c r="D102" s="315"/>
      <c r="E102" s="315"/>
      <c r="F102" s="315"/>
      <c r="G102" s="315"/>
      <c r="H102" s="315"/>
      <c r="I102" s="315"/>
      <c r="J102" s="315"/>
      <c r="K102" s="339"/>
    </row>
    <row r="103" spans="2:12" s="66" customFormat="1" ht="14.25" hidden="1" outlineLevel="1" x14ac:dyDescent="0.2">
      <c r="B103" s="341" t="s">
        <v>401</v>
      </c>
      <c r="C103" s="317"/>
      <c r="D103" s="317"/>
      <c r="E103" s="317"/>
      <c r="F103" s="317"/>
      <c r="G103" s="317"/>
      <c r="H103" s="317"/>
      <c r="I103" s="317"/>
      <c r="J103" s="317"/>
      <c r="K103" s="343">
        <f>SUM(C103:I103)</f>
        <v>0</v>
      </c>
    </row>
    <row r="104" spans="2:12" s="23" customFormat="1" hidden="1" outlineLevel="1" x14ac:dyDescent="0.25">
      <c r="B104" s="341" t="s">
        <v>113</v>
      </c>
      <c r="C104" s="483" t="e">
        <f t="shared" ref="C104:I104" si="62">C103/$K$103</f>
        <v>#DIV/0!</v>
      </c>
      <c r="D104" s="483" t="e">
        <f t="shared" si="62"/>
        <v>#DIV/0!</v>
      </c>
      <c r="E104" s="483" t="e">
        <f t="shared" si="62"/>
        <v>#DIV/0!</v>
      </c>
      <c r="F104" s="483" t="e">
        <f t="shared" si="62"/>
        <v>#DIV/0!</v>
      </c>
      <c r="G104" s="483" t="e">
        <f t="shared" si="62"/>
        <v>#DIV/0!</v>
      </c>
      <c r="H104" s="483" t="e">
        <f t="shared" si="62"/>
        <v>#DIV/0!</v>
      </c>
      <c r="I104" s="483" t="e">
        <f t="shared" si="62"/>
        <v>#DIV/0!</v>
      </c>
      <c r="J104" s="156"/>
      <c r="K104" s="481" t="e">
        <f>SUM(C104:I104)</f>
        <v>#DIV/0!</v>
      </c>
      <c r="L104" s="66"/>
    </row>
    <row r="105" spans="2:12" s="23" customFormat="1" hidden="1" outlineLevel="1" x14ac:dyDescent="0.25">
      <c r="B105" s="341" t="s">
        <v>331</v>
      </c>
      <c r="C105" s="500" t="e">
        <f>-$C$19*C104</f>
        <v>#DIV/0!</v>
      </c>
      <c r="D105" s="500" t="e">
        <f t="shared" ref="D105:I105" si="63">-$C$19*D104</f>
        <v>#DIV/0!</v>
      </c>
      <c r="E105" s="500" t="e">
        <f t="shared" si="63"/>
        <v>#DIV/0!</v>
      </c>
      <c r="F105" s="500" t="e">
        <f t="shared" si="63"/>
        <v>#DIV/0!</v>
      </c>
      <c r="G105" s="500" t="e">
        <f t="shared" si="63"/>
        <v>#DIV/0!</v>
      </c>
      <c r="H105" s="500" t="e">
        <f t="shared" si="63"/>
        <v>#DIV/0!</v>
      </c>
      <c r="I105" s="500" t="e">
        <f t="shared" si="63"/>
        <v>#DIV/0!</v>
      </c>
      <c r="J105" s="156"/>
      <c r="K105" s="343" t="e">
        <f>SUM(C105:I105)</f>
        <v>#DIV/0!</v>
      </c>
    </row>
    <row r="106" spans="2:12" s="23" customFormat="1" hidden="1" outlineLevel="1" x14ac:dyDescent="0.25">
      <c r="B106" s="341" t="s">
        <v>114</v>
      </c>
      <c r="C106" s="344" t="e">
        <f>C103+C105</f>
        <v>#DIV/0!</v>
      </c>
      <c r="D106" s="340" t="e">
        <f t="shared" ref="D106:I106" si="64">D103+D105</f>
        <v>#DIV/0!</v>
      </c>
      <c r="E106" s="340" t="e">
        <f t="shared" si="64"/>
        <v>#DIV/0!</v>
      </c>
      <c r="F106" s="340" t="e">
        <f t="shared" si="64"/>
        <v>#DIV/0!</v>
      </c>
      <c r="G106" s="340" t="e">
        <f t="shared" si="64"/>
        <v>#DIV/0!</v>
      </c>
      <c r="H106" s="340" t="e">
        <f t="shared" si="64"/>
        <v>#DIV/0!</v>
      </c>
      <c r="I106" s="340" t="e">
        <f t="shared" si="64"/>
        <v>#DIV/0!</v>
      </c>
      <c r="J106" s="156"/>
      <c r="K106" s="343" t="e">
        <f>SUM(C106:I106)</f>
        <v>#DIV/0!</v>
      </c>
    </row>
    <row r="107" spans="2:12" s="23" customFormat="1" hidden="1" outlineLevel="1" x14ac:dyDescent="0.25">
      <c r="B107" s="328" t="s">
        <v>37</v>
      </c>
      <c r="C107" s="156"/>
      <c r="D107" s="322"/>
      <c r="E107" s="347"/>
      <c r="F107" s="323"/>
      <c r="G107" s="324"/>
      <c r="H107" s="325"/>
      <c r="I107" s="156"/>
      <c r="J107" s="156"/>
      <c r="K107" s="348"/>
    </row>
    <row r="108" spans="2:12" s="23" customFormat="1" hidden="1" outlineLevel="1" x14ac:dyDescent="0.25">
      <c r="B108" s="341" t="s">
        <v>402</v>
      </c>
      <c r="C108" s="156"/>
      <c r="D108" s="156"/>
      <c r="E108" s="340">
        <v>64526</v>
      </c>
      <c r="F108" s="340">
        <v>35242</v>
      </c>
      <c r="G108" s="340">
        <f t="shared" ref="G108:H108" si="65">G103*G111</f>
        <v>0</v>
      </c>
      <c r="H108" s="340">
        <f t="shared" si="65"/>
        <v>0</v>
      </c>
      <c r="I108" s="156"/>
      <c r="J108" s="156"/>
      <c r="K108" s="343">
        <f>SUM(C108:I108)</f>
        <v>99768</v>
      </c>
    </row>
    <row r="109" spans="2:12" s="23" customFormat="1" hidden="1" outlineLevel="1" x14ac:dyDescent="0.25">
      <c r="B109" s="341" t="s">
        <v>115</v>
      </c>
      <c r="C109" s="156"/>
      <c r="D109" s="156"/>
      <c r="E109" s="340">
        <f>-64526</f>
        <v>-64526</v>
      </c>
      <c r="F109" s="340">
        <v>-35242</v>
      </c>
      <c r="G109" s="340" t="e">
        <f t="shared" ref="G109:H109" si="66">G105*G111</f>
        <v>#DIV/0!</v>
      </c>
      <c r="H109" s="340" t="e">
        <f t="shared" si="66"/>
        <v>#DIV/0!</v>
      </c>
      <c r="I109" s="156"/>
      <c r="J109" s="156"/>
      <c r="K109" s="349" t="e">
        <f>SUM(C109:I109)</f>
        <v>#DIV/0!</v>
      </c>
    </row>
    <row r="110" spans="2:12" s="23" customFormat="1" hidden="1" outlineLevel="1" x14ac:dyDescent="0.25">
      <c r="B110" s="341" t="s">
        <v>114</v>
      </c>
      <c r="C110" s="156"/>
      <c r="D110" s="156"/>
      <c r="E110" s="340">
        <f>E108+E109</f>
        <v>0</v>
      </c>
      <c r="F110" s="340">
        <f t="shared" ref="F110:H110" si="67">F108+F109</f>
        <v>0</v>
      </c>
      <c r="G110" s="340" t="e">
        <f t="shared" si="67"/>
        <v>#DIV/0!</v>
      </c>
      <c r="H110" s="340" t="e">
        <f t="shared" si="67"/>
        <v>#DIV/0!</v>
      </c>
      <c r="I110" s="156"/>
      <c r="J110" s="156"/>
      <c r="K110" s="343" t="e">
        <f>SUM(C110:I110)</f>
        <v>#DIV/0!</v>
      </c>
    </row>
    <row r="111" spans="2:12" s="23" customFormat="1" hidden="1" outlineLevel="1" x14ac:dyDescent="0.25">
      <c r="B111" s="485" t="s">
        <v>399</v>
      </c>
      <c r="C111" s="524"/>
      <c r="D111" s="524"/>
      <c r="E111" s="524"/>
      <c r="F111" s="524"/>
      <c r="G111" s="524"/>
      <c r="H111" s="524"/>
      <c r="I111" s="524"/>
      <c r="J111" s="524"/>
      <c r="K111" s="487"/>
    </row>
    <row r="112" spans="2:12" s="23" customFormat="1" hidden="1" outlineLevel="1" x14ac:dyDescent="0.25">
      <c r="B112" s="65"/>
    </row>
    <row r="113" spans="2:12" s="23" customFormat="1" hidden="1" outlineLevel="1" x14ac:dyDescent="0.25">
      <c r="B113" s="65"/>
    </row>
    <row r="114" spans="2:12" s="23" customFormat="1" ht="30" hidden="1" outlineLevel="1" x14ac:dyDescent="0.25">
      <c r="B114" s="336">
        <v>2017</v>
      </c>
      <c r="C114" s="313" t="str">
        <f>C101</f>
        <v>Residential</v>
      </c>
      <c r="D114" s="313" t="str">
        <f t="shared" ref="D114:J114" si="68">D101</f>
        <v>GS &lt; 50 kW</v>
      </c>
      <c r="E114" s="313" t="str">
        <f t="shared" si="68"/>
        <v>GS 50 to 4,999 kW</v>
      </c>
      <c r="F114" s="313" t="str">
        <f t="shared" si="68"/>
        <v>Standby Power</v>
      </c>
      <c r="G114" s="313" t="str">
        <f t="shared" si="68"/>
        <v>Unmetered Scattered Load</v>
      </c>
      <c r="H114" s="313" t="str">
        <f t="shared" si="68"/>
        <v>Sentinel Lighting</v>
      </c>
      <c r="I114" s="313" t="str">
        <f t="shared" si="68"/>
        <v>Street Lighting</v>
      </c>
      <c r="J114" s="313" t="str">
        <f t="shared" si="68"/>
        <v>Other</v>
      </c>
      <c r="K114" s="337" t="s">
        <v>35</v>
      </c>
    </row>
    <row r="115" spans="2:12" s="23" customFormat="1" hidden="1" outlineLevel="1" x14ac:dyDescent="0.25">
      <c r="B115" s="328" t="s">
        <v>36</v>
      </c>
      <c r="C115" s="315"/>
      <c r="D115" s="315"/>
      <c r="E115" s="315"/>
      <c r="F115" s="315"/>
      <c r="G115" s="315"/>
      <c r="H115" s="315"/>
      <c r="I115" s="315"/>
      <c r="J115" s="315"/>
      <c r="K115" s="339"/>
    </row>
    <row r="116" spans="2:12" s="23" customFormat="1" hidden="1" outlineLevel="1" x14ac:dyDescent="0.25">
      <c r="B116" s="341" t="s">
        <v>401</v>
      </c>
      <c r="C116" s="317"/>
      <c r="D116" s="317"/>
      <c r="E116" s="317"/>
      <c r="F116" s="317"/>
      <c r="G116" s="317"/>
      <c r="H116" s="317"/>
      <c r="I116" s="317"/>
      <c r="J116" s="317"/>
      <c r="K116" s="343">
        <f>SUM(C116:I116)</f>
        <v>0</v>
      </c>
    </row>
    <row r="117" spans="2:12" s="23" customFormat="1" hidden="1" outlineLevel="1" x14ac:dyDescent="0.25">
      <c r="B117" s="341" t="s">
        <v>113</v>
      </c>
      <c r="C117" s="483" t="e">
        <f t="shared" ref="C117:I117" si="69">C116/$K$116</f>
        <v>#DIV/0!</v>
      </c>
      <c r="D117" s="483" t="e">
        <f t="shared" si="69"/>
        <v>#DIV/0!</v>
      </c>
      <c r="E117" s="483" t="e">
        <f t="shared" si="69"/>
        <v>#DIV/0!</v>
      </c>
      <c r="F117" s="483" t="e">
        <f t="shared" si="69"/>
        <v>#DIV/0!</v>
      </c>
      <c r="G117" s="483" t="e">
        <f t="shared" si="69"/>
        <v>#DIV/0!</v>
      </c>
      <c r="H117" s="483" t="e">
        <f t="shared" si="69"/>
        <v>#DIV/0!</v>
      </c>
      <c r="I117" s="483" t="e">
        <f t="shared" si="69"/>
        <v>#DIV/0!</v>
      </c>
      <c r="J117" s="156"/>
      <c r="K117" s="481" t="e">
        <f>SUM(C117:I117)</f>
        <v>#DIV/0!</v>
      </c>
      <c r="L117" s="66"/>
    </row>
    <row r="118" spans="2:12" s="23" customFormat="1" hidden="1" outlineLevel="1" x14ac:dyDescent="0.25">
      <c r="B118" s="341" t="s">
        <v>331</v>
      </c>
      <c r="C118" s="500" t="e">
        <f>-$C$20*C117</f>
        <v>#DIV/0!</v>
      </c>
      <c r="D118" s="500" t="e">
        <f t="shared" ref="D118:I118" si="70">-$C$20*D117</f>
        <v>#DIV/0!</v>
      </c>
      <c r="E118" s="500" t="e">
        <f t="shared" si="70"/>
        <v>#DIV/0!</v>
      </c>
      <c r="F118" s="500" t="e">
        <f t="shared" si="70"/>
        <v>#DIV/0!</v>
      </c>
      <c r="G118" s="500" t="e">
        <f t="shared" si="70"/>
        <v>#DIV/0!</v>
      </c>
      <c r="H118" s="500" t="e">
        <f t="shared" si="70"/>
        <v>#DIV/0!</v>
      </c>
      <c r="I118" s="500" t="e">
        <f t="shared" si="70"/>
        <v>#DIV/0!</v>
      </c>
      <c r="J118" s="156"/>
      <c r="K118" s="343" t="e">
        <f>SUM(C118:I118)</f>
        <v>#DIV/0!</v>
      </c>
    </row>
    <row r="119" spans="2:12" s="23" customFormat="1" hidden="1" outlineLevel="1" x14ac:dyDescent="0.25">
      <c r="B119" s="341" t="s">
        <v>114</v>
      </c>
      <c r="C119" s="344" t="e">
        <f>C116+C118</f>
        <v>#DIV/0!</v>
      </c>
      <c r="D119" s="340" t="e">
        <f>D116+D118</f>
        <v>#DIV/0!</v>
      </c>
      <c r="E119" s="340" t="e">
        <f t="shared" ref="E119:I119" si="71">E116+E118</f>
        <v>#DIV/0!</v>
      </c>
      <c r="F119" s="340" t="e">
        <f t="shared" si="71"/>
        <v>#DIV/0!</v>
      </c>
      <c r="G119" s="340" t="e">
        <f t="shared" si="71"/>
        <v>#DIV/0!</v>
      </c>
      <c r="H119" s="340" t="e">
        <f t="shared" si="71"/>
        <v>#DIV/0!</v>
      </c>
      <c r="I119" s="340" t="e">
        <f t="shared" si="71"/>
        <v>#DIV/0!</v>
      </c>
      <c r="J119" s="156"/>
      <c r="K119" s="343" t="e">
        <f>SUM(C119:I119)</f>
        <v>#DIV/0!</v>
      </c>
    </row>
    <row r="120" spans="2:12" s="23" customFormat="1" hidden="1" outlineLevel="1" x14ac:dyDescent="0.25">
      <c r="B120" s="328" t="s">
        <v>37</v>
      </c>
      <c r="C120" s="156"/>
      <c r="D120" s="322"/>
      <c r="E120" s="340">
        <v>64526</v>
      </c>
      <c r="F120" s="340">
        <v>35242</v>
      </c>
      <c r="G120" s="324"/>
      <c r="H120" s="325"/>
      <c r="I120" s="156"/>
      <c r="J120" s="156"/>
      <c r="K120" s="348"/>
    </row>
    <row r="121" spans="2:12" s="23" customFormat="1" hidden="1" outlineLevel="1" x14ac:dyDescent="0.25">
      <c r="B121" s="341" t="s">
        <v>402</v>
      </c>
      <c r="C121" s="156"/>
      <c r="D121" s="156"/>
      <c r="E121" s="340">
        <f>-64526</f>
        <v>-64526</v>
      </c>
      <c r="F121" s="340">
        <v>-35242</v>
      </c>
      <c r="G121" s="340">
        <f t="shared" ref="G121:H121" si="72">G116*G124</f>
        <v>0</v>
      </c>
      <c r="H121" s="340">
        <f t="shared" si="72"/>
        <v>0</v>
      </c>
      <c r="I121" s="156"/>
      <c r="J121" s="156"/>
      <c r="K121" s="343">
        <f>SUM(C121:I121)</f>
        <v>-99768</v>
      </c>
    </row>
    <row r="122" spans="2:12" s="23" customFormat="1" hidden="1" outlineLevel="1" x14ac:dyDescent="0.25">
      <c r="B122" s="341" t="s">
        <v>115</v>
      </c>
      <c r="C122" s="156"/>
      <c r="D122" s="156"/>
      <c r="E122" s="340" t="e">
        <f>E118*E124</f>
        <v>#DIV/0!</v>
      </c>
      <c r="F122" s="340" t="e">
        <f t="shared" ref="F122:H122" si="73">F118*F124</f>
        <v>#DIV/0!</v>
      </c>
      <c r="G122" s="340" t="e">
        <f t="shared" si="73"/>
        <v>#DIV/0!</v>
      </c>
      <c r="H122" s="340" t="e">
        <f t="shared" si="73"/>
        <v>#DIV/0!</v>
      </c>
      <c r="I122" s="156"/>
      <c r="J122" s="156"/>
      <c r="K122" s="349" t="e">
        <f>SUM(C122:I122)</f>
        <v>#DIV/0!</v>
      </c>
    </row>
    <row r="123" spans="2:12" s="23" customFormat="1" hidden="1" outlineLevel="1" x14ac:dyDescent="0.25">
      <c r="B123" s="341" t="s">
        <v>114</v>
      </c>
      <c r="C123" s="156"/>
      <c r="D123" s="156"/>
      <c r="E123" s="340" t="e">
        <f>E121+E122</f>
        <v>#DIV/0!</v>
      </c>
      <c r="F123" s="340" t="e">
        <f t="shared" ref="F123:H123" si="74">F121+F122</f>
        <v>#DIV/0!</v>
      </c>
      <c r="G123" s="340" t="e">
        <f t="shared" si="74"/>
        <v>#DIV/0!</v>
      </c>
      <c r="H123" s="340" t="e">
        <f t="shared" si="74"/>
        <v>#DIV/0!</v>
      </c>
      <c r="I123" s="156"/>
      <c r="J123" s="156"/>
      <c r="K123" s="343" t="e">
        <f>SUM(C123:I123)</f>
        <v>#DIV/0!</v>
      </c>
    </row>
    <row r="124" spans="2:12" s="23" customFormat="1" hidden="1" outlineLevel="1" x14ac:dyDescent="0.25">
      <c r="B124" s="485" t="s">
        <v>399</v>
      </c>
      <c r="C124" s="327"/>
      <c r="D124" s="327"/>
      <c r="E124" s="503"/>
      <c r="F124" s="503"/>
      <c r="G124" s="503"/>
      <c r="H124" s="503"/>
      <c r="I124" s="327"/>
      <c r="J124" s="326"/>
      <c r="K124" s="487"/>
    </row>
    <row r="125" spans="2:12" s="23" customFormat="1" outlineLevel="1" x14ac:dyDescent="0.25">
      <c r="B125" s="65"/>
    </row>
    <row r="126" spans="2:12" s="23" customFormat="1" outlineLevel="1" x14ac:dyDescent="0.25">
      <c r="B126" s="65" t="s">
        <v>522</v>
      </c>
      <c r="C126" s="594" t="s">
        <v>528</v>
      </c>
    </row>
    <row r="127" spans="2:12" s="23" customFormat="1" outlineLevel="1" x14ac:dyDescent="0.25">
      <c r="B127" s="65"/>
    </row>
    <row r="128" spans="2:12" s="23" customFormat="1" x14ac:dyDescent="0.25">
      <c r="B128" s="65"/>
    </row>
    <row r="129" spans="2:11" s="55" customFormat="1" ht="16.5" customHeight="1" x14ac:dyDescent="0.2">
      <c r="B129" s="365" t="s">
        <v>409</v>
      </c>
      <c r="C129" s="113"/>
      <c r="D129" s="113"/>
      <c r="E129" s="113"/>
      <c r="F129" s="113"/>
      <c r="G129" s="113"/>
      <c r="H129" s="113"/>
      <c r="I129" s="113"/>
      <c r="J129" s="113"/>
      <c r="K129" s="113"/>
    </row>
    <row r="130" spans="2:11" s="3" customFormat="1" ht="9.75" customHeight="1" x14ac:dyDescent="0.2"/>
    <row r="131" spans="2:11" s="3" customFormat="1" ht="38.25" customHeight="1" x14ac:dyDescent="0.2">
      <c r="B131" s="102" t="s">
        <v>56</v>
      </c>
      <c r="C131" s="102" t="str">
        <f t="shared" ref="C131:J131" si="75">C24</f>
        <v>Residential</v>
      </c>
      <c r="D131" s="102" t="str">
        <f t="shared" si="75"/>
        <v>GS &lt; 50 kW</v>
      </c>
      <c r="E131" s="102" t="str">
        <f t="shared" si="75"/>
        <v>GS 50 to 4,999 kW</v>
      </c>
      <c r="F131" s="102" t="str">
        <f t="shared" si="75"/>
        <v>Standby Power</v>
      </c>
      <c r="G131" s="102" t="str">
        <f t="shared" si="75"/>
        <v>Unmetered Scattered Load</v>
      </c>
      <c r="H131" s="102" t="str">
        <f t="shared" si="75"/>
        <v>Sentinel Lighting</v>
      </c>
      <c r="I131" s="102" t="str">
        <f t="shared" si="75"/>
        <v>Street Lighting</v>
      </c>
      <c r="J131" s="102" t="str">
        <f t="shared" si="75"/>
        <v>"--Unused -- hide</v>
      </c>
      <c r="K131" s="102" t="s">
        <v>35</v>
      </c>
    </row>
    <row r="132" spans="2:11" s="3" customFormat="1" ht="16.5" customHeight="1" x14ac:dyDescent="0.2">
      <c r="B132" s="102"/>
      <c r="C132" s="102" t="s">
        <v>39</v>
      </c>
      <c r="D132" s="102" t="s">
        <v>39</v>
      </c>
      <c r="E132" s="102" t="s">
        <v>39</v>
      </c>
      <c r="F132" s="102" t="s">
        <v>39</v>
      </c>
      <c r="G132" s="102" t="s">
        <v>39</v>
      </c>
      <c r="H132" s="102" t="s">
        <v>39</v>
      </c>
      <c r="I132" s="102" t="s">
        <v>39</v>
      </c>
      <c r="J132" s="102" t="s">
        <v>39</v>
      </c>
      <c r="K132" s="102" t="s">
        <v>39</v>
      </c>
    </row>
    <row r="133" spans="2:11" s="3" customFormat="1" ht="16.5" customHeight="1" x14ac:dyDescent="0.2">
      <c r="B133" s="114">
        <v>2011</v>
      </c>
      <c r="C133" s="74">
        <f>C26*'3.  Distribution Rates'!E33</f>
        <v>0</v>
      </c>
      <c r="D133" s="74">
        <f>D26*'3.  Distribution Rates'!E34</f>
        <v>0</v>
      </c>
      <c r="E133" s="74">
        <f>E26*'3.  Distribution Rates'!E35</f>
        <v>0</v>
      </c>
      <c r="F133" s="74">
        <f>F26*'3.  Distribution Rates'!E36</f>
        <v>0</v>
      </c>
      <c r="G133" s="74">
        <f>G26*'3.  Distribution Rates'!E37</f>
        <v>0</v>
      </c>
      <c r="H133" s="74">
        <f>H26*'3.  Distribution Rates'!E38</f>
        <v>0</v>
      </c>
      <c r="I133" s="74">
        <f>I26*'3.  Distribution Rates'!E39</f>
        <v>0</v>
      </c>
      <c r="J133" s="74"/>
      <c r="K133" s="74">
        <f t="shared" ref="K133:K139" si="76">SUM(C133:J133)</f>
        <v>0</v>
      </c>
    </row>
    <row r="134" spans="2:11" s="3" customFormat="1" ht="16.5" customHeight="1" x14ac:dyDescent="0.2">
      <c r="B134" s="114">
        <v>2012</v>
      </c>
      <c r="C134" s="74">
        <f>C27*'3.  Distribution Rates'!F33</f>
        <v>0</v>
      </c>
      <c r="D134" s="74">
        <f>D27*'3.  Distribution Rates'!F34</f>
        <v>0</v>
      </c>
      <c r="E134" s="74">
        <f>E27*'3.  Distribution Rates'!F35</f>
        <v>0</v>
      </c>
      <c r="F134" s="74">
        <f>F27*'3.  Distribution Rates'!F36</f>
        <v>0</v>
      </c>
      <c r="G134" s="74">
        <f>G27*'3.  Distribution Rates'!F37</f>
        <v>0</v>
      </c>
      <c r="H134" s="74">
        <f>H27*'3.  Distribution Rates'!F38</f>
        <v>0</v>
      </c>
      <c r="I134" s="74">
        <f>I27*'3.  Distribution Rates'!F39</f>
        <v>0</v>
      </c>
      <c r="J134" s="74"/>
      <c r="K134" s="74">
        <f t="shared" si="76"/>
        <v>0</v>
      </c>
    </row>
    <row r="135" spans="2:11" s="3" customFormat="1" ht="16.5" customHeight="1" x14ac:dyDescent="0.2">
      <c r="B135" s="114">
        <v>2013</v>
      </c>
      <c r="C135" s="74">
        <f>C28*'3.  Distribution Rates'!G33</f>
        <v>0</v>
      </c>
      <c r="D135" s="74">
        <f>D28*'3.  Distribution Rates'!G34</f>
        <v>0</v>
      </c>
      <c r="E135" s="74">
        <f>E28*'3.  Distribution Rates'!G35</f>
        <v>0</v>
      </c>
      <c r="F135" s="74">
        <f>F28*'3.  Distribution Rates'!G36</f>
        <v>0</v>
      </c>
      <c r="G135" s="74">
        <f>G28*'3.  Distribution Rates'!G37</f>
        <v>0</v>
      </c>
      <c r="H135" s="74">
        <f>H28*'3.  Distribution Rates'!G38</f>
        <v>0</v>
      </c>
      <c r="I135" s="74">
        <f>I28*'3.  Distribution Rates'!G39</f>
        <v>0</v>
      </c>
      <c r="J135" s="74"/>
      <c r="K135" s="74">
        <f t="shared" si="76"/>
        <v>0</v>
      </c>
    </row>
    <row r="136" spans="2:11" s="3" customFormat="1" ht="16.5" customHeight="1" x14ac:dyDescent="0.2">
      <c r="B136" s="114">
        <v>2014</v>
      </c>
      <c r="C136" s="75">
        <f>C29*'3.  Distribution Rates'!H33</f>
        <v>0</v>
      </c>
      <c r="D136" s="75">
        <f>D29*'3.  Distribution Rates'!H34</f>
        <v>0</v>
      </c>
      <c r="E136" s="75">
        <f>E29*'3.  Distribution Rates'!H35</f>
        <v>0</v>
      </c>
      <c r="F136" s="75">
        <f>F29*'3.  Distribution Rates'!H36</f>
        <v>0</v>
      </c>
      <c r="G136" s="75">
        <f>G29*'3.  Distribution Rates'!H37</f>
        <v>0</v>
      </c>
      <c r="H136" s="75">
        <f>H29*'3.  Distribution Rates'!H38</f>
        <v>0</v>
      </c>
      <c r="I136" s="75">
        <f>I29*'3.  Distribution Rates'!H39</f>
        <v>0</v>
      </c>
      <c r="J136" s="75"/>
      <c r="K136" s="75">
        <f t="shared" si="76"/>
        <v>0</v>
      </c>
    </row>
    <row r="137" spans="2:11" s="3" customFormat="1" ht="16.5" customHeight="1" x14ac:dyDescent="0.2">
      <c r="B137" s="114">
        <v>2015</v>
      </c>
      <c r="C137" s="75">
        <f>C30*'3.  Distribution Rates'!I33</f>
        <v>0</v>
      </c>
      <c r="D137" s="74">
        <f>D30*'3.  Distribution Rates'!I34</f>
        <v>0</v>
      </c>
      <c r="E137" s="75">
        <f>E30*'3.  Distribution Rates'!I35</f>
        <v>0</v>
      </c>
      <c r="F137" s="75">
        <f>F30*'3.  Distribution Rates'!I36</f>
        <v>0</v>
      </c>
      <c r="G137" s="75">
        <f>G30*'3.  Distribution Rates'!I37</f>
        <v>0</v>
      </c>
      <c r="H137" s="75">
        <f>H30*'3.  Distribution Rates'!I38</f>
        <v>0</v>
      </c>
      <c r="I137" s="74">
        <f>I30*'3.  Distribution Rates'!I39</f>
        <v>0</v>
      </c>
      <c r="J137" s="115"/>
      <c r="K137" s="75">
        <f t="shared" si="76"/>
        <v>0</v>
      </c>
    </row>
    <row r="138" spans="2:11" s="3" customFormat="1" ht="16.5" customHeight="1" x14ac:dyDescent="0.2">
      <c r="B138" s="114">
        <v>2016</v>
      </c>
      <c r="C138" s="75">
        <f>C31*'3.  Distribution Rates'!J33</f>
        <v>0</v>
      </c>
      <c r="D138" s="74">
        <f>D31*'3.  Distribution Rates'!J34</f>
        <v>0</v>
      </c>
      <c r="E138" s="75">
        <f>E31*'3.  Distribution Rates'!J35</f>
        <v>0</v>
      </c>
      <c r="F138" s="75">
        <f>F31*'3.  Distribution Rates'!J36</f>
        <v>0</v>
      </c>
      <c r="G138" s="75">
        <f>G31*'3.  Distribution Rates'!J37</f>
        <v>0</v>
      </c>
      <c r="H138" s="75">
        <f>H31*'3.  Distribution Rates'!J38</f>
        <v>0</v>
      </c>
      <c r="I138" s="74">
        <f>I31*'3.  Distribution Rates'!J39</f>
        <v>0</v>
      </c>
      <c r="J138" s="115"/>
      <c r="K138" s="75">
        <f t="shared" si="76"/>
        <v>0</v>
      </c>
    </row>
    <row r="139" spans="2:11" s="3" customFormat="1" ht="16.5" hidden="1" customHeight="1" x14ac:dyDescent="0.2">
      <c r="B139" s="114">
        <v>2017</v>
      </c>
      <c r="C139" s="75" t="e">
        <f>C32*'3.  Distribution Rates'!K33</f>
        <v>#REF!</v>
      </c>
      <c r="D139" s="74" t="e">
        <f>D32*'3.  Distribution Rates'!K34</f>
        <v>#REF!</v>
      </c>
      <c r="E139" s="75" t="e">
        <f>E32*'3.  Distribution Rates'!K35</f>
        <v>#REF!</v>
      </c>
      <c r="F139" s="75" t="e">
        <f>F32*'3.  Distribution Rates'!K36</f>
        <v>#REF!</v>
      </c>
      <c r="G139" s="75" t="e">
        <f>G32*'3.  Distribution Rates'!K37</f>
        <v>#REF!</v>
      </c>
      <c r="H139" s="75" t="e">
        <f>H32*'3.  Distribution Rates'!K38</f>
        <v>#REF!</v>
      </c>
      <c r="I139" s="74" t="e">
        <f>I32*'3.  Distribution Rates'!K39</f>
        <v>#REF!</v>
      </c>
      <c r="J139" s="115"/>
      <c r="K139" s="75" t="e">
        <f t="shared" si="76"/>
        <v>#REF!</v>
      </c>
    </row>
    <row r="140" spans="2:11" s="23" customFormat="1" x14ac:dyDescent="0.25">
      <c r="B140" s="65"/>
    </row>
    <row r="141" spans="2:11" s="23" customFormat="1" x14ac:dyDescent="0.25">
      <c r="B141" s="65" t="s">
        <v>535</v>
      </c>
    </row>
    <row r="142" spans="2:11" s="23" customFormat="1" x14ac:dyDescent="0.25">
      <c r="B142" s="65"/>
    </row>
    <row r="143" spans="2:11" s="23" customFormat="1" x14ac:dyDescent="0.25">
      <c r="B143" s="65"/>
    </row>
    <row r="144" spans="2:11" s="23" customFormat="1" x14ac:dyDescent="0.25">
      <c r="B144" s="65"/>
    </row>
    <row r="145" spans="2:2" s="23" customFormat="1" x14ac:dyDescent="0.25">
      <c r="B145" s="65"/>
    </row>
    <row r="146" spans="2:2" s="23" customFormat="1" x14ac:dyDescent="0.25">
      <c r="B146" s="65"/>
    </row>
    <row r="147" spans="2:2" s="23" customFormat="1" x14ac:dyDescent="0.25">
      <c r="B147" s="65"/>
    </row>
    <row r="148" spans="2:2" s="23" customFormat="1" x14ac:dyDescent="0.25">
      <c r="B148" s="65"/>
    </row>
    <row r="149" spans="2:2" s="23" customFormat="1" x14ac:dyDescent="0.25">
      <c r="B149" s="65"/>
    </row>
    <row r="150" spans="2:2" s="23" customFormat="1" x14ac:dyDescent="0.25">
      <c r="B150" s="65"/>
    </row>
    <row r="151" spans="2:2" s="23" customFormat="1" x14ac:dyDescent="0.25">
      <c r="B151" s="65"/>
    </row>
    <row r="152" spans="2:2" s="23" customFormat="1" x14ac:dyDescent="0.25">
      <c r="B152" s="65"/>
    </row>
    <row r="153" spans="2:2" s="23" customFormat="1" x14ac:dyDescent="0.25">
      <c r="B153" s="65"/>
    </row>
    <row r="154" spans="2:2" s="23" customFormat="1" x14ac:dyDescent="0.25">
      <c r="B154" s="65"/>
    </row>
    <row r="155" spans="2:2" s="23" customFormat="1" x14ac:dyDescent="0.25">
      <c r="B155" s="65"/>
    </row>
    <row r="156" spans="2:2" s="23" customFormat="1" x14ac:dyDescent="0.25">
      <c r="B156" s="65"/>
    </row>
    <row r="157" spans="2:2" s="23" customFormat="1" x14ac:dyDescent="0.25">
      <c r="B157" s="65"/>
    </row>
    <row r="158" spans="2:2" s="23" customFormat="1" x14ac:dyDescent="0.25">
      <c r="B158" s="65"/>
    </row>
    <row r="159" spans="2:2" s="23" customFormat="1" x14ac:dyDescent="0.25">
      <c r="B159" s="65"/>
    </row>
    <row r="160" spans="2:2" s="23" customFormat="1" x14ac:dyDescent="0.25">
      <c r="B160" s="65"/>
    </row>
    <row r="161" spans="2:2" s="23" customFormat="1" x14ac:dyDescent="0.25">
      <c r="B161" s="65"/>
    </row>
    <row r="162" spans="2:2" s="23" customFormat="1" x14ac:dyDescent="0.25">
      <c r="B162" s="65"/>
    </row>
    <row r="163" spans="2:2" s="23" customFormat="1" x14ac:dyDescent="0.25">
      <c r="B163" s="65"/>
    </row>
    <row r="164" spans="2:2" s="23" customFormat="1" x14ac:dyDescent="0.25">
      <c r="B164" s="65"/>
    </row>
    <row r="165" spans="2:2" s="23" customFormat="1" x14ac:dyDescent="0.25">
      <c r="B165" s="65"/>
    </row>
    <row r="166" spans="2:2" s="23" customFormat="1" x14ac:dyDescent="0.25">
      <c r="B166" s="65"/>
    </row>
    <row r="167" spans="2:2" s="23" customFormat="1" x14ac:dyDescent="0.25">
      <c r="B167" s="65"/>
    </row>
    <row r="168" spans="2:2" s="23" customFormat="1" x14ac:dyDescent="0.25">
      <c r="B168" s="65"/>
    </row>
    <row r="169" spans="2:2" s="23" customFormat="1" x14ac:dyDescent="0.25">
      <c r="B169" s="65"/>
    </row>
    <row r="170" spans="2:2" s="23" customFormat="1" x14ac:dyDescent="0.25">
      <c r="B170" s="65"/>
    </row>
    <row r="171" spans="2:2" s="23" customFormat="1" x14ac:dyDescent="0.25">
      <c r="B171" s="65"/>
    </row>
    <row r="172" spans="2:2" s="23" customFormat="1" x14ac:dyDescent="0.25">
      <c r="B172" s="65"/>
    </row>
    <row r="173" spans="2:2" s="23" customFormat="1" x14ac:dyDescent="0.25">
      <c r="B173" s="65"/>
    </row>
    <row r="174" spans="2:2" s="23" customFormat="1" x14ac:dyDescent="0.25">
      <c r="B174" s="65"/>
    </row>
    <row r="175" spans="2:2" s="23" customFormat="1" x14ac:dyDescent="0.25">
      <c r="B175" s="65"/>
    </row>
    <row r="176" spans="2:2" s="23" customFormat="1" x14ac:dyDescent="0.25">
      <c r="B176" s="65"/>
    </row>
    <row r="177" spans="2:2" s="23" customFormat="1" x14ac:dyDescent="0.25">
      <c r="B177" s="65"/>
    </row>
    <row r="178" spans="2:2" s="23" customFormat="1" x14ac:dyDescent="0.2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verticalDpi="0"/>
  <headerFooter>
    <oddFooter>&amp;R&amp;P of &amp;N</oddFooter>
  </headerFooter>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showGridLines="0" showZeros="0" workbookViewId="0">
      <selection activeCell="B8" sqref="B8"/>
    </sheetView>
  </sheetViews>
  <sheetFormatPr defaultColWidth="0" defaultRowHeight="12.95" customHeight="1" zeroHeight="1" x14ac:dyDescent="0.2"/>
  <cols>
    <col min="1" max="1" width="17.7109375" style="578" customWidth="1"/>
    <col min="2" max="8" width="12.42578125" style="578" customWidth="1"/>
    <col min="9" max="13" width="12.42578125" style="578" hidden="1" customWidth="1"/>
    <col min="14" max="14" width="12.42578125" style="578" customWidth="1"/>
    <col min="15" max="23" width="12.42578125" style="578" hidden="1" customWidth="1"/>
    <col min="24" max="25" width="1" style="578" hidden="1" customWidth="1"/>
    <col min="26" max="16384" width="12.42578125" style="578" hidden="1"/>
  </cols>
  <sheetData>
    <row r="1" spans="1:15" ht="19.5" x14ac:dyDescent="0.25">
      <c r="A1" s="640" t="s">
        <v>519</v>
      </c>
      <c r="B1" s="640"/>
      <c r="C1" s="640"/>
      <c r="D1" s="640"/>
      <c r="E1" s="640"/>
      <c r="F1" s="640"/>
      <c r="G1" s="640"/>
      <c r="H1" s="640"/>
      <c r="I1" s="640"/>
      <c r="J1" s="577"/>
      <c r="K1" s="577"/>
      <c r="L1" s="577"/>
      <c r="M1" s="577"/>
    </row>
    <row r="2" spans="1:15" ht="15" hidden="1" x14ac:dyDescent="0.25">
      <c r="A2" s="579" t="s">
        <v>520</v>
      </c>
      <c r="B2" s="579">
        <v>1</v>
      </c>
      <c r="C2" s="579">
        <v>2</v>
      </c>
      <c r="D2" s="579">
        <v>3</v>
      </c>
      <c r="E2" s="579">
        <v>4</v>
      </c>
      <c r="F2" s="579">
        <v>5</v>
      </c>
      <c r="G2" s="579">
        <v>6</v>
      </c>
      <c r="H2" s="579">
        <v>7</v>
      </c>
      <c r="I2" s="579">
        <v>8</v>
      </c>
      <c r="J2" s="580">
        <v>9</v>
      </c>
      <c r="K2" s="580">
        <v>10</v>
      </c>
      <c r="L2" s="580">
        <v>11</v>
      </c>
      <c r="M2" s="580">
        <v>12</v>
      </c>
    </row>
    <row r="3" spans="1:15" ht="15" x14ac:dyDescent="0.25">
      <c r="A3" s="579"/>
      <c r="B3" s="579"/>
      <c r="C3" s="579"/>
      <c r="D3" s="579"/>
      <c r="E3" s="579"/>
      <c r="F3" s="579"/>
      <c r="G3" s="579"/>
      <c r="H3" s="579"/>
      <c r="I3" s="579"/>
      <c r="J3" s="579"/>
      <c r="K3" s="579"/>
      <c r="L3" s="579"/>
      <c r="M3" s="579"/>
    </row>
    <row r="4" spans="1:15" ht="18.95" customHeight="1" x14ac:dyDescent="0.25">
      <c r="A4" s="113" t="s">
        <v>536</v>
      </c>
      <c r="B4" s="113"/>
      <c r="C4" s="113"/>
      <c r="D4" s="113"/>
      <c r="E4" s="579"/>
      <c r="F4" s="579"/>
      <c r="G4" s="579"/>
      <c r="H4" s="579"/>
      <c r="I4" s="579"/>
      <c r="J4" s="579"/>
      <c r="K4" s="579"/>
      <c r="L4" s="579"/>
      <c r="M4" s="579"/>
    </row>
    <row r="5" spans="1:15" ht="15" x14ac:dyDescent="0.25">
      <c r="A5" s="579"/>
      <c r="B5" s="579"/>
      <c r="C5" s="579"/>
      <c r="D5" s="579"/>
      <c r="E5" s="579"/>
      <c r="F5" s="579"/>
      <c r="G5" s="579"/>
      <c r="H5" s="579"/>
      <c r="I5" s="579"/>
      <c r="J5" s="579"/>
      <c r="K5" s="579"/>
      <c r="L5" s="579"/>
      <c r="M5" s="579"/>
    </row>
    <row r="6" spans="1:15" ht="45" x14ac:dyDescent="0.2">
      <c r="A6" s="102"/>
      <c r="B6" s="102" t="s">
        <v>38</v>
      </c>
      <c r="C6" s="102" t="s">
        <v>554</v>
      </c>
      <c r="D6" s="102" t="s">
        <v>555</v>
      </c>
      <c r="E6" s="102" t="s">
        <v>556</v>
      </c>
      <c r="F6" s="102" t="s">
        <v>43</v>
      </c>
      <c r="G6" s="102" t="s">
        <v>41</v>
      </c>
      <c r="H6" s="102" t="s">
        <v>42</v>
      </c>
      <c r="I6" s="102"/>
      <c r="J6" s="102"/>
      <c r="K6" s="102"/>
      <c r="L6" s="102"/>
      <c r="M6" s="102"/>
      <c r="N6" s="102" t="s">
        <v>35</v>
      </c>
    </row>
    <row r="7" spans="1:15" ht="15" x14ac:dyDescent="0.2">
      <c r="A7" s="102"/>
      <c r="B7" s="102" t="s">
        <v>36</v>
      </c>
      <c r="C7" s="102" t="s">
        <v>36</v>
      </c>
      <c r="D7" s="102" t="s">
        <v>37</v>
      </c>
      <c r="E7" s="102" t="s">
        <v>37</v>
      </c>
      <c r="F7" s="102" t="s">
        <v>36</v>
      </c>
      <c r="G7" s="102" t="s">
        <v>37</v>
      </c>
      <c r="H7" s="102" t="s">
        <v>37</v>
      </c>
      <c r="I7" s="102"/>
      <c r="J7" s="102"/>
      <c r="K7" s="102"/>
      <c r="L7" s="102"/>
      <c r="M7" s="102"/>
      <c r="N7" s="102"/>
    </row>
    <row r="8" spans="1:15" ht="14.25" x14ac:dyDescent="0.2">
      <c r="A8" s="105" t="s">
        <v>36</v>
      </c>
      <c r="B8" s="592">
        <v>0</v>
      </c>
      <c r="C8" s="592">
        <v>0</v>
      </c>
      <c r="D8" s="592">
        <v>0</v>
      </c>
      <c r="E8" s="592">
        <v>0</v>
      </c>
      <c r="F8" s="592">
        <v>0</v>
      </c>
      <c r="G8" s="592">
        <v>0</v>
      </c>
      <c r="H8" s="592">
        <v>0</v>
      </c>
      <c r="I8" s="592"/>
      <c r="J8" s="592"/>
      <c r="K8" s="592"/>
      <c r="L8" s="592"/>
      <c r="M8" s="592"/>
      <c r="N8" s="592">
        <f>SUM(B8:H8)</f>
        <v>0</v>
      </c>
    </row>
    <row r="9" spans="1:15" ht="14.25" x14ac:dyDescent="0.2">
      <c r="A9" s="105" t="s">
        <v>37</v>
      </c>
      <c r="B9" s="592">
        <v>0</v>
      </c>
      <c r="C9" s="592">
        <v>0</v>
      </c>
      <c r="D9" s="592">
        <v>0</v>
      </c>
      <c r="E9" s="592">
        <v>0</v>
      </c>
      <c r="F9" s="592">
        <v>0</v>
      </c>
      <c r="G9" s="592">
        <v>0</v>
      </c>
      <c r="H9" s="592">
        <v>0</v>
      </c>
      <c r="I9" s="592"/>
      <c r="J9" s="592"/>
      <c r="K9" s="592"/>
      <c r="L9" s="592"/>
      <c r="M9" s="592"/>
      <c r="N9" s="592">
        <f>SUM(B9:H9)</f>
        <v>0</v>
      </c>
    </row>
    <row r="10" spans="1:15" ht="15" x14ac:dyDescent="0.25">
      <c r="A10" s="579"/>
      <c r="B10" s="579"/>
      <c r="C10" s="579"/>
      <c r="D10" s="579"/>
      <c r="E10" s="579"/>
      <c r="F10" s="579"/>
      <c r="G10" s="579"/>
      <c r="H10" s="579"/>
      <c r="I10" s="579"/>
      <c r="J10" s="579"/>
      <c r="K10" s="579"/>
      <c r="L10" s="579"/>
      <c r="M10" s="579"/>
    </row>
    <row r="11" spans="1:15" ht="27.95" customHeight="1" x14ac:dyDescent="0.2">
      <c r="A11" s="602" t="s">
        <v>529</v>
      </c>
      <c r="B11" s="641" t="s">
        <v>567</v>
      </c>
      <c r="C11" s="641"/>
      <c r="D11" s="641"/>
      <c r="E11" s="641"/>
      <c r="F11" s="641"/>
      <c r="G11" s="641"/>
      <c r="H11" s="641"/>
      <c r="I11" s="641"/>
      <c r="J11" s="641"/>
      <c r="K11" s="641"/>
      <c r="L11" s="641"/>
      <c r="M11" s="641"/>
      <c r="N11" s="641"/>
      <c r="O11" s="641"/>
    </row>
    <row r="12" spans="1:15" ht="15" x14ac:dyDescent="0.25">
      <c r="A12" s="579"/>
      <c r="B12" s="641"/>
      <c r="C12" s="641"/>
      <c r="D12" s="641"/>
      <c r="E12" s="641"/>
      <c r="F12" s="641"/>
      <c r="G12" s="641"/>
      <c r="H12" s="641"/>
      <c r="I12" s="641"/>
      <c r="J12" s="641"/>
      <c r="K12" s="641"/>
      <c r="L12" s="641"/>
      <c r="M12" s="641"/>
      <c r="N12" s="641"/>
      <c r="O12" s="641"/>
    </row>
    <row r="13" spans="1:15" ht="15" hidden="1" x14ac:dyDescent="0.25">
      <c r="A13" s="113" t="s">
        <v>537</v>
      </c>
      <c r="B13" s="593"/>
      <c r="C13" s="593"/>
      <c r="D13" s="593"/>
      <c r="E13" s="593"/>
      <c r="F13" s="593"/>
      <c r="G13" s="579"/>
      <c r="H13" s="579"/>
      <c r="I13" s="579"/>
      <c r="J13" s="579"/>
      <c r="K13" s="579"/>
      <c r="L13" s="579"/>
      <c r="M13" s="579"/>
    </row>
    <row r="14" spans="1:15" ht="15" hidden="1" x14ac:dyDescent="0.25">
      <c r="A14" s="579"/>
      <c r="B14" s="579"/>
      <c r="C14" s="579"/>
      <c r="D14" s="579"/>
      <c r="E14" s="579"/>
      <c r="F14" s="579"/>
      <c r="G14" s="579"/>
      <c r="H14" s="579"/>
      <c r="I14" s="579"/>
      <c r="J14" s="579"/>
      <c r="K14" s="579"/>
      <c r="L14" s="579"/>
      <c r="M14" s="579"/>
    </row>
    <row r="15" spans="1:15" ht="45" hidden="1" x14ac:dyDescent="0.2">
      <c r="A15" s="102"/>
      <c r="B15" s="102" t="s">
        <v>38</v>
      </c>
      <c r="C15" s="102" t="s">
        <v>554</v>
      </c>
      <c r="D15" s="102" t="s">
        <v>555</v>
      </c>
      <c r="E15" s="102" t="s">
        <v>556</v>
      </c>
      <c r="F15" s="102" t="s">
        <v>43</v>
      </c>
      <c r="G15" s="102" t="s">
        <v>41</v>
      </c>
      <c r="H15" s="102" t="s">
        <v>42</v>
      </c>
      <c r="I15" s="102"/>
      <c r="J15" s="102"/>
      <c r="K15" s="102"/>
      <c r="L15" s="102"/>
      <c r="M15" s="102"/>
      <c r="N15" s="102" t="s">
        <v>35</v>
      </c>
    </row>
    <row r="16" spans="1:15" ht="12.95" hidden="1" customHeight="1" x14ac:dyDescent="0.2">
      <c r="A16" s="102"/>
      <c r="B16" s="102" t="s">
        <v>36</v>
      </c>
      <c r="C16" s="102" t="s">
        <v>36</v>
      </c>
      <c r="D16" s="102" t="s">
        <v>37</v>
      </c>
      <c r="E16" s="102" t="s">
        <v>37</v>
      </c>
      <c r="F16" s="102" t="s">
        <v>36</v>
      </c>
      <c r="G16" s="102" t="s">
        <v>37</v>
      </c>
      <c r="H16" s="102" t="s">
        <v>37</v>
      </c>
      <c r="I16" s="102"/>
      <c r="J16" s="102"/>
      <c r="K16" s="102"/>
      <c r="L16" s="102"/>
      <c r="M16" s="102"/>
      <c r="N16" s="102"/>
    </row>
    <row r="17" spans="1:14" ht="12.95" hidden="1" customHeight="1" x14ac:dyDescent="0.2">
      <c r="A17" s="105" t="s">
        <v>36</v>
      </c>
      <c r="B17" s="592">
        <v>0</v>
      </c>
      <c r="C17" s="592">
        <v>0</v>
      </c>
      <c r="D17" s="592">
        <v>0</v>
      </c>
      <c r="E17" s="592">
        <v>0</v>
      </c>
      <c r="F17" s="592">
        <v>0</v>
      </c>
      <c r="G17" s="592">
        <v>0</v>
      </c>
      <c r="H17" s="592">
        <v>0</v>
      </c>
      <c r="I17" s="592"/>
      <c r="J17" s="592"/>
      <c r="K17" s="592"/>
      <c r="L17" s="592"/>
      <c r="M17" s="592"/>
      <c r="N17" s="592">
        <f>SUM(B17:H17)</f>
        <v>0</v>
      </c>
    </row>
    <row r="18" spans="1:14" ht="12.95" hidden="1" customHeight="1" x14ac:dyDescent="0.2">
      <c r="A18" s="105" t="s">
        <v>37</v>
      </c>
      <c r="B18" s="592">
        <v>0</v>
      </c>
      <c r="C18" s="592">
        <v>0</v>
      </c>
      <c r="D18" s="592">
        <v>0</v>
      </c>
      <c r="E18" s="592">
        <v>0</v>
      </c>
      <c r="F18" s="592">
        <v>0</v>
      </c>
      <c r="G18" s="592">
        <v>0</v>
      </c>
      <c r="H18" s="592">
        <v>0</v>
      </c>
      <c r="I18" s="592"/>
      <c r="J18" s="592"/>
      <c r="K18" s="592"/>
      <c r="L18" s="592"/>
      <c r="M18" s="592"/>
      <c r="N18" s="592">
        <f>SUM(B18:H18)</f>
        <v>0</v>
      </c>
    </row>
    <row r="19" spans="1:14" ht="12.95" hidden="1" customHeight="1" x14ac:dyDescent="0.25">
      <c r="A19" s="579"/>
      <c r="B19" s="579"/>
      <c r="C19" s="579"/>
      <c r="D19" s="579"/>
      <c r="E19" s="579"/>
      <c r="F19" s="579"/>
      <c r="G19" s="579"/>
      <c r="H19" s="579"/>
      <c r="I19" s="579"/>
      <c r="J19" s="579"/>
      <c r="K19" s="579"/>
      <c r="L19" s="579"/>
      <c r="M19" s="579"/>
    </row>
    <row r="20" spans="1:14" ht="42" hidden="1" customHeight="1" x14ac:dyDescent="0.2">
      <c r="A20" s="602" t="s">
        <v>529</v>
      </c>
      <c r="B20" s="642"/>
      <c r="C20" s="642"/>
      <c r="D20" s="642"/>
      <c r="E20" s="642"/>
      <c r="F20" s="642"/>
      <c r="G20" s="642"/>
      <c r="H20" s="642"/>
      <c r="I20" s="642"/>
      <c r="J20" s="642"/>
      <c r="K20" s="642"/>
      <c r="L20" s="642"/>
      <c r="M20" s="642"/>
    </row>
    <row r="21" spans="1:14" ht="12.95" hidden="1" customHeight="1" x14ac:dyDescent="0.2"/>
    <row r="22" spans="1:14" ht="12.95" hidden="1" customHeight="1" x14ac:dyDescent="0.2"/>
    <row r="23" spans="1:14" ht="12.95" hidden="1" customHeight="1" x14ac:dyDescent="0.2"/>
    <row r="24" spans="1:14" ht="12.95" hidden="1" customHeight="1" x14ac:dyDescent="0.2"/>
    <row r="25" spans="1:14" ht="12.95" hidden="1" customHeight="1" x14ac:dyDescent="0.2"/>
    <row r="26" spans="1:14" ht="12.95" hidden="1" customHeight="1" x14ac:dyDescent="0.2"/>
    <row r="27" spans="1:14" ht="12.95" hidden="1" customHeight="1" x14ac:dyDescent="0.2"/>
    <row r="28" spans="1:14" ht="12.95" hidden="1" customHeight="1" x14ac:dyDescent="0.2"/>
    <row r="29" spans="1:14" ht="12.95" hidden="1" customHeight="1" x14ac:dyDescent="0.2"/>
    <row r="30" spans="1:14" ht="12.95" hidden="1" customHeight="1" x14ac:dyDescent="0.2"/>
    <row r="31" spans="1:14" ht="12.95" hidden="1" customHeight="1" x14ac:dyDescent="0.2"/>
    <row r="32" spans="1:14" ht="12.95" hidden="1" customHeight="1" x14ac:dyDescent="0.2"/>
    <row r="33" ht="12.95" hidden="1" customHeight="1" x14ac:dyDescent="0.2"/>
    <row r="34" ht="12.95" hidden="1" customHeight="1" x14ac:dyDescent="0.2"/>
    <row r="35" ht="12.95" hidden="1" customHeight="1" x14ac:dyDescent="0.2"/>
    <row r="36" ht="12.95" hidden="1" customHeight="1" x14ac:dyDescent="0.2"/>
    <row r="37" ht="12.95" hidden="1" customHeight="1" x14ac:dyDescent="0.2"/>
    <row r="38" ht="12.95" hidden="1" customHeight="1" x14ac:dyDescent="0.2"/>
    <row r="39" ht="12.95" hidden="1" customHeight="1" x14ac:dyDescent="0.2"/>
    <row r="40" ht="12.95" hidden="1" customHeight="1" x14ac:dyDescent="0.2"/>
    <row r="41" ht="12.95" hidden="1" customHeight="1" x14ac:dyDescent="0.2"/>
    <row r="42" ht="12.95" hidden="1" customHeight="1" x14ac:dyDescent="0.2"/>
    <row r="43" ht="12.95" hidden="1" customHeight="1" x14ac:dyDescent="0.2"/>
    <row r="44" ht="12.95" hidden="1" customHeight="1" x14ac:dyDescent="0.2"/>
    <row r="45" ht="12.95" hidden="1" customHeight="1" x14ac:dyDescent="0.2"/>
    <row r="46" ht="12.95" hidden="1" customHeight="1" x14ac:dyDescent="0.2"/>
    <row r="47" ht="12.95" hidden="1" customHeight="1" x14ac:dyDescent="0.2"/>
    <row r="48" ht="12.95" hidden="1" customHeight="1" x14ac:dyDescent="0.2"/>
    <row r="49" ht="12.95" hidden="1" customHeight="1" x14ac:dyDescent="0.2"/>
    <row r="50" ht="12.95" hidden="1" customHeight="1" x14ac:dyDescent="0.2"/>
    <row r="51" ht="12.95" hidden="1" customHeight="1" x14ac:dyDescent="0.2"/>
    <row r="52" ht="12.95" hidden="1" customHeight="1" x14ac:dyDescent="0.2"/>
    <row r="53" ht="12.95" hidden="1" customHeight="1" x14ac:dyDescent="0.2"/>
    <row r="54" ht="12.95" hidden="1" customHeight="1" x14ac:dyDescent="0.2"/>
    <row r="55" ht="12.95" hidden="1" customHeight="1" x14ac:dyDescent="0.2"/>
    <row r="56" ht="12.95" hidden="1" customHeight="1" x14ac:dyDescent="0.2"/>
    <row r="57" ht="12.95" hidden="1" customHeight="1" x14ac:dyDescent="0.2"/>
    <row r="58" ht="12.95" hidden="1" customHeight="1" x14ac:dyDescent="0.2"/>
    <row r="59" ht="12.95" hidden="1" customHeight="1" x14ac:dyDescent="0.2"/>
    <row r="60" ht="12.95" hidden="1" customHeight="1" x14ac:dyDescent="0.2"/>
    <row r="61" ht="12.95" customHeight="1" x14ac:dyDescent="0.2"/>
  </sheetData>
  <sheetProtection formatColumns="0" formatRows="0"/>
  <mergeCells count="3">
    <mergeCell ref="A1:I1"/>
    <mergeCell ref="B11:O12"/>
    <mergeCell ref="B20:M20"/>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zoomScale="90" zoomScaleNormal="90" zoomScalePageLayoutView="90" workbookViewId="0">
      <pane ySplit="3" topLeftCell="A25" activePane="bottomLeft" state="frozen"/>
      <selection pane="bottomLeft" activeCell="K14" sqref="K14"/>
    </sheetView>
  </sheetViews>
  <sheetFormatPr defaultColWidth="8.85546875" defaultRowHeight="15" outlineLevelRow="1" x14ac:dyDescent="0.25"/>
  <cols>
    <col min="1" max="1" width="7.42578125" style="7" customWidth="1"/>
    <col min="2" max="2" width="39.42578125" style="8" customWidth="1"/>
    <col min="3" max="3" width="13.140625" style="8" customWidth="1"/>
    <col min="4" max="8" width="15.42578125" style="8" customWidth="1"/>
    <col min="9" max="11" width="13.42578125" style="8" customWidth="1"/>
    <col min="12" max="12" width="4.42578125" style="8" customWidth="1"/>
    <col min="13" max="16384" width="8.85546875" style="8"/>
  </cols>
  <sheetData>
    <row r="1" spans="1:26" ht="161.25" customHeight="1" x14ac:dyDescent="0.25">
      <c r="B1" s="47"/>
      <c r="C1" s="47"/>
    </row>
    <row r="2" spans="1:26" s="47" customFormat="1" x14ac:dyDescent="0.25">
      <c r="A2" s="7"/>
    </row>
    <row r="3" spans="1:26" ht="20.25" x14ac:dyDescent="0.3">
      <c r="B3" s="647" t="s">
        <v>196</v>
      </c>
      <c r="C3" s="647"/>
      <c r="D3" s="647"/>
      <c r="E3" s="647"/>
      <c r="F3" s="647"/>
      <c r="G3" s="647"/>
      <c r="H3" s="647"/>
      <c r="I3" s="647"/>
      <c r="J3" s="647"/>
      <c r="K3" s="647"/>
    </row>
    <row r="4" spans="1:26" s="47" customFormat="1" ht="20.25" x14ac:dyDescent="0.3">
      <c r="A4" s="7"/>
      <c r="B4" s="231"/>
      <c r="C4" s="231"/>
      <c r="D4" s="231"/>
      <c r="E4" s="231"/>
      <c r="F4" s="231"/>
      <c r="G4" s="231"/>
      <c r="H4" s="231"/>
      <c r="I4" s="231"/>
      <c r="J4" s="231"/>
      <c r="K4" s="231"/>
    </row>
    <row r="5" spans="1:26" ht="54" customHeight="1" outlineLevel="1" x14ac:dyDescent="0.25">
      <c r="B5" s="648" t="s">
        <v>396</v>
      </c>
      <c r="C5" s="651" t="s">
        <v>500</v>
      </c>
      <c r="D5" s="651"/>
      <c r="E5" s="651"/>
      <c r="F5" s="651"/>
      <c r="G5" s="651"/>
      <c r="H5" s="651"/>
      <c r="I5" s="651"/>
      <c r="J5" s="651"/>
      <c r="K5" s="651"/>
    </row>
    <row r="6" spans="1:26" s="47" customFormat="1" ht="34.5" customHeight="1" outlineLevel="1" x14ac:dyDescent="0.25">
      <c r="A6" s="7"/>
      <c r="B6" s="648"/>
      <c r="C6" s="651" t="s">
        <v>406</v>
      </c>
      <c r="D6" s="651"/>
      <c r="E6" s="651"/>
      <c r="F6" s="651"/>
      <c r="G6" s="651"/>
      <c r="H6" s="651"/>
      <c r="I6" s="651"/>
      <c r="J6" s="651"/>
      <c r="K6" s="651"/>
    </row>
    <row r="7" spans="1:26" s="47" customFormat="1" ht="21" customHeight="1" outlineLevel="1" x14ac:dyDescent="0.25">
      <c r="A7" s="7"/>
      <c r="B7" s="648" t="s">
        <v>334</v>
      </c>
      <c r="C7" s="649" t="s">
        <v>360</v>
      </c>
      <c r="D7" s="649"/>
      <c r="E7" s="240"/>
    </row>
    <row r="8" spans="1:26" outlineLevel="1" x14ac:dyDescent="0.25">
      <c r="B8" s="648"/>
      <c r="C8" s="650" t="s">
        <v>335</v>
      </c>
      <c r="D8" s="650"/>
      <c r="E8" s="650"/>
      <c r="M8" s="9"/>
      <c r="N8" s="9"/>
      <c r="O8" s="9"/>
      <c r="P8" s="9"/>
      <c r="Q8" s="9"/>
      <c r="R8" s="9"/>
      <c r="S8" s="9"/>
      <c r="T8" s="9"/>
      <c r="U8" s="9"/>
      <c r="V8" s="9"/>
      <c r="W8" s="9"/>
      <c r="X8" s="9"/>
      <c r="Y8" s="9"/>
      <c r="Z8" s="9"/>
    </row>
    <row r="9" spans="1:26" s="5" customFormat="1" ht="10.5" customHeight="1" outlineLevel="1" x14ac:dyDescent="0.25">
      <c r="B9" s="47"/>
      <c r="C9" s="241"/>
      <c r="D9" s="242"/>
      <c r="E9" s="242"/>
      <c r="M9" s="9"/>
      <c r="N9" s="9"/>
      <c r="O9" s="9"/>
      <c r="P9" s="9"/>
      <c r="Q9" s="9"/>
      <c r="R9" s="9"/>
      <c r="S9" s="9"/>
      <c r="T9" s="9"/>
      <c r="U9" s="9"/>
      <c r="V9" s="9"/>
      <c r="W9" s="9"/>
      <c r="X9" s="9"/>
      <c r="Y9" s="9"/>
      <c r="Z9" s="9"/>
    </row>
    <row r="10" spans="1:26" s="5" customFormat="1" ht="5.25" customHeight="1" outlineLevel="1" x14ac:dyDescent="0.25">
      <c r="B10" s="47"/>
      <c r="C10" s="241"/>
      <c r="D10" s="242"/>
      <c r="E10" s="242"/>
      <c r="M10" s="9"/>
      <c r="N10" s="9"/>
      <c r="O10" s="9"/>
      <c r="P10" s="9"/>
      <c r="Q10" s="9"/>
      <c r="R10" s="9"/>
      <c r="S10" s="9"/>
      <c r="T10" s="9"/>
      <c r="U10" s="9"/>
      <c r="V10" s="9"/>
      <c r="W10" s="9"/>
      <c r="X10" s="9"/>
      <c r="Y10" s="9"/>
      <c r="Z10" s="9"/>
    </row>
    <row r="11" spans="1:26" s="5" customFormat="1" ht="12.75" customHeight="1" outlineLevel="1" x14ac:dyDescent="0.25">
      <c r="B11" s="47"/>
      <c r="C11" s="40"/>
      <c r="M11" s="9"/>
      <c r="N11" s="9"/>
      <c r="O11" s="9"/>
      <c r="P11" s="9"/>
      <c r="Q11" s="9"/>
      <c r="R11" s="9"/>
      <c r="S11" s="9"/>
      <c r="T11" s="9"/>
      <c r="U11" s="9"/>
      <c r="V11" s="9"/>
      <c r="W11" s="9"/>
      <c r="X11" s="9"/>
      <c r="Y11" s="9"/>
      <c r="Z11" s="9"/>
    </row>
    <row r="12" spans="1:26" s="40" customFormat="1" ht="18.75" outlineLevel="1" x14ac:dyDescent="0.25">
      <c r="A12" s="121"/>
      <c r="B12" s="113" t="s">
        <v>338</v>
      </c>
      <c r="C12" s="78"/>
      <c r="D12" s="78"/>
      <c r="E12" s="78"/>
      <c r="F12" s="78"/>
      <c r="G12" s="78"/>
      <c r="H12" s="78"/>
      <c r="I12" s="78"/>
      <c r="J12" s="78"/>
      <c r="K12" s="78"/>
      <c r="M12" s="121"/>
      <c r="N12" s="121"/>
      <c r="O12" s="121"/>
      <c r="P12" s="121"/>
      <c r="Q12" s="121"/>
      <c r="R12" s="121"/>
      <c r="S12" s="121"/>
      <c r="T12" s="121"/>
      <c r="U12" s="121"/>
      <c r="V12" s="121"/>
      <c r="W12" s="121"/>
      <c r="X12" s="121"/>
      <c r="Y12" s="121"/>
      <c r="Z12" s="121"/>
    </row>
    <row r="13" spans="1:26" s="47" customFormat="1" ht="6.75" customHeight="1" outlineLevel="1" x14ac:dyDescent="0.2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25">
      <c r="B14" s="123" t="s">
        <v>344</v>
      </c>
      <c r="C14" s="124"/>
      <c r="D14" s="200" t="s">
        <v>539</v>
      </c>
      <c r="E14" s="200" t="s">
        <v>540</v>
      </c>
      <c r="F14" s="200" t="s">
        <v>541</v>
      </c>
      <c r="G14" s="200" t="s">
        <v>542</v>
      </c>
      <c r="H14" s="200" t="s">
        <v>543</v>
      </c>
      <c r="I14" s="200" t="s">
        <v>544</v>
      </c>
      <c r="J14" s="200" t="s">
        <v>545</v>
      </c>
      <c r="K14" s="200" t="s">
        <v>546</v>
      </c>
    </row>
    <row r="15" spans="1:26" s="11" customFormat="1" ht="14.25" customHeight="1" outlineLevel="1" x14ac:dyDescent="0.2">
      <c r="A15" s="9"/>
      <c r="B15" s="70"/>
      <c r="C15" s="70"/>
      <c r="D15" s="70"/>
      <c r="E15" s="70"/>
      <c r="F15" s="70"/>
      <c r="G15" s="70"/>
      <c r="H15" s="70"/>
      <c r="I15" s="70"/>
      <c r="J15" s="70"/>
      <c r="K15" s="70"/>
      <c r="L15" s="12"/>
    </row>
    <row r="16" spans="1:26" s="358" customFormat="1" ht="54" customHeight="1" outlineLevel="1" thickBot="1" x14ac:dyDescent="0.3">
      <c r="A16" s="357"/>
      <c r="B16" s="133" t="s">
        <v>57</v>
      </c>
      <c r="C16" s="134" t="s">
        <v>58</v>
      </c>
      <c r="D16" s="201" t="s">
        <v>547</v>
      </c>
      <c r="E16" s="201" t="s">
        <v>548</v>
      </c>
      <c r="F16" s="201" t="s">
        <v>549</v>
      </c>
      <c r="G16" s="201" t="s">
        <v>550</v>
      </c>
      <c r="H16" s="201" t="s">
        <v>551</v>
      </c>
      <c r="I16" s="201" t="s">
        <v>552</v>
      </c>
      <c r="J16" s="201" t="s">
        <v>553</v>
      </c>
      <c r="K16" s="201" t="s">
        <v>530</v>
      </c>
    </row>
    <row r="17" spans="1:12" s="11" customFormat="1" ht="14.25" outlineLevel="1" x14ac:dyDescent="0.2">
      <c r="A17" s="7"/>
      <c r="B17" s="130" t="s">
        <v>404</v>
      </c>
      <c r="C17" s="131"/>
      <c r="D17" s="132">
        <v>2010</v>
      </c>
      <c r="E17" s="132">
        <v>2011</v>
      </c>
      <c r="F17" s="132">
        <v>2012</v>
      </c>
      <c r="G17" s="132">
        <v>2013</v>
      </c>
      <c r="H17" s="132">
        <v>2014</v>
      </c>
      <c r="I17" s="132">
        <v>2015</v>
      </c>
      <c r="J17" s="132">
        <v>2016</v>
      </c>
      <c r="K17" s="132">
        <v>2017</v>
      </c>
    </row>
    <row r="18" spans="1:12" s="11" customFormat="1" ht="14.25" outlineLevel="1" x14ac:dyDescent="0.2">
      <c r="A18" s="7"/>
      <c r="B18" s="128" t="s">
        <v>111</v>
      </c>
      <c r="C18" s="129"/>
      <c r="D18" s="457">
        <v>4</v>
      </c>
      <c r="E18" s="457">
        <v>4</v>
      </c>
      <c r="F18" s="457">
        <v>4</v>
      </c>
      <c r="G18" s="457">
        <v>4</v>
      </c>
      <c r="H18" s="457">
        <v>4</v>
      </c>
      <c r="I18" s="457">
        <v>4</v>
      </c>
      <c r="J18" s="457">
        <v>4</v>
      </c>
      <c r="K18" s="203"/>
    </row>
    <row r="19" spans="1:12" s="11" customFormat="1" ht="14.25" outlineLevel="1" x14ac:dyDescent="0.2">
      <c r="A19" s="7"/>
      <c r="B19" s="128" t="s">
        <v>112</v>
      </c>
      <c r="C19" s="129"/>
      <c r="D19" s="202">
        <f>12-D18</f>
        <v>8</v>
      </c>
      <c r="E19" s="202">
        <f>12-E18</f>
        <v>8</v>
      </c>
      <c r="F19" s="202">
        <f t="shared" ref="F19:J19" si="0">12-F18</f>
        <v>8</v>
      </c>
      <c r="G19" s="202">
        <f t="shared" si="0"/>
        <v>8</v>
      </c>
      <c r="H19" s="202">
        <f t="shared" si="0"/>
        <v>8</v>
      </c>
      <c r="I19" s="202">
        <f t="shared" si="0"/>
        <v>8</v>
      </c>
      <c r="J19" s="202">
        <f t="shared" si="0"/>
        <v>8</v>
      </c>
      <c r="K19" s="202"/>
    </row>
    <row r="20" spans="1:12" s="11" customFormat="1" ht="14.25" outlineLevel="1" x14ac:dyDescent="0.2">
      <c r="A20" s="10"/>
      <c r="B20" s="107" t="s">
        <v>38</v>
      </c>
      <c r="C20" s="79" t="s">
        <v>36</v>
      </c>
      <c r="D20" s="204">
        <v>1.6199999999999999E-2</v>
      </c>
      <c r="E20" s="204">
        <v>1.61E-2</v>
      </c>
      <c r="F20" s="204">
        <v>1.61E-2</v>
      </c>
      <c r="G20" s="204">
        <v>1.61E-2</v>
      </c>
      <c r="H20" s="204">
        <v>1.6300000000000002E-2</v>
      </c>
      <c r="I20" s="204">
        <v>1.6500000000000001E-2</v>
      </c>
      <c r="J20" s="204">
        <v>1.2699999999999999E-2</v>
      </c>
      <c r="K20" s="204"/>
      <c r="L20" s="12"/>
    </row>
    <row r="21" spans="1:12" outlineLevel="1" x14ac:dyDescent="0.25">
      <c r="B21" s="107" t="s">
        <v>554</v>
      </c>
      <c r="C21" s="79" t="s">
        <v>36</v>
      </c>
      <c r="D21" s="204">
        <v>1.5699999999999999E-2</v>
      </c>
      <c r="E21" s="204">
        <v>1.5599999999999999E-2</v>
      </c>
      <c r="F21" s="204">
        <v>1.5600000000000001E-2</v>
      </c>
      <c r="G21" s="204">
        <v>1.5600000000000001E-2</v>
      </c>
      <c r="H21" s="204">
        <v>1.5800000000000002E-2</v>
      </c>
      <c r="I21" s="204">
        <v>1.6E-2</v>
      </c>
      <c r="J21" s="204">
        <v>1.6400000000000001E-2</v>
      </c>
      <c r="K21" s="204"/>
    </row>
    <row r="22" spans="1:12" s="5" customFormat="1" ht="14.25" outlineLevel="1" x14ac:dyDescent="0.2">
      <c r="B22" s="107" t="s">
        <v>555</v>
      </c>
      <c r="C22" s="79" t="s">
        <v>37</v>
      </c>
      <c r="D22" s="204">
        <v>3.5554000000000001</v>
      </c>
      <c r="E22" s="204">
        <v>3.3675000000000002</v>
      </c>
      <c r="F22" s="204">
        <v>3.3805000000000001</v>
      </c>
      <c r="G22" s="204">
        <v>3.3905000000000003</v>
      </c>
      <c r="H22" s="204">
        <v>3.4384000000000001</v>
      </c>
      <c r="I22" s="204">
        <v>3.4819</v>
      </c>
      <c r="J22" s="204">
        <v>3.5669</v>
      </c>
      <c r="K22" s="204"/>
    </row>
    <row r="23" spans="1:12" s="5" customFormat="1" ht="14.25" outlineLevel="1" x14ac:dyDescent="0.2">
      <c r="A23" s="7"/>
      <c r="B23" s="107" t="s">
        <v>556</v>
      </c>
      <c r="C23" s="79" t="s">
        <v>37</v>
      </c>
      <c r="D23" s="204">
        <v>1.0109999999999999</v>
      </c>
      <c r="E23" s="204">
        <v>1.0127999999999999</v>
      </c>
      <c r="F23" s="204">
        <v>1.0217000000000001</v>
      </c>
      <c r="G23" s="204">
        <v>1.0246</v>
      </c>
      <c r="H23" s="204">
        <v>1.0388999999999999</v>
      </c>
      <c r="I23" s="204">
        <v>1.0524</v>
      </c>
      <c r="J23" s="204">
        <v>1.0712999999999999</v>
      </c>
      <c r="K23" s="204"/>
    </row>
    <row r="24" spans="1:12" s="5" customFormat="1" ht="14.25" outlineLevel="1" x14ac:dyDescent="0.2">
      <c r="A24" s="7"/>
      <c r="B24" s="107" t="s">
        <v>43</v>
      </c>
      <c r="C24" s="79" t="s">
        <v>36</v>
      </c>
      <c r="D24" s="204">
        <v>8.9999999999999993E-3</v>
      </c>
      <c r="E24" s="204">
        <v>8.8999999999999999E-3</v>
      </c>
      <c r="F24" s="204">
        <v>8.8999999999999999E-3</v>
      </c>
      <c r="G24" s="204">
        <v>8.8999999999999999E-3</v>
      </c>
      <c r="H24" s="204">
        <v>8.9999999999999993E-3</v>
      </c>
      <c r="I24" s="204">
        <v>9.0999999999999987E-3</v>
      </c>
      <c r="J24" s="204">
        <v>9.4000000000000004E-3</v>
      </c>
      <c r="K24" s="204"/>
    </row>
    <row r="25" spans="1:12" s="5" customFormat="1" ht="14.25" outlineLevel="1" x14ac:dyDescent="0.2">
      <c r="A25" s="7"/>
      <c r="B25" s="107" t="s">
        <v>41</v>
      </c>
      <c r="C25" s="79" t="s">
        <v>37</v>
      </c>
      <c r="D25" s="204">
        <v>9.5757999999999992</v>
      </c>
      <c r="E25" s="204">
        <v>9.5218000000000007</v>
      </c>
      <c r="F25" s="204">
        <v>9.5364000000000004</v>
      </c>
      <c r="G25" s="204">
        <v>9.5650999999999993</v>
      </c>
      <c r="H25" s="204">
        <v>9.7009000000000007</v>
      </c>
      <c r="I25" s="204">
        <v>9.8290999999999986</v>
      </c>
      <c r="J25" s="204">
        <v>10.0825</v>
      </c>
      <c r="K25" s="204"/>
    </row>
    <row r="26" spans="1:12" s="5" customFormat="1" ht="14.25" hidden="1" outlineLevel="1" x14ac:dyDescent="0.2">
      <c r="A26" s="7"/>
      <c r="B26" s="107" t="s">
        <v>42</v>
      </c>
      <c r="C26" s="79" t="s">
        <v>37</v>
      </c>
      <c r="D26" s="204">
        <v>9.1862999999999992</v>
      </c>
      <c r="E26" s="204">
        <v>14.240599999999999</v>
      </c>
      <c r="F26" s="204">
        <v>14.1668</v>
      </c>
      <c r="G26" s="204">
        <v>14.2104</v>
      </c>
      <c r="H26" s="204">
        <v>14.413200000000002</v>
      </c>
      <c r="I26" s="204">
        <v>14.709899999999999</v>
      </c>
      <c r="J26" s="204">
        <v>15.089499999999999</v>
      </c>
      <c r="K26" s="204"/>
    </row>
    <row r="27" spans="1:12" s="5" customFormat="1" ht="14.25" hidden="1" outlineLevel="1" x14ac:dyDescent="0.2">
      <c r="A27" s="7"/>
      <c r="B27" s="108" t="s">
        <v>557</v>
      </c>
      <c r="C27" s="109"/>
      <c r="D27" s="205"/>
      <c r="E27" s="205"/>
      <c r="F27" s="205"/>
      <c r="G27" s="205"/>
      <c r="H27" s="205"/>
      <c r="I27" s="206"/>
      <c r="J27" s="206"/>
      <c r="K27" s="206"/>
    </row>
    <row r="28" spans="1:12" s="5" customFormat="1" ht="14.25" outlineLevel="1" x14ac:dyDescent="0.2">
      <c r="A28" s="7"/>
      <c r="B28" s="234"/>
      <c r="C28" s="286"/>
      <c r="D28" s="362"/>
      <c r="E28" s="362"/>
      <c r="F28" s="362"/>
      <c r="G28" s="362"/>
      <c r="H28" s="362"/>
      <c r="I28" s="363"/>
      <c r="J28" s="363"/>
      <c r="K28" s="363"/>
    </row>
    <row r="29" spans="1:12" s="5" customFormat="1" outlineLevel="1" x14ac:dyDescent="0.25">
      <c r="A29" s="7"/>
      <c r="B29" s="37"/>
      <c r="C29" s="38"/>
      <c r="D29" s="39"/>
      <c r="E29" s="39"/>
      <c r="F29" s="39"/>
      <c r="G29" s="39"/>
      <c r="H29" s="39"/>
      <c r="I29" s="40"/>
      <c r="J29" s="40"/>
      <c r="K29" s="40"/>
    </row>
    <row r="30" spans="1:12" s="40" customFormat="1" ht="18.75" x14ac:dyDescent="0.25">
      <c r="A30" s="122"/>
      <c r="B30" s="365" t="s">
        <v>408</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82" t="s">
        <v>57</v>
      </c>
      <c r="C32" s="643" t="s">
        <v>58</v>
      </c>
      <c r="D32" s="644"/>
      <c r="E32" s="283">
        <v>2011</v>
      </c>
      <c r="F32" s="283">
        <v>2012</v>
      </c>
      <c r="G32" s="283">
        <v>2013</v>
      </c>
      <c r="H32" s="283">
        <v>2014</v>
      </c>
      <c r="I32" s="283">
        <v>2015</v>
      </c>
      <c r="J32" s="283">
        <v>2016</v>
      </c>
      <c r="K32" s="284">
        <v>2017</v>
      </c>
    </row>
    <row r="33" spans="2:11" ht="19.5" customHeight="1" x14ac:dyDescent="0.25">
      <c r="B33" s="287" t="str">
        <f>B20</f>
        <v>Residential</v>
      </c>
      <c r="C33" s="645" t="str">
        <f>C20</f>
        <v>kWh</v>
      </c>
      <c r="D33" s="645"/>
      <c r="E33" s="285">
        <f t="shared" ref="E33" si="1">ROUND(SUM(D20*E$18+E20*E$19)/12,4)</f>
        <v>1.61E-2</v>
      </c>
      <c r="F33" s="285">
        <f t="shared" ref="F33" si="2">ROUND(SUM(E20*F$18+F20*F$19)/12,4)</f>
        <v>1.61E-2</v>
      </c>
      <c r="G33" s="285">
        <f t="shared" ref="G33:K33" si="3">ROUND(SUM(F20*G$18+G20*G$19)/12,4)</f>
        <v>1.61E-2</v>
      </c>
      <c r="H33" s="285">
        <f t="shared" si="3"/>
        <v>1.6199999999999999E-2</v>
      </c>
      <c r="I33" s="285">
        <f t="shared" si="3"/>
        <v>1.6400000000000001E-2</v>
      </c>
      <c r="J33" s="285">
        <f t="shared" si="3"/>
        <v>1.4E-2</v>
      </c>
      <c r="K33" s="288">
        <f t="shared" si="3"/>
        <v>0</v>
      </c>
    </row>
    <row r="34" spans="2:11" ht="19.5" customHeight="1" x14ac:dyDescent="0.25">
      <c r="B34" s="287" t="str">
        <f t="shared" ref="B34:C34" si="4">B21</f>
        <v>GS &lt; 50 kW</v>
      </c>
      <c r="C34" s="646" t="str">
        <f t="shared" si="4"/>
        <v>kWh</v>
      </c>
      <c r="D34" s="646"/>
      <c r="E34" s="285">
        <f t="shared" ref="E34:E40" si="5">ROUND(SUM(D21*E$18+E21*E$19)/12,4)</f>
        <v>1.5599999999999999E-2</v>
      </c>
      <c r="F34" s="285">
        <f t="shared" ref="F34:F40" si="6">ROUND(SUM(E21*F$18+F21*F$19)/12,4)</f>
        <v>1.5599999999999999E-2</v>
      </c>
      <c r="G34" s="285">
        <f t="shared" ref="G34:K34" si="7">ROUND(SUM(F21*G$18+G21*G$19)/12,4)</f>
        <v>1.5599999999999999E-2</v>
      </c>
      <c r="H34" s="285">
        <f t="shared" si="7"/>
        <v>1.5699999999999999E-2</v>
      </c>
      <c r="I34" s="285">
        <f t="shared" si="7"/>
        <v>1.5900000000000001E-2</v>
      </c>
      <c r="J34" s="285">
        <f t="shared" si="7"/>
        <v>1.6299999999999999E-2</v>
      </c>
      <c r="K34" s="288">
        <f t="shared" si="7"/>
        <v>0</v>
      </c>
    </row>
    <row r="35" spans="2:11" ht="19.5" customHeight="1" x14ac:dyDescent="0.25">
      <c r="B35" s="287" t="str">
        <f t="shared" ref="B35:C35" si="8">B22</f>
        <v>GS 50 to 4,999 kW</v>
      </c>
      <c r="C35" s="646" t="str">
        <f t="shared" si="8"/>
        <v>kW</v>
      </c>
      <c r="D35" s="646"/>
      <c r="E35" s="285">
        <f t="shared" si="5"/>
        <v>3.4300999999999999</v>
      </c>
      <c r="F35" s="285">
        <f t="shared" si="6"/>
        <v>3.3761999999999999</v>
      </c>
      <c r="G35" s="285">
        <f t="shared" ref="G35:K35" si="9">ROUND(SUM(F22*G$18+G22*G$19)/12,4)</f>
        <v>3.3872</v>
      </c>
      <c r="H35" s="285">
        <f t="shared" si="9"/>
        <v>3.4224000000000001</v>
      </c>
      <c r="I35" s="285">
        <f t="shared" si="9"/>
        <v>3.4674</v>
      </c>
      <c r="J35" s="285">
        <f t="shared" si="9"/>
        <v>3.5386000000000002</v>
      </c>
      <c r="K35" s="288">
        <f t="shared" si="9"/>
        <v>0</v>
      </c>
    </row>
    <row r="36" spans="2:11" ht="19.5" customHeight="1" x14ac:dyDescent="0.25">
      <c r="B36" s="287" t="str">
        <f t="shared" ref="B36:C36" si="10">B23</f>
        <v>Standby Power</v>
      </c>
      <c r="C36" s="646" t="str">
        <f t="shared" si="10"/>
        <v>kW</v>
      </c>
      <c r="D36" s="646"/>
      <c r="E36" s="285">
        <f t="shared" si="5"/>
        <v>1.0122</v>
      </c>
      <c r="F36" s="285">
        <f t="shared" si="6"/>
        <v>1.0186999999999999</v>
      </c>
      <c r="G36" s="285">
        <f t="shared" ref="G36:K36" si="11">ROUND(SUM(F23*G$18+G23*G$19)/12,4)</f>
        <v>1.0236000000000001</v>
      </c>
      <c r="H36" s="285">
        <f t="shared" si="11"/>
        <v>1.0341</v>
      </c>
      <c r="I36" s="285">
        <f t="shared" si="11"/>
        <v>1.0479000000000001</v>
      </c>
      <c r="J36" s="285">
        <f t="shared" si="11"/>
        <v>1.0649999999999999</v>
      </c>
      <c r="K36" s="288">
        <f t="shared" si="11"/>
        <v>0</v>
      </c>
    </row>
    <row r="37" spans="2:11" ht="19.5" customHeight="1" x14ac:dyDescent="0.25">
      <c r="B37" s="287" t="str">
        <f t="shared" ref="B37:C37" si="12">B24</f>
        <v>Unmetered Scattered Load</v>
      </c>
      <c r="C37" s="646" t="str">
        <f t="shared" si="12"/>
        <v>kWh</v>
      </c>
      <c r="D37" s="646"/>
      <c r="E37" s="285">
        <f t="shared" si="5"/>
        <v>8.8999999999999999E-3</v>
      </c>
      <c r="F37" s="285">
        <f t="shared" si="6"/>
        <v>8.8999999999999999E-3</v>
      </c>
      <c r="G37" s="285">
        <f t="shared" ref="G37:K37" si="13">ROUND(SUM(F24*G$18+G24*G$19)/12,4)</f>
        <v>8.8999999999999999E-3</v>
      </c>
      <c r="H37" s="285">
        <f t="shared" si="13"/>
        <v>8.9999999999999993E-3</v>
      </c>
      <c r="I37" s="285">
        <f t="shared" si="13"/>
        <v>9.1000000000000004E-3</v>
      </c>
      <c r="J37" s="285">
        <f t="shared" si="13"/>
        <v>9.2999999999999992E-3</v>
      </c>
      <c r="K37" s="288">
        <f t="shared" si="13"/>
        <v>0</v>
      </c>
    </row>
    <row r="38" spans="2:11" ht="19.5" customHeight="1" x14ac:dyDescent="0.25">
      <c r="B38" s="289" t="str">
        <f t="shared" ref="B38:C38" si="14">B25</f>
        <v>Sentinel Lighting</v>
      </c>
      <c r="C38" s="652" t="str">
        <f t="shared" si="14"/>
        <v>kW</v>
      </c>
      <c r="D38" s="652"/>
      <c r="E38" s="290">
        <f t="shared" si="5"/>
        <v>9.5397999999999996</v>
      </c>
      <c r="F38" s="290">
        <f t="shared" si="6"/>
        <v>9.5314999999999994</v>
      </c>
      <c r="G38" s="290">
        <f t="shared" ref="G38:K38" si="15">ROUND(SUM(F25*G$18+G25*G$19)/12,4)</f>
        <v>9.5555000000000003</v>
      </c>
      <c r="H38" s="290">
        <f t="shared" si="15"/>
        <v>9.6555999999999997</v>
      </c>
      <c r="I38" s="290">
        <f t="shared" si="15"/>
        <v>9.7864000000000004</v>
      </c>
      <c r="J38" s="290">
        <f t="shared" si="15"/>
        <v>9.9979999999999993</v>
      </c>
      <c r="K38" s="291">
        <f t="shared" si="15"/>
        <v>0</v>
      </c>
    </row>
    <row r="39" spans="2:11" ht="19.5" hidden="1" customHeight="1" x14ac:dyDescent="0.25">
      <c r="B39" s="287" t="str">
        <f t="shared" ref="B39:C40" si="16">B26</f>
        <v>Street Lighting</v>
      </c>
      <c r="C39" s="646" t="str">
        <f t="shared" si="16"/>
        <v>kW</v>
      </c>
      <c r="D39" s="646"/>
      <c r="E39" s="285">
        <f t="shared" si="5"/>
        <v>12.5558</v>
      </c>
      <c r="F39" s="285">
        <f t="shared" si="6"/>
        <v>14.1914</v>
      </c>
      <c r="G39" s="285">
        <f t="shared" ref="G39:K39" si="17">ROUND(SUM(F26*G$18+G26*G$19)/12,4)</f>
        <v>14.1959</v>
      </c>
      <c r="H39" s="285">
        <f t="shared" si="17"/>
        <v>14.345599999999999</v>
      </c>
      <c r="I39" s="285">
        <f t="shared" si="17"/>
        <v>14.611000000000001</v>
      </c>
      <c r="J39" s="285">
        <f t="shared" si="17"/>
        <v>14.962999999999999</v>
      </c>
      <c r="K39" s="288">
        <f t="shared" si="17"/>
        <v>0</v>
      </c>
    </row>
    <row r="40" spans="2:11" ht="19.5" hidden="1" customHeight="1" x14ac:dyDescent="0.25">
      <c r="B40" s="289" t="str">
        <f t="shared" si="16"/>
        <v>"--Unused -- hide</v>
      </c>
      <c r="C40" s="652"/>
      <c r="D40" s="652"/>
      <c r="E40" s="290">
        <f t="shared" si="5"/>
        <v>0</v>
      </c>
      <c r="F40" s="290">
        <f t="shared" si="6"/>
        <v>0</v>
      </c>
      <c r="G40" s="290">
        <f t="shared" ref="G40:K40" si="18">ROUND(SUM(F27*G$18+G27*G$19)/12,4)</f>
        <v>0</v>
      </c>
      <c r="H40" s="290">
        <f t="shared" si="18"/>
        <v>0</v>
      </c>
      <c r="I40" s="290">
        <f t="shared" si="18"/>
        <v>0</v>
      </c>
      <c r="J40" s="290">
        <f t="shared" si="18"/>
        <v>0</v>
      </c>
      <c r="K40" s="291">
        <f t="shared" si="18"/>
        <v>0</v>
      </c>
    </row>
    <row r="41" spans="2:11" x14ac:dyDescent="0.25">
      <c r="B41" s="47"/>
      <c r="C41" s="47"/>
      <c r="D41" s="47"/>
      <c r="E41" s="47"/>
      <c r="F41" s="47"/>
      <c r="G41" s="47"/>
      <c r="H41" s="47"/>
      <c r="I41" s="47"/>
      <c r="J41" s="47"/>
      <c r="K41" s="47"/>
    </row>
  </sheetData>
  <mergeCells count="16">
    <mergeCell ref="C36:D36"/>
    <mergeCell ref="C37:D37"/>
    <mergeCell ref="C38:D38"/>
    <mergeCell ref="C39:D39"/>
    <mergeCell ref="C40:D40"/>
    <mergeCell ref="C32:D32"/>
    <mergeCell ref="C33:D33"/>
    <mergeCell ref="C34:D34"/>
    <mergeCell ref="C35:D35"/>
    <mergeCell ref="B3:K3"/>
    <mergeCell ref="B7:B8"/>
    <mergeCell ref="C7:D7"/>
    <mergeCell ref="C8:E8"/>
    <mergeCell ref="C5:K5"/>
    <mergeCell ref="C6:K6"/>
    <mergeCell ref="B5:B6"/>
  </mergeCells>
  <pageMargins left="0.7" right="0.7" top="0.75" bottom="0.75" header="0.3" footer="0.3"/>
  <pageSetup scale="56" orientation="landscape" verticalDpi="0"/>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23"/>
  <sheetViews>
    <sheetView showZeros="0" topLeftCell="A257" zoomScale="90" zoomScaleNormal="90" zoomScaleSheetLayoutView="80" zoomScalePageLayoutView="90" workbookViewId="0">
      <selection activeCell="H22" sqref="H22"/>
    </sheetView>
  </sheetViews>
  <sheetFormatPr defaultColWidth="8.85546875" defaultRowHeight="15.75" outlineLevelRow="1" x14ac:dyDescent="0.25"/>
  <cols>
    <col min="1" max="1" width="5.140625" style="45" customWidth="1"/>
    <col min="2" max="2" width="4.42578125" style="25" customWidth="1"/>
    <col min="3" max="3" width="37.28515625" style="18" customWidth="1"/>
    <col min="4" max="4" width="17.85546875" style="25" customWidth="1"/>
    <col min="5" max="5" width="12.42578125" style="25" customWidth="1"/>
    <col min="6" max="6" width="19" style="26" customWidth="1"/>
    <col min="7" max="7" width="19.140625" style="26" customWidth="1"/>
    <col min="8" max="13" width="12.7109375" style="26" customWidth="1"/>
    <col min="14" max="15" width="12.7109375" style="26" hidden="1" customWidth="1"/>
    <col min="16" max="16" width="12.7109375" style="26" customWidth="1"/>
    <col min="17" max="17" width="3.140625" style="26" customWidth="1"/>
    <col min="18" max="18" width="14.85546875" style="26" customWidth="1"/>
    <col min="19" max="19" width="14" style="26" customWidth="1"/>
    <col min="20" max="20" width="9.7109375" style="26" customWidth="1"/>
    <col min="21" max="21" width="11.140625" style="26" customWidth="1"/>
    <col min="22" max="22" width="12.140625" style="26" customWidth="1"/>
    <col min="23" max="23" width="6.42578125" style="26" bestFit="1" customWidth="1"/>
    <col min="24" max="28" width="8.85546875" style="26"/>
    <col min="29" max="29" width="6.42578125" style="26" bestFit="1" customWidth="1"/>
    <col min="30" max="16384" width="8.85546875" style="26"/>
  </cols>
  <sheetData>
    <row r="1" spans="1:16" ht="164.25" customHeight="1" x14ac:dyDescent="0.25"/>
    <row r="2" spans="1:16" ht="23.25" customHeight="1" x14ac:dyDescent="0.25"/>
    <row r="3" spans="1:16" ht="20.25" x14ac:dyDescent="0.3">
      <c r="A3" s="64"/>
      <c r="B3" s="630" t="s">
        <v>347</v>
      </c>
      <c r="C3" s="630"/>
      <c r="D3" s="630"/>
      <c r="E3" s="630"/>
      <c r="F3" s="630"/>
      <c r="G3" s="630"/>
      <c r="H3" s="630"/>
      <c r="I3" s="630"/>
      <c r="J3" s="630"/>
      <c r="K3" s="630"/>
      <c r="L3" s="630"/>
      <c r="M3" s="630"/>
      <c r="N3" s="630"/>
      <c r="O3" s="630"/>
      <c r="P3" s="630"/>
    </row>
    <row r="4" spans="1:16" ht="18.75" customHeight="1" outlineLevel="1" x14ac:dyDescent="0.3">
      <c r="A4" s="64"/>
      <c r="B4" s="127"/>
      <c r="C4" s="231"/>
      <c r="D4" s="368"/>
      <c r="E4" s="231"/>
      <c r="F4" s="127"/>
      <c r="G4" s="127"/>
      <c r="H4" s="127"/>
      <c r="I4" s="127"/>
      <c r="J4" s="127"/>
      <c r="K4" s="127"/>
      <c r="L4" s="127"/>
      <c r="M4" s="127"/>
      <c r="N4" s="127"/>
      <c r="O4" s="127"/>
      <c r="P4" s="127"/>
    </row>
    <row r="5" spans="1:16" outlineLevel="1" x14ac:dyDescent="0.25">
      <c r="A5" s="64"/>
      <c r="C5" s="366" t="s">
        <v>396</v>
      </c>
      <c r="D5" s="369" t="s">
        <v>411</v>
      </c>
      <c r="E5" s="302"/>
    </row>
    <row r="6" spans="1:16" outlineLevel="1" x14ac:dyDescent="0.25">
      <c r="A6" s="64"/>
      <c r="C6" s="302"/>
      <c r="D6" s="369" t="s">
        <v>480</v>
      </c>
      <c r="E6" s="302"/>
    </row>
    <row r="7" spans="1:16" s="66" customFormat="1" ht="15" outlineLevel="1" x14ac:dyDescent="0.2">
      <c r="A7" s="126"/>
      <c r="B7" s="69"/>
      <c r="C7" s="70"/>
      <c r="D7" s="369" t="s">
        <v>348</v>
      </c>
      <c r="E7" s="370"/>
    </row>
    <row r="8" spans="1:16" outlineLevel="1" x14ac:dyDescent="0.25">
      <c r="A8" s="64"/>
      <c r="C8" s="26"/>
      <c r="D8" s="166" t="s">
        <v>355</v>
      </c>
    </row>
    <row r="9" spans="1:16" s="66" customFormat="1" ht="15" outlineLevel="1" x14ac:dyDescent="0.2">
      <c r="A9" s="126"/>
      <c r="B9" s="69"/>
      <c r="C9" s="69"/>
      <c r="D9" s="166"/>
      <c r="E9" s="69"/>
    </row>
    <row r="10" spans="1:16" outlineLevel="1" x14ac:dyDescent="0.25">
      <c r="A10" s="64"/>
      <c r="C10" s="25"/>
      <c r="D10" s="166" t="s">
        <v>353</v>
      </c>
    </row>
    <row r="11" spans="1:16" outlineLevel="1" x14ac:dyDescent="0.25">
      <c r="A11" s="64"/>
      <c r="C11" s="25"/>
      <c r="D11" s="166" t="s">
        <v>354</v>
      </c>
    </row>
    <row r="12" spans="1:16" outlineLevel="1" x14ac:dyDescent="0.25">
      <c r="A12" s="64"/>
      <c r="C12" s="637" t="s">
        <v>334</v>
      </c>
      <c r="D12" s="165"/>
      <c r="E12" s="47"/>
    </row>
    <row r="13" spans="1:16" outlineLevel="1" x14ac:dyDescent="0.25">
      <c r="A13" s="64"/>
      <c r="C13" s="637"/>
      <c r="D13" s="649" t="s">
        <v>360</v>
      </c>
      <c r="E13" s="649"/>
    </row>
    <row r="14" spans="1:16" outlineLevel="1" x14ac:dyDescent="0.25">
      <c r="A14" s="64"/>
      <c r="C14" s="637"/>
      <c r="D14" s="650" t="s">
        <v>335</v>
      </c>
      <c r="E14" s="650"/>
    </row>
    <row r="15" spans="1:16" outlineLevel="1" x14ac:dyDescent="0.25">
      <c r="A15" s="64"/>
      <c r="C15" s="84"/>
      <c r="D15" s="69"/>
      <c r="E15" s="47"/>
    </row>
    <row r="16" spans="1:16" x14ac:dyDescent="0.25">
      <c r="A16" s="64"/>
      <c r="C16" s="84"/>
      <c r="D16" s="251"/>
      <c r="E16" s="47"/>
    </row>
    <row r="17" spans="1:17" x14ac:dyDescent="0.25">
      <c r="B17" s="668" t="s">
        <v>349</v>
      </c>
      <c r="C17" s="668"/>
      <c r="D17" s="668"/>
      <c r="E17" s="668"/>
      <c r="F17" s="668"/>
      <c r="G17" s="668"/>
      <c r="H17" s="668"/>
      <c r="I17" s="668"/>
      <c r="J17" s="668"/>
      <c r="K17" s="668"/>
      <c r="L17" s="668"/>
      <c r="M17" s="668"/>
      <c r="N17" s="668"/>
      <c r="O17" s="668"/>
      <c r="P17" s="668"/>
    </row>
    <row r="18" spans="1:17" ht="18.75" x14ac:dyDescent="0.3">
      <c r="B18" s="19"/>
      <c r="C18" s="20"/>
      <c r="D18" s="19"/>
      <c r="E18" s="19"/>
      <c r="F18" s="19"/>
      <c r="G18" s="19"/>
      <c r="H18" s="19"/>
      <c r="I18" s="19"/>
      <c r="J18" s="19"/>
      <c r="K18" s="19"/>
      <c r="L18" s="19"/>
      <c r="M18" s="19"/>
      <c r="N18" s="19"/>
      <c r="O18" s="19"/>
      <c r="P18" s="19"/>
    </row>
    <row r="19" spans="1:17" s="27" customFormat="1" ht="50.25" customHeight="1" x14ac:dyDescent="0.25">
      <c r="A19" s="45"/>
      <c r="B19" s="659" t="s">
        <v>59</v>
      </c>
      <c r="C19" s="661" t="s">
        <v>0</v>
      </c>
      <c r="D19" s="661" t="s">
        <v>45</v>
      </c>
      <c r="E19" s="661" t="s">
        <v>202</v>
      </c>
      <c r="F19" s="269" t="s">
        <v>46</v>
      </c>
      <c r="G19" s="269" t="s">
        <v>199</v>
      </c>
      <c r="H19" s="656" t="s">
        <v>60</v>
      </c>
      <c r="I19" s="657"/>
      <c r="J19" s="657"/>
      <c r="K19" s="657"/>
      <c r="L19" s="657"/>
      <c r="M19" s="657"/>
      <c r="N19" s="657"/>
      <c r="O19" s="657"/>
      <c r="P19" s="658"/>
      <c r="Q19" s="4"/>
    </row>
    <row r="20" spans="1:17" s="27" customFormat="1" ht="43.5" customHeight="1" x14ac:dyDescent="0.2">
      <c r="A20" s="268"/>
      <c r="B20" s="672"/>
      <c r="C20" s="670"/>
      <c r="D20" s="670"/>
      <c r="E20" s="670"/>
      <c r="F20" s="212" t="s">
        <v>47</v>
      </c>
      <c r="G20" s="212" t="s">
        <v>48</v>
      </c>
      <c r="H20" s="212" t="str">
        <f>'1.  LRAMVA Summary'!C21</f>
        <v>Residential</v>
      </c>
      <c r="I20" s="212" t="str">
        <f>'1.  LRAMVA Summary'!D21</f>
        <v>GS &lt; 50 kW</v>
      </c>
      <c r="J20" s="212" t="str">
        <f>'1.  LRAMVA Summary'!E21</f>
        <v>GS 50 to 4,999 kW</v>
      </c>
      <c r="K20" s="212" t="str">
        <f>'1.  LRAMVA Summary'!F21</f>
        <v>Standby Power</v>
      </c>
      <c r="L20" s="212" t="str">
        <f>'1.  LRAMVA Summary'!G21</f>
        <v>Unmetered Scattered Load</v>
      </c>
      <c r="M20" s="212" t="str">
        <f>'1.  LRAMVA Summary'!H21</f>
        <v>Sentinel Lighting</v>
      </c>
      <c r="N20" s="212" t="str">
        <f>'1.  LRAMVA Summary'!I21</f>
        <v>Street Lighting</v>
      </c>
      <c r="O20" s="212" t="str">
        <f>'1.  LRAMVA Summary'!J21</f>
        <v>"--Unused -- hide</v>
      </c>
      <c r="P20" s="270" t="str">
        <f>'1.  LRAMVA Summary'!K21</f>
        <v>Total</v>
      </c>
      <c r="Q20" s="4"/>
    </row>
    <row r="21" spans="1:17" s="21" customFormat="1" ht="21" customHeight="1" outlineLevel="1" x14ac:dyDescent="0.25">
      <c r="A21" s="666">
        <v>2011</v>
      </c>
      <c r="B21" s="245"/>
      <c r="C21" s="663" t="s">
        <v>1</v>
      </c>
      <c r="D21" s="663"/>
      <c r="E21" s="246"/>
      <c r="F21" s="247"/>
      <c r="G21" s="247"/>
      <c r="H21" s="247"/>
      <c r="I21" s="247"/>
      <c r="J21" s="247"/>
      <c r="K21" s="247"/>
      <c r="L21" s="247"/>
      <c r="M21" s="247"/>
      <c r="N21" s="247"/>
      <c r="O21" s="247"/>
      <c r="P21" s="248"/>
      <c r="Q21" s="138"/>
    </row>
    <row r="22" spans="1:17" s="27" customFormat="1" ht="14.25" outlineLevel="1" x14ac:dyDescent="0.2">
      <c r="A22" s="666"/>
      <c r="B22" s="271">
        <v>1</v>
      </c>
      <c r="C22" s="252" t="s">
        <v>2</v>
      </c>
      <c r="D22" s="250" t="s">
        <v>34</v>
      </c>
      <c r="E22" s="250">
        <v>12</v>
      </c>
      <c r="F22" s="295">
        <v>12.252446313086569</v>
      </c>
      <c r="G22" s="295">
        <v>88387.790108494184</v>
      </c>
      <c r="H22" s="294">
        <v>1</v>
      </c>
      <c r="I22" s="294">
        <v>0</v>
      </c>
      <c r="J22" s="294">
        <v>0</v>
      </c>
      <c r="K22" s="294">
        <v>0</v>
      </c>
      <c r="L22" s="294">
        <v>0</v>
      </c>
      <c r="M22" s="294">
        <v>0</v>
      </c>
      <c r="N22" s="294">
        <v>0</v>
      </c>
      <c r="O22" s="294">
        <v>0</v>
      </c>
      <c r="P22" s="249">
        <f>SUM(H22:O22)</f>
        <v>1</v>
      </c>
      <c r="Q22" s="4"/>
    </row>
    <row r="23" spans="1:17" s="27" customFormat="1" ht="14.25" outlineLevel="1" x14ac:dyDescent="0.2">
      <c r="A23" s="666"/>
      <c r="B23" s="271">
        <v>2</v>
      </c>
      <c r="C23" s="252" t="s">
        <v>3</v>
      </c>
      <c r="D23" s="250" t="s">
        <v>34</v>
      </c>
      <c r="E23" s="250">
        <v>12</v>
      </c>
      <c r="F23" s="256">
        <v>0.72624779151368979</v>
      </c>
      <c r="G23" s="295">
        <v>858.74365303585114</v>
      </c>
      <c r="H23" s="294">
        <v>1</v>
      </c>
      <c r="I23" s="294">
        <v>0</v>
      </c>
      <c r="J23" s="294">
        <v>0</v>
      </c>
      <c r="K23" s="294">
        <v>0</v>
      </c>
      <c r="L23" s="294">
        <v>0</v>
      </c>
      <c r="M23" s="294">
        <v>0</v>
      </c>
      <c r="N23" s="294">
        <v>0</v>
      </c>
      <c r="O23" s="294">
        <v>0</v>
      </c>
      <c r="P23" s="249">
        <f t="shared" ref="P23:P29" si="0">SUM(H23:O23)</f>
        <v>1</v>
      </c>
      <c r="Q23" s="4"/>
    </row>
    <row r="24" spans="1:17" s="27" customFormat="1" ht="14.25" outlineLevel="1" x14ac:dyDescent="0.2">
      <c r="A24" s="666"/>
      <c r="B24" s="271">
        <v>3</v>
      </c>
      <c r="C24" s="252" t="s">
        <v>4</v>
      </c>
      <c r="D24" s="250" t="s">
        <v>34</v>
      </c>
      <c r="E24" s="250">
        <v>12</v>
      </c>
      <c r="F24" s="256">
        <v>57.204226587127771</v>
      </c>
      <c r="G24" s="295">
        <v>111038.34610440544</v>
      </c>
      <c r="H24" s="294">
        <v>1</v>
      </c>
      <c r="I24" s="294">
        <v>0</v>
      </c>
      <c r="J24" s="294">
        <v>0</v>
      </c>
      <c r="K24" s="294">
        <v>0</v>
      </c>
      <c r="L24" s="294">
        <v>0</v>
      </c>
      <c r="M24" s="294">
        <v>0</v>
      </c>
      <c r="N24" s="294">
        <v>0</v>
      </c>
      <c r="O24" s="294">
        <v>0</v>
      </c>
      <c r="P24" s="249">
        <f t="shared" si="0"/>
        <v>1</v>
      </c>
      <c r="Q24" s="4"/>
    </row>
    <row r="25" spans="1:17" s="27" customFormat="1" ht="14.25" outlineLevel="1" x14ac:dyDescent="0.2">
      <c r="A25" s="666"/>
      <c r="B25" s="271">
        <v>4</v>
      </c>
      <c r="C25" s="252" t="s">
        <v>5</v>
      </c>
      <c r="D25" s="250" t="s">
        <v>34</v>
      </c>
      <c r="E25" s="250">
        <v>12</v>
      </c>
      <c r="F25" s="256">
        <v>3.1239610355422931</v>
      </c>
      <c r="G25" s="295">
        <v>50683.82241518316</v>
      </c>
      <c r="H25" s="294">
        <v>1</v>
      </c>
      <c r="I25" s="294">
        <v>0</v>
      </c>
      <c r="J25" s="294">
        <v>0</v>
      </c>
      <c r="K25" s="294">
        <v>0</v>
      </c>
      <c r="L25" s="294">
        <v>0</v>
      </c>
      <c r="M25" s="294">
        <v>0</v>
      </c>
      <c r="N25" s="294">
        <v>0</v>
      </c>
      <c r="O25" s="294">
        <v>0</v>
      </c>
      <c r="P25" s="249">
        <f t="shared" si="0"/>
        <v>1</v>
      </c>
      <c r="Q25" s="4"/>
    </row>
    <row r="26" spans="1:17" s="27" customFormat="1" ht="14.25" outlineLevel="1" x14ac:dyDescent="0.2">
      <c r="A26" s="666"/>
      <c r="B26" s="271">
        <v>5</v>
      </c>
      <c r="C26" s="252" t="s">
        <v>6</v>
      </c>
      <c r="D26" s="250" t="s">
        <v>34</v>
      </c>
      <c r="E26" s="250">
        <v>12</v>
      </c>
      <c r="F26" s="256">
        <v>4.5775497079520662</v>
      </c>
      <c r="G26" s="295">
        <v>80002.587018197795</v>
      </c>
      <c r="H26" s="294">
        <v>1</v>
      </c>
      <c r="I26" s="294">
        <v>0</v>
      </c>
      <c r="J26" s="294">
        <v>0</v>
      </c>
      <c r="K26" s="294">
        <v>0</v>
      </c>
      <c r="L26" s="294">
        <v>0</v>
      </c>
      <c r="M26" s="294">
        <v>0</v>
      </c>
      <c r="N26" s="294">
        <v>0</v>
      </c>
      <c r="O26" s="294">
        <v>0</v>
      </c>
      <c r="P26" s="249">
        <f t="shared" si="0"/>
        <v>1</v>
      </c>
      <c r="Q26" s="4"/>
    </row>
    <row r="27" spans="1:17" s="27" customFormat="1" ht="14.25" outlineLevel="1" x14ac:dyDescent="0.2">
      <c r="A27" s="666"/>
      <c r="B27" s="271">
        <v>6</v>
      </c>
      <c r="C27" s="252" t="s">
        <v>7</v>
      </c>
      <c r="D27" s="250" t="s">
        <v>34</v>
      </c>
      <c r="E27" s="250">
        <v>12</v>
      </c>
      <c r="F27" s="256">
        <v>0</v>
      </c>
      <c r="G27" s="295">
        <v>0</v>
      </c>
      <c r="H27" s="294">
        <v>1</v>
      </c>
      <c r="I27" s="294">
        <v>0</v>
      </c>
      <c r="J27" s="294">
        <v>0</v>
      </c>
      <c r="K27" s="294">
        <v>0</v>
      </c>
      <c r="L27" s="294">
        <v>0</v>
      </c>
      <c r="M27" s="294">
        <v>0</v>
      </c>
      <c r="N27" s="294">
        <v>0</v>
      </c>
      <c r="O27" s="294">
        <v>0</v>
      </c>
      <c r="P27" s="249">
        <f t="shared" si="0"/>
        <v>1</v>
      </c>
      <c r="Q27" s="4"/>
    </row>
    <row r="28" spans="1:17" s="27" customFormat="1" ht="14.25" outlineLevel="1" x14ac:dyDescent="0.2">
      <c r="A28" s="666"/>
      <c r="B28" s="271">
        <v>7</v>
      </c>
      <c r="C28" s="252" t="s">
        <v>61</v>
      </c>
      <c r="D28" s="250" t="s">
        <v>34</v>
      </c>
      <c r="E28" s="250">
        <v>0</v>
      </c>
      <c r="F28" s="256">
        <v>0</v>
      </c>
      <c r="G28" s="295">
        <v>0</v>
      </c>
      <c r="H28" s="294">
        <v>1</v>
      </c>
      <c r="I28" s="294">
        <v>0</v>
      </c>
      <c r="J28" s="294">
        <v>0</v>
      </c>
      <c r="K28" s="294">
        <v>0</v>
      </c>
      <c r="L28" s="294">
        <v>0</v>
      </c>
      <c r="M28" s="294">
        <v>0</v>
      </c>
      <c r="N28" s="294">
        <v>0</v>
      </c>
      <c r="O28" s="294">
        <v>0</v>
      </c>
      <c r="P28" s="249">
        <f t="shared" si="0"/>
        <v>1</v>
      </c>
      <c r="Q28" s="4"/>
    </row>
    <row r="29" spans="1:17" s="27" customFormat="1" ht="14.25" outlineLevel="1" x14ac:dyDescent="0.2">
      <c r="A29" s="666"/>
      <c r="B29" s="271">
        <v>8</v>
      </c>
      <c r="C29" s="252" t="s">
        <v>8</v>
      </c>
      <c r="D29" s="250" t="s">
        <v>34</v>
      </c>
      <c r="E29" s="250">
        <v>12</v>
      </c>
      <c r="F29" s="256">
        <v>0</v>
      </c>
      <c r="G29" s="295">
        <v>0</v>
      </c>
      <c r="H29" s="294">
        <v>1</v>
      </c>
      <c r="I29" s="294">
        <v>0</v>
      </c>
      <c r="J29" s="294">
        <v>0</v>
      </c>
      <c r="K29" s="294">
        <v>0</v>
      </c>
      <c r="L29" s="294">
        <v>0</v>
      </c>
      <c r="M29" s="294">
        <v>0</v>
      </c>
      <c r="N29" s="294">
        <v>0</v>
      </c>
      <c r="O29" s="294">
        <v>0</v>
      </c>
      <c r="P29" s="249">
        <f t="shared" si="0"/>
        <v>1</v>
      </c>
      <c r="Q29" s="4"/>
    </row>
    <row r="30" spans="1:17" s="27" customFormat="1" ht="15" outlineLevel="1" x14ac:dyDescent="0.2">
      <c r="A30" s="666"/>
      <c r="B30" s="271"/>
      <c r="C30" s="495" t="s">
        <v>251</v>
      </c>
      <c r="D30" s="250" t="s">
        <v>250</v>
      </c>
      <c r="E30" s="250">
        <v>12</v>
      </c>
      <c r="F30" s="256">
        <v>-9.8899999999999988</v>
      </c>
      <c r="G30" s="295">
        <v>-12568.122000000003</v>
      </c>
      <c r="H30" s="292">
        <v>1</v>
      </c>
      <c r="I30" s="292">
        <v>0</v>
      </c>
      <c r="J30" s="292">
        <v>0</v>
      </c>
      <c r="K30" s="292">
        <v>0</v>
      </c>
      <c r="L30" s="292">
        <v>0</v>
      </c>
      <c r="M30" s="292">
        <v>0</v>
      </c>
      <c r="N30" s="292">
        <v>0</v>
      </c>
      <c r="O30" s="292">
        <v>0</v>
      </c>
      <c r="P30" s="249"/>
      <c r="Q30" s="4"/>
    </row>
    <row r="31" spans="1:17" s="27" customFormat="1" ht="15" outlineLevel="1" x14ac:dyDescent="0.2">
      <c r="A31" s="666"/>
      <c r="B31" s="271"/>
      <c r="C31" s="655"/>
      <c r="D31" s="655"/>
      <c r="E31" s="265"/>
      <c r="F31" s="256"/>
      <c r="G31" s="256"/>
      <c r="H31" s="292"/>
      <c r="I31" s="293"/>
      <c r="J31" s="293"/>
      <c r="K31" s="293"/>
      <c r="L31" s="293"/>
      <c r="M31" s="293"/>
      <c r="N31" s="293"/>
      <c r="O31" s="293"/>
      <c r="P31" s="249"/>
      <c r="Q31" s="4"/>
    </row>
    <row r="32" spans="1:17" s="27" customFormat="1" ht="15" outlineLevel="1" x14ac:dyDescent="0.2">
      <c r="A32" s="666"/>
      <c r="B32" s="271"/>
      <c r="C32" s="655"/>
      <c r="D32" s="655"/>
      <c r="E32" s="265"/>
      <c r="F32" s="296"/>
      <c r="G32" s="296"/>
      <c r="H32" s="292"/>
      <c r="I32" s="293"/>
      <c r="J32" s="293"/>
      <c r="K32" s="293"/>
      <c r="L32" s="293"/>
      <c r="M32" s="293"/>
      <c r="N32" s="293"/>
      <c r="O32" s="293"/>
      <c r="P32" s="249"/>
      <c r="Q32" s="4"/>
    </row>
    <row r="33" spans="1:19" s="21" customFormat="1" ht="20.25" customHeight="1" outlineLevel="1" x14ac:dyDescent="0.25">
      <c r="A33" s="666"/>
      <c r="B33" s="245"/>
      <c r="C33" s="663" t="s">
        <v>9</v>
      </c>
      <c r="D33" s="663"/>
      <c r="E33" s="246"/>
      <c r="F33" s="247"/>
      <c r="G33" s="247"/>
      <c r="H33" s="247"/>
      <c r="I33" s="247"/>
      <c r="J33" s="247"/>
      <c r="K33" s="247"/>
      <c r="L33" s="247"/>
      <c r="M33" s="247"/>
      <c r="N33" s="247"/>
      <c r="O33" s="247"/>
      <c r="P33" s="248"/>
      <c r="Q33" s="138"/>
      <c r="R33" s="27"/>
      <c r="S33" s="27"/>
    </row>
    <row r="34" spans="1:19" s="27" customFormat="1" ht="14.25" outlineLevel="1" x14ac:dyDescent="0.2">
      <c r="A34" s="666"/>
      <c r="B34" s="147">
        <v>9</v>
      </c>
      <c r="C34" s="254" t="s">
        <v>27</v>
      </c>
      <c r="D34" s="250" t="s">
        <v>34</v>
      </c>
      <c r="E34" s="250">
        <v>12</v>
      </c>
      <c r="F34" s="295">
        <v>54.330899871485869</v>
      </c>
      <c r="G34" s="295">
        <v>408837.96129194542</v>
      </c>
      <c r="H34" s="292">
        <v>0</v>
      </c>
      <c r="I34" s="294">
        <v>0.21772660215682291</v>
      </c>
      <c r="J34" s="294">
        <v>0.81566007393497963</v>
      </c>
      <c r="K34" s="294">
        <v>0</v>
      </c>
      <c r="L34" s="293">
        <v>0</v>
      </c>
      <c r="M34" s="293">
        <v>0</v>
      </c>
      <c r="N34" s="293">
        <v>0</v>
      </c>
      <c r="O34" s="293">
        <v>0</v>
      </c>
      <c r="P34" s="249">
        <f t="shared" ref="P34:P40" si="1">SUM(H34:O34)</f>
        <v>1.0333866760918025</v>
      </c>
      <c r="Q34" s="4"/>
    </row>
    <row r="35" spans="1:19" s="27" customFormat="1" ht="14.25" outlineLevel="1" x14ac:dyDescent="0.2">
      <c r="A35" s="666"/>
      <c r="B35" s="147">
        <v>10</v>
      </c>
      <c r="C35" s="252" t="s">
        <v>25</v>
      </c>
      <c r="D35" s="250" t="s">
        <v>34</v>
      </c>
      <c r="E35" s="250">
        <v>12</v>
      </c>
      <c r="F35" s="256">
        <v>139.12629848361604</v>
      </c>
      <c r="G35" s="256">
        <v>377754.33651140938</v>
      </c>
      <c r="H35" s="292">
        <v>0</v>
      </c>
      <c r="I35" s="294">
        <v>1</v>
      </c>
      <c r="J35" s="294">
        <v>0</v>
      </c>
      <c r="K35" s="294">
        <v>0</v>
      </c>
      <c r="L35" s="293">
        <v>0</v>
      </c>
      <c r="M35" s="293">
        <v>0</v>
      </c>
      <c r="N35" s="293">
        <v>0</v>
      </c>
      <c r="O35" s="293">
        <v>0</v>
      </c>
      <c r="P35" s="249">
        <f t="shared" si="1"/>
        <v>1</v>
      </c>
      <c r="Q35" s="4"/>
    </row>
    <row r="36" spans="1:19" s="27" customFormat="1" ht="15" customHeight="1" outlineLevel="1" x14ac:dyDescent="0.2">
      <c r="A36" s="666"/>
      <c r="B36" s="147">
        <v>11</v>
      </c>
      <c r="C36" s="252" t="s">
        <v>28</v>
      </c>
      <c r="D36" s="250" t="s">
        <v>34</v>
      </c>
      <c r="E36" s="255">
        <v>3</v>
      </c>
      <c r="F36" s="256">
        <v>0</v>
      </c>
      <c r="G36" s="256">
        <v>0</v>
      </c>
      <c r="H36" s="292">
        <v>0</v>
      </c>
      <c r="I36" s="294">
        <v>0</v>
      </c>
      <c r="J36" s="294">
        <v>0</v>
      </c>
      <c r="K36" s="294">
        <v>0</v>
      </c>
      <c r="L36" s="293">
        <v>0</v>
      </c>
      <c r="M36" s="293">
        <v>0</v>
      </c>
      <c r="N36" s="293">
        <v>0</v>
      </c>
      <c r="O36" s="293">
        <v>0</v>
      </c>
      <c r="P36" s="249">
        <f t="shared" si="1"/>
        <v>0</v>
      </c>
      <c r="Q36" s="4"/>
    </row>
    <row r="37" spans="1:19" s="27" customFormat="1" ht="14.25" outlineLevel="1" x14ac:dyDescent="0.2">
      <c r="A37" s="666"/>
      <c r="B37" s="147">
        <v>12</v>
      </c>
      <c r="C37" s="252" t="s">
        <v>29</v>
      </c>
      <c r="D37" s="250" t="s">
        <v>34</v>
      </c>
      <c r="E37" s="250">
        <v>12</v>
      </c>
      <c r="F37" s="256">
        <v>0</v>
      </c>
      <c r="G37" s="256">
        <v>0</v>
      </c>
      <c r="H37" s="292">
        <v>0</v>
      </c>
      <c r="I37" s="294">
        <v>0</v>
      </c>
      <c r="J37" s="294">
        <v>0</v>
      </c>
      <c r="K37" s="294">
        <v>0</v>
      </c>
      <c r="L37" s="293">
        <v>0</v>
      </c>
      <c r="M37" s="293">
        <v>0</v>
      </c>
      <c r="N37" s="293">
        <v>0</v>
      </c>
      <c r="O37" s="293">
        <v>0</v>
      </c>
      <c r="P37" s="249">
        <f t="shared" si="1"/>
        <v>0</v>
      </c>
      <c r="Q37" s="4"/>
    </row>
    <row r="38" spans="1:19" s="27" customFormat="1" ht="14.25" outlineLevel="1" x14ac:dyDescent="0.2">
      <c r="A38" s="666"/>
      <c r="B38" s="147">
        <v>13</v>
      </c>
      <c r="C38" s="252" t="s">
        <v>23</v>
      </c>
      <c r="D38" s="250" t="s">
        <v>34</v>
      </c>
      <c r="E38" s="250">
        <v>12</v>
      </c>
      <c r="F38" s="256">
        <v>0</v>
      </c>
      <c r="G38" s="256">
        <v>0</v>
      </c>
      <c r="H38" s="292">
        <v>0</v>
      </c>
      <c r="I38" s="294">
        <v>0</v>
      </c>
      <c r="J38" s="294">
        <v>0</v>
      </c>
      <c r="K38" s="294">
        <v>0</v>
      </c>
      <c r="L38" s="293">
        <v>0</v>
      </c>
      <c r="M38" s="293">
        <v>0</v>
      </c>
      <c r="N38" s="293">
        <v>0</v>
      </c>
      <c r="O38" s="293">
        <v>0</v>
      </c>
      <c r="P38" s="249">
        <f t="shared" si="1"/>
        <v>0</v>
      </c>
      <c r="Q38" s="4"/>
    </row>
    <row r="39" spans="1:19" s="27" customFormat="1" ht="28.5" outlineLevel="1" x14ac:dyDescent="0.2">
      <c r="A39" s="666"/>
      <c r="B39" s="147">
        <v>14</v>
      </c>
      <c r="C39" s="252" t="s">
        <v>62</v>
      </c>
      <c r="D39" s="250" t="s">
        <v>34</v>
      </c>
      <c r="E39" s="250">
        <v>0</v>
      </c>
      <c r="F39" s="256">
        <v>0</v>
      </c>
      <c r="G39" s="256">
        <v>0</v>
      </c>
      <c r="H39" s="292">
        <v>0</v>
      </c>
      <c r="I39" s="294">
        <v>0</v>
      </c>
      <c r="J39" s="294">
        <v>0</v>
      </c>
      <c r="K39" s="294">
        <v>0</v>
      </c>
      <c r="L39" s="293">
        <v>0</v>
      </c>
      <c r="M39" s="293">
        <v>0</v>
      </c>
      <c r="N39" s="293">
        <v>0</v>
      </c>
      <c r="O39" s="293">
        <v>0</v>
      </c>
      <c r="P39" s="249">
        <f t="shared" si="1"/>
        <v>0</v>
      </c>
      <c r="Q39" s="4"/>
    </row>
    <row r="40" spans="1:19" s="27" customFormat="1" ht="14.25" outlineLevel="1" x14ac:dyDescent="0.2">
      <c r="A40" s="666"/>
      <c r="B40" s="271">
        <v>15</v>
      </c>
      <c r="C40" s="252" t="s">
        <v>10</v>
      </c>
      <c r="D40" s="250" t="s">
        <v>34</v>
      </c>
      <c r="E40" s="250">
        <v>0</v>
      </c>
      <c r="F40" s="256">
        <v>37.805500000000002</v>
      </c>
      <c r="G40" s="256">
        <v>1480.646</v>
      </c>
      <c r="H40" s="292">
        <v>0</v>
      </c>
      <c r="I40" s="294">
        <v>0</v>
      </c>
      <c r="J40" s="294">
        <v>0</v>
      </c>
      <c r="K40" s="294">
        <v>0</v>
      </c>
      <c r="L40" s="293">
        <v>0</v>
      </c>
      <c r="M40" s="293">
        <v>0</v>
      </c>
      <c r="N40" s="293">
        <v>0</v>
      </c>
      <c r="O40" s="293">
        <v>0</v>
      </c>
      <c r="P40" s="249">
        <f t="shared" si="1"/>
        <v>0</v>
      </c>
      <c r="Q40" s="4"/>
    </row>
    <row r="41" spans="1:19" s="27" customFormat="1" ht="15" outlineLevel="1" x14ac:dyDescent="0.2">
      <c r="A41" s="666"/>
      <c r="B41" s="271"/>
      <c r="C41" s="253" t="s">
        <v>251</v>
      </c>
      <c r="D41" s="250" t="s">
        <v>250</v>
      </c>
      <c r="E41" s="250">
        <v>12</v>
      </c>
      <c r="F41" s="256">
        <v>10.651999999999999</v>
      </c>
      <c r="G41" s="256">
        <v>27509.695</v>
      </c>
      <c r="H41" s="292">
        <v>0</v>
      </c>
      <c r="I41" s="292">
        <v>1</v>
      </c>
      <c r="J41" s="292">
        <v>0</v>
      </c>
      <c r="K41" s="292">
        <v>0</v>
      </c>
      <c r="L41" s="292">
        <v>0</v>
      </c>
      <c r="M41" s="292">
        <v>0</v>
      </c>
      <c r="N41" s="292">
        <v>0</v>
      </c>
      <c r="O41" s="292">
        <v>0</v>
      </c>
      <c r="P41" s="249"/>
      <c r="Q41" s="4"/>
    </row>
    <row r="42" spans="1:19" s="27" customFormat="1" ht="15" outlineLevel="1" x14ac:dyDescent="0.2">
      <c r="A42" s="666"/>
      <c r="B42" s="271"/>
      <c r="C42" s="655"/>
      <c r="D42" s="655"/>
      <c r="E42" s="265"/>
      <c r="F42" s="256"/>
      <c r="G42" s="256"/>
      <c r="H42" s="292"/>
      <c r="I42" s="293"/>
      <c r="J42" s="293"/>
      <c r="K42" s="293"/>
      <c r="L42" s="293"/>
      <c r="M42" s="293"/>
      <c r="N42" s="293"/>
      <c r="O42" s="293"/>
      <c r="P42" s="249"/>
      <c r="Q42" s="4"/>
    </row>
    <row r="43" spans="1:19" s="27" customFormat="1" ht="15" outlineLevel="1" x14ac:dyDescent="0.2">
      <c r="A43" s="666"/>
      <c r="B43" s="271"/>
      <c r="C43" s="655"/>
      <c r="D43" s="655"/>
      <c r="E43" s="265"/>
      <c r="F43" s="296"/>
      <c r="G43" s="296"/>
      <c r="H43" s="292"/>
      <c r="I43" s="293"/>
      <c r="J43" s="293"/>
      <c r="K43" s="293"/>
      <c r="L43" s="293"/>
      <c r="M43" s="293"/>
      <c r="N43" s="293"/>
      <c r="O43" s="293"/>
      <c r="P43" s="249"/>
      <c r="Q43" s="4"/>
    </row>
    <row r="44" spans="1:19" s="21" customFormat="1" ht="18" customHeight="1" outlineLevel="1" x14ac:dyDescent="0.25">
      <c r="A44" s="666"/>
      <c r="B44" s="245"/>
      <c r="C44" s="663" t="s">
        <v>11</v>
      </c>
      <c r="D44" s="663"/>
      <c r="E44" s="246"/>
      <c r="F44" s="247"/>
      <c r="G44" s="247"/>
      <c r="H44" s="247"/>
      <c r="I44" s="247"/>
      <c r="J44" s="247"/>
      <c r="K44" s="247"/>
      <c r="L44" s="247"/>
      <c r="M44" s="247"/>
      <c r="N44" s="247"/>
      <c r="O44" s="247"/>
      <c r="P44" s="248"/>
      <c r="Q44" s="138"/>
    </row>
    <row r="45" spans="1:19" s="27" customFormat="1" ht="14.25" outlineLevel="1" x14ac:dyDescent="0.2">
      <c r="A45" s="666"/>
      <c r="B45" s="147">
        <v>16</v>
      </c>
      <c r="C45" s="252" t="s">
        <v>12</v>
      </c>
      <c r="D45" s="250" t="s">
        <v>34</v>
      </c>
      <c r="E45" s="250">
        <v>12</v>
      </c>
      <c r="F45" s="295">
        <v>0</v>
      </c>
      <c r="G45" s="295">
        <v>0</v>
      </c>
      <c r="H45" s="292">
        <v>0</v>
      </c>
      <c r="I45" s="292">
        <v>0</v>
      </c>
      <c r="J45" s="292">
        <v>0</v>
      </c>
      <c r="K45" s="292">
        <v>0</v>
      </c>
      <c r="L45" s="292">
        <v>0</v>
      </c>
      <c r="M45" s="292">
        <v>0</v>
      </c>
      <c r="N45" s="292">
        <v>0</v>
      </c>
      <c r="O45" s="292">
        <v>0</v>
      </c>
      <c r="P45" s="249">
        <f t="shared" ref="P45:P49" si="2">SUM(H45:O45)</f>
        <v>0</v>
      </c>
      <c r="Q45" s="4"/>
    </row>
    <row r="46" spans="1:19" s="27" customFormat="1" ht="14.25" outlineLevel="1" x14ac:dyDescent="0.2">
      <c r="A46" s="666"/>
      <c r="B46" s="147">
        <v>17</v>
      </c>
      <c r="C46" s="252" t="s">
        <v>13</v>
      </c>
      <c r="D46" s="250" t="s">
        <v>34</v>
      </c>
      <c r="E46" s="250">
        <v>12</v>
      </c>
      <c r="F46" s="256">
        <v>0</v>
      </c>
      <c r="G46" s="256">
        <v>0</v>
      </c>
      <c r="H46" s="292">
        <v>0</v>
      </c>
      <c r="I46" s="292">
        <v>0</v>
      </c>
      <c r="J46" s="292">
        <v>0</v>
      </c>
      <c r="K46" s="292">
        <v>0</v>
      </c>
      <c r="L46" s="292">
        <v>0</v>
      </c>
      <c r="M46" s="292">
        <v>0</v>
      </c>
      <c r="N46" s="292">
        <v>0</v>
      </c>
      <c r="O46" s="292">
        <v>0</v>
      </c>
      <c r="P46" s="249">
        <f t="shared" si="2"/>
        <v>0</v>
      </c>
      <c r="Q46" s="4"/>
    </row>
    <row r="47" spans="1:19" s="27" customFormat="1" ht="14.25" outlineLevel="1" x14ac:dyDescent="0.2">
      <c r="A47" s="666"/>
      <c r="B47" s="147">
        <v>18</v>
      </c>
      <c r="C47" s="252" t="s">
        <v>14</v>
      </c>
      <c r="D47" s="250" t="s">
        <v>34</v>
      </c>
      <c r="E47" s="250">
        <v>12</v>
      </c>
      <c r="F47" s="256">
        <v>0</v>
      </c>
      <c r="G47" s="256">
        <v>0</v>
      </c>
      <c r="H47" s="292">
        <v>0</v>
      </c>
      <c r="I47" s="292">
        <v>0</v>
      </c>
      <c r="J47" s="292">
        <v>0</v>
      </c>
      <c r="K47" s="292">
        <v>0</v>
      </c>
      <c r="L47" s="292">
        <v>0</v>
      </c>
      <c r="M47" s="292">
        <v>0</v>
      </c>
      <c r="N47" s="292">
        <v>0</v>
      </c>
      <c r="O47" s="292">
        <v>0</v>
      </c>
      <c r="P47" s="249">
        <f t="shared" si="2"/>
        <v>0</v>
      </c>
      <c r="Q47" s="4"/>
    </row>
    <row r="48" spans="1:19" s="27" customFormat="1" ht="14.25" outlineLevel="1" x14ac:dyDescent="0.2">
      <c r="A48" s="666"/>
      <c r="B48" s="147">
        <v>19</v>
      </c>
      <c r="C48" s="254" t="s">
        <v>27</v>
      </c>
      <c r="D48" s="250" t="s">
        <v>34</v>
      </c>
      <c r="E48" s="250">
        <v>12</v>
      </c>
      <c r="F48" s="256">
        <v>0</v>
      </c>
      <c r="G48" s="256">
        <v>0</v>
      </c>
      <c r="H48" s="292">
        <v>0</v>
      </c>
      <c r="I48" s="292">
        <v>0</v>
      </c>
      <c r="J48" s="292">
        <v>0</v>
      </c>
      <c r="K48" s="292">
        <v>0</v>
      </c>
      <c r="L48" s="292">
        <v>0</v>
      </c>
      <c r="M48" s="292">
        <v>0</v>
      </c>
      <c r="N48" s="292">
        <v>0</v>
      </c>
      <c r="O48" s="292">
        <v>0</v>
      </c>
      <c r="P48" s="249">
        <f t="shared" si="2"/>
        <v>0</v>
      </c>
      <c r="Q48" s="4"/>
    </row>
    <row r="49" spans="1:17" s="27" customFormat="1" ht="14.25" outlineLevel="1" x14ac:dyDescent="0.2">
      <c r="A49" s="666"/>
      <c r="B49" s="147">
        <v>20</v>
      </c>
      <c r="C49" s="252" t="s">
        <v>10</v>
      </c>
      <c r="D49" s="250" t="s">
        <v>34</v>
      </c>
      <c r="E49" s="250">
        <v>0</v>
      </c>
      <c r="F49" s="256">
        <v>489.64359999999999</v>
      </c>
      <c r="G49" s="256">
        <v>28741.55</v>
      </c>
      <c r="H49" s="292">
        <v>0</v>
      </c>
      <c r="I49" s="292">
        <v>0</v>
      </c>
      <c r="J49" s="292">
        <v>1</v>
      </c>
      <c r="K49" s="292">
        <v>0</v>
      </c>
      <c r="L49" s="292">
        <v>0</v>
      </c>
      <c r="M49" s="292">
        <v>0</v>
      </c>
      <c r="N49" s="292">
        <v>0</v>
      </c>
      <c r="O49" s="292">
        <v>0</v>
      </c>
      <c r="P49" s="249">
        <f t="shared" si="2"/>
        <v>1</v>
      </c>
      <c r="Q49" s="4"/>
    </row>
    <row r="50" spans="1:17" s="27" customFormat="1" ht="15" outlineLevel="1" x14ac:dyDescent="0.2">
      <c r="A50" s="666"/>
      <c r="B50" s="147"/>
      <c r="C50" s="253" t="s">
        <v>251</v>
      </c>
      <c r="D50" s="250" t="s">
        <v>250</v>
      </c>
      <c r="E50" s="250">
        <v>12</v>
      </c>
      <c r="F50" s="256">
        <v>0</v>
      </c>
      <c r="G50" s="256">
        <v>0</v>
      </c>
      <c r="H50" s="292">
        <v>0</v>
      </c>
      <c r="I50" s="292">
        <v>0</v>
      </c>
      <c r="J50" s="292">
        <v>0</v>
      </c>
      <c r="K50" s="292">
        <v>0</v>
      </c>
      <c r="L50" s="292">
        <v>0</v>
      </c>
      <c r="M50" s="292">
        <v>0</v>
      </c>
      <c r="N50" s="292">
        <v>0</v>
      </c>
      <c r="O50" s="292">
        <v>0</v>
      </c>
      <c r="P50" s="249"/>
      <c r="Q50" s="4"/>
    </row>
    <row r="51" spans="1:17" s="27" customFormat="1" ht="15" outlineLevel="1" x14ac:dyDescent="0.2">
      <c r="A51" s="666"/>
      <c r="B51" s="147"/>
      <c r="C51" s="655"/>
      <c r="D51" s="655"/>
      <c r="E51" s="265"/>
      <c r="F51" s="256"/>
      <c r="G51" s="256"/>
      <c r="H51" s="292"/>
      <c r="I51" s="293"/>
      <c r="J51" s="293"/>
      <c r="K51" s="293"/>
      <c r="L51" s="293"/>
      <c r="M51" s="293"/>
      <c r="N51" s="293"/>
      <c r="O51" s="293"/>
      <c r="P51" s="249"/>
      <c r="Q51" s="4"/>
    </row>
    <row r="52" spans="1:17" s="27" customFormat="1" ht="15" outlineLevel="1" x14ac:dyDescent="0.2">
      <c r="A52" s="666"/>
      <c r="B52" s="147"/>
      <c r="C52" s="655"/>
      <c r="D52" s="655"/>
      <c r="E52" s="265"/>
      <c r="F52" s="296"/>
      <c r="G52" s="296"/>
      <c r="H52" s="292"/>
      <c r="I52" s="293"/>
      <c r="J52" s="293"/>
      <c r="K52" s="293"/>
      <c r="L52" s="293"/>
      <c r="M52" s="293"/>
      <c r="N52" s="293"/>
      <c r="O52" s="293"/>
      <c r="P52" s="249"/>
      <c r="Q52" s="4"/>
    </row>
    <row r="53" spans="1:17" s="21" customFormat="1" ht="20.25" customHeight="1" outlineLevel="1" x14ac:dyDescent="0.25">
      <c r="A53" s="666"/>
      <c r="B53" s="245"/>
      <c r="C53" s="663" t="s">
        <v>15</v>
      </c>
      <c r="D53" s="663"/>
      <c r="E53" s="246"/>
      <c r="F53" s="247"/>
      <c r="G53" s="247"/>
      <c r="H53" s="247"/>
      <c r="I53" s="247"/>
      <c r="J53" s="247"/>
      <c r="K53" s="247"/>
      <c r="L53" s="247"/>
      <c r="M53" s="247"/>
      <c r="N53" s="247"/>
      <c r="O53" s="247"/>
      <c r="P53" s="248"/>
      <c r="Q53" s="138"/>
    </row>
    <row r="54" spans="1:17" s="27" customFormat="1" ht="14.25" outlineLevel="1" x14ac:dyDescent="0.2">
      <c r="A54" s="666"/>
      <c r="B54" s="271">
        <v>21</v>
      </c>
      <c r="C54" s="252" t="s">
        <v>15</v>
      </c>
      <c r="D54" s="250" t="s">
        <v>34</v>
      </c>
      <c r="E54" s="250">
        <v>12</v>
      </c>
      <c r="F54" s="295">
        <v>0</v>
      </c>
      <c r="G54" s="295">
        <v>0</v>
      </c>
      <c r="H54" s="294">
        <v>1</v>
      </c>
      <c r="I54" s="294">
        <v>0</v>
      </c>
      <c r="J54" s="294">
        <v>0</v>
      </c>
      <c r="K54" s="294">
        <v>0</v>
      </c>
      <c r="L54" s="294">
        <v>0</v>
      </c>
      <c r="M54" s="294">
        <v>0</v>
      </c>
      <c r="N54" s="294">
        <v>0</v>
      </c>
      <c r="O54" s="294">
        <v>0</v>
      </c>
      <c r="P54" s="249">
        <f t="shared" ref="P54" si="3">SUM(H54:O54)</f>
        <v>1</v>
      </c>
      <c r="Q54" s="4"/>
    </row>
    <row r="55" spans="1:17" s="27" customFormat="1" ht="15" outlineLevel="1" x14ac:dyDescent="0.2">
      <c r="A55" s="666"/>
      <c r="B55" s="271"/>
      <c r="C55" s="253" t="s">
        <v>251</v>
      </c>
      <c r="D55" s="250" t="s">
        <v>250</v>
      </c>
      <c r="E55" s="250">
        <v>12</v>
      </c>
      <c r="F55" s="256">
        <v>0</v>
      </c>
      <c r="G55" s="256">
        <v>2.92</v>
      </c>
      <c r="H55" s="292">
        <v>0</v>
      </c>
      <c r="I55" s="292">
        <v>0</v>
      </c>
      <c r="J55" s="292">
        <v>0</v>
      </c>
      <c r="K55" s="292">
        <v>0</v>
      </c>
      <c r="L55" s="292">
        <v>0</v>
      </c>
      <c r="M55" s="292">
        <v>0</v>
      </c>
      <c r="N55" s="292">
        <v>0</v>
      </c>
      <c r="O55" s="292">
        <v>0</v>
      </c>
      <c r="P55" s="249"/>
      <c r="Q55" s="4"/>
    </row>
    <row r="56" spans="1:17" s="27" customFormat="1" ht="15" outlineLevel="1" x14ac:dyDescent="0.2">
      <c r="A56" s="666"/>
      <c r="B56" s="271"/>
      <c r="C56" s="655"/>
      <c r="D56" s="655"/>
      <c r="E56" s="265"/>
      <c r="F56" s="256"/>
      <c r="G56" s="256"/>
      <c r="H56" s="292"/>
      <c r="I56" s="293"/>
      <c r="J56" s="293"/>
      <c r="K56" s="293"/>
      <c r="L56" s="293"/>
      <c r="M56" s="293"/>
      <c r="N56" s="293"/>
      <c r="O56" s="293"/>
      <c r="P56" s="249"/>
      <c r="Q56" s="4"/>
    </row>
    <row r="57" spans="1:17" s="27" customFormat="1" ht="15" outlineLevel="1" x14ac:dyDescent="0.2">
      <c r="A57" s="666"/>
      <c r="B57" s="271"/>
      <c r="C57" s="655"/>
      <c r="D57" s="655"/>
      <c r="E57" s="265"/>
      <c r="F57" s="296"/>
      <c r="G57" s="296"/>
      <c r="H57" s="292"/>
      <c r="I57" s="293"/>
      <c r="J57" s="293"/>
      <c r="K57" s="293"/>
      <c r="L57" s="293"/>
      <c r="M57" s="293"/>
      <c r="N57" s="293"/>
      <c r="O57" s="293"/>
      <c r="P57" s="249"/>
      <c r="Q57" s="4"/>
    </row>
    <row r="58" spans="1:17" s="21" customFormat="1" ht="18.75" customHeight="1" outlineLevel="1" x14ac:dyDescent="0.25">
      <c r="A58" s="666"/>
      <c r="B58" s="245"/>
      <c r="C58" s="663" t="s">
        <v>16</v>
      </c>
      <c r="D58" s="663"/>
      <c r="E58" s="246"/>
      <c r="F58" s="247"/>
      <c r="G58" s="247"/>
      <c r="H58" s="247"/>
      <c r="I58" s="247"/>
      <c r="J58" s="247"/>
      <c r="K58" s="247"/>
      <c r="L58" s="247"/>
      <c r="M58" s="247"/>
      <c r="N58" s="247"/>
      <c r="O58" s="247"/>
      <c r="P58" s="248"/>
      <c r="Q58" s="138"/>
    </row>
    <row r="59" spans="1:17" s="27" customFormat="1" ht="14.25" outlineLevel="1" x14ac:dyDescent="0.2">
      <c r="A59" s="666"/>
      <c r="B59" s="271">
        <v>22</v>
      </c>
      <c r="C59" s="252" t="s">
        <v>17</v>
      </c>
      <c r="D59" s="250" t="s">
        <v>34</v>
      </c>
      <c r="E59" s="250">
        <v>12</v>
      </c>
      <c r="F59" s="295">
        <v>43.0894464</v>
      </c>
      <c r="G59" s="295">
        <v>146552.72760128</v>
      </c>
      <c r="H59" s="292">
        <v>0</v>
      </c>
      <c r="I59" s="292">
        <v>0</v>
      </c>
      <c r="J59" s="292">
        <v>1</v>
      </c>
      <c r="K59" s="292">
        <v>0</v>
      </c>
      <c r="L59" s="292">
        <v>0</v>
      </c>
      <c r="M59" s="292">
        <v>0</v>
      </c>
      <c r="N59" s="292">
        <v>0</v>
      </c>
      <c r="O59" s="292">
        <v>0</v>
      </c>
      <c r="P59" s="249">
        <f t="shared" ref="P59:P62" si="4">SUM(H59:O59)</f>
        <v>1</v>
      </c>
      <c r="Q59" s="4"/>
    </row>
    <row r="60" spans="1:17" s="27" customFormat="1" ht="14.25" outlineLevel="1" x14ac:dyDescent="0.2">
      <c r="A60" s="666"/>
      <c r="B60" s="271">
        <v>23</v>
      </c>
      <c r="C60" s="252" t="s">
        <v>18</v>
      </c>
      <c r="D60" s="250" t="s">
        <v>34</v>
      </c>
      <c r="E60" s="250">
        <v>12</v>
      </c>
      <c r="F60" s="256">
        <v>128.16948116261705</v>
      </c>
      <c r="G60" s="256">
        <v>658278.45525120117</v>
      </c>
      <c r="H60" s="292">
        <v>0</v>
      </c>
      <c r="I60" s="292">
        <v>0</v>
      </c>
      <c r="J60" s="292">
        <v>1</v>
      </c>
      <c r="K60" s="292">
        <v>0</v>
      </c>
      <c r="L60" s="292">
        <v>0</v>
      </c>
      <c r="M60" s="292">
        <v>0</v>
      </c>
      <c r="N60" s="292">
        <v>0</v>
      </c>
      <c r="O60" s="292">
        <v>0</v>
      </c>
      <c r="P60" s="249">
        <f t="shared" si="4"/>
        <v>1</v>
      </c>
      <c r="Q60" s="4"/>
    </row>
    <row r="61" spans="1:17" s="27" customFormat="1" ht="14.25" outlineLevel="1" x14ac:dyDescent="0.2">
      <c r="A61" s="666"/>
      <c r="B61" s="271">
        <v>24</v>
      </c>
      <c r="C61" s="252" t="s">
        <v>19</v>
      </c>
      <c r="D61" s="250" t="s">
        <v>34</v>
      </c>
      <c r="E61" s="250">
        <v>12</v>
      </c>
      <c r="F61" s="256">
        <v>0</v>
      </c>
      <c r="G61" s="256">
        <v>0</v>
      </c>
      <c r="H61" s="292">
        <v>0</v>
      </c>
      <c r="I61" s="292">
        <v>0</v>
      </c>
      <c r="J61" s="292">
        <v>0</v>
      </c>
      <c r="K61" s="292">
        <v>0</v>
      </c>
      <c r="L61" s="292">
        <v>0</v>
      </c>
      <c r="M61" s="292">
        <v>0</v>
      </c>
      <c r="N61" s="292">
        <v>0</v>
      </c>
      <c r="O61" s="292">
        <v>0</v>
      </c>
      <c r="P61" s="249">
        <f t="shared" si="4"/>
        <v>0</v>
      </c>
      <c r="Q61" s="4"/>
    </row>
    <row r="62" spans="1:17" s="27" customFormat="1" ht="14.25" outlineLevel="1" x14ac:dyDescent="0.2">
      <c r="A62" s="666"/>
      <c r="B62" s="271">
        <v>25</v>
      </c>
      <c r="C62" s="252" t="s">
        <v>20</v>
      </c>
      <c r="D62" s="250" t="s">
        <v>34</v>
      </c>
      <c r="E62" s="250">
        <v>12</v>
      </c>
      <c r="F62" s="256">
        <v>0</v>
      </c>
      <c r="G62" s="256">
        <v>0</v>
      </c>
      <c r="H62" s="292">
        <v>0</v>
      </c>
      <c r="I62" s="292">
        <v>0</v>
      </c>
      <c r="J62" s="292">
        <v>0</v>
      </c>
      <c r="K62" s="292">
        <v>0</v>
      </c>
      <c r="L62" s="292">
        <v>0</v>
      </c>
      <c r="M62" s="292">
        <v>0</v>
      </c>
      <c r="N62" s="292">
        <v>0</v>
      </c>
      <c r="O62" s="292">
        <v>0</v>
      </c>
      <c r="P62" s="249">
        <f t="shared" si="4"/>
        <v>0</v>
      </c>
      <c r="Q62" s="4"/>
    </row>
    <row r="63" spans="1:17" s="27" customFormat="1" ht="15" outlineLevel="1" x14ac:dyDescent="0.2">
      <c r="A63" s="666"/>
      <c r="B63" s="271"/>
      <c r="C63" s="253" t="s">
        <v>251</v>
      </c>
      <c r="D63" s="250" t="s">
        <v>250</v>
      </c>
      <c r="E63" s="250">
        <v>12</v>
      </c>
      <c r="F63" s="256">
        <v>-0.16900000000000001</v>
      </c>
      <c r="G63" s="256">
        <v>243220.54500000001</v>
      </c>
      <c r="H63" s="292">
        <v>0</v>
      </c>
      <c r="I63" s="292">
        <v>0</v>
      </c>
      <c r="J63" s="292">
        <v>1</v>
      </c>
      <c r="K63" s="292">
        <v>0</v>
      </c>
      <c r="L63" s="292">
        <v>0</v>
      </c>
      <c r="M63" s="292">
        <v>0</v>
      </c>
      <c r="N63" s="292">
        <v>0</v>
      </c>
      <c r="O63" s="292">
        <v>0</v>
      </c>
      <c r="P63" s="249"/>
      <c r="Q63" s="4"/>
    </row>
    <row r="64" spans="1:17" s="27" customFormat="1" ht="15" outlineLevel="1" x14ac:dyDescent="0.2">
      <c r="A64" s="666"/>
      <c r="B64" s="245"/>
      <c r="C64" s="663" t="s">
        <v>534</v>
      </c>
      <c r="D64" s="663"/>
      <c r="E64" s="246"/>
      <c r="F64" s="247"/>
      <c r="G64" s="247"/>
      <c r="H64" s="247"/>
      <c r="I64" s="247"/>
      <c r="J64" s="247"/>
      <c r="K64" s="247"/>
      <c r="L64" s="247"/>
      <c r="M64" s="247"/>
      <c r="N64" s="247"/>
      <c r="O64" s="247"/>
      <c r="P64" s="248"/>
      <c r="Q64" s="4"/>
    </row>
    <row r="65" spans="1:17" s="27" customFormat="1" ht="15" outlineLevel="1" x14ac:dyDescent="0.2">
      <c r="A65" s="666"/>
      <c r="B65" s="271"/>
      <c r="C65" s="655"/>
      <c r="D65" s="655"/>
      <c r="E65" s="265"/>
      <c r="F65" s="256"/>
      <c r="G65" s="256"/>
      <c r="H65" s="292"/>
      <c r="I65" s="293"/>
      <c r="J65" s="293"/>
      <c r="K65" s="293"/>
      <c r="L65" s="293"/>
      <c r="M65" s="293"/>
      <c r="N65" s="293"/>
      <c r="O65" s="293"/>
      <c r="P65" s="249"/>
      <c r="Q65" s="4"/>
    </row>
    <row r="66" spans="1:17" s="27" customFormat="1" ht="15" outlineLevel="1" x14ac:dyDescent="0.2">
      <c r="A66" s="666"/>
      <c r="B66" s="271"/>
      <c r="C66" s="253" t="s">
        <v>251</v>
      </c>
      <c r="D66" s="250" t="s">
        <v>250</v>
      </c>
      <c r="E66" s="250">
        <v>12</v>
      </c>
      <c r="F66" s="256">
        <v>872.64</v>
      </c>
      <c r="G66" s="256">
        <v>4474574</v>
      </c>
      <c r="H66" s="292">
        <v>0</v>
      </c>
      <c r="I66" s="292"/>
      <c r="J66" s="292">
        <v>1</v>
      </c>
      <c r="K66" s="293">
        <f>-1060/F66</f>
        <v>-1.2147048038137147</v>
      </c>
      <c r="L66" s="293"/>
      <c r="M66" s="293"/>
      <c r="N66" s="293"/>
      <c r="O66" s="293"/>
      <c r="P66" s="249"/>
      <c r="Q66" s="4"/>
    </row>
    <row r="67" spans="1:17" s="27" customFormat="1" ht="15" x14ac:dyDescent="0.2">
      <c r="A67" s="666"/>
      <c r="B67" s="351"/>
      <c r="C67" s="664" t="s">
        <v>218</v>
      </c>
      <c r="D67" s="664"/>
      <c r="E67" s="352"/>
      <c r="F67" s="353"/>
      <c r="G67" s="353"/>
      <c r="H67" s="354">
        <f>SUMPRODUCT(H22:H63,$G$22:$G$63)</f>
        <v>318403.16729931638</v>
      </c>
      <c r="I67" s="354">
        <f>SUMPRODUCT(I22:I63,$G$22:$G$63)</f>
        <v>494278.93165622733</v>
      </c>
      <c r="J67" s="355"/>
      <c r="K67" s="352"/>
      <c r="L67" s="352"/>
      <c r="M67" s="352"/>
      <c r="N67" s="354">
        <f>SUMPRODUCT(N22:N63,$G$22:$G$63)</f>
        <v>0</v>
      </c>
      <c r="O67" s="352"/>
      <c r="P67" s="356">
        <f>SUM(H67:O67)</f>
        <v>812682.09895554371</v>
      </c>
      <c r="Q67" s="4"/>
    </row>
    <row r="68" spans="1:17" s="27" customFormat="1" ht="15" x14ac:dyDescent="0.2">
      <c r="A68" s="666"/>
      <c r="B68" s="488"/>
      <c r="C68" s="489" t="s">
        <v>498</v>
      </c>
      <c r="D68" s="489"/>
      <c r="E68" s="490"/>
      <c r="F68" s="491"/>
      <c r="G68" s="491"/>
      <c r="H68" s="492">
        <f>H67-(G28*H28)</f>
        <v>318403.16729931638</v>
      </c>
      <c r="I68" s="492">
        <f>I67-SUM(G39*I39,G40*I40)</f>
        <v>494278.93165622733</v>
      </c>
      <c r="J68" s="493"/>
      <c r="K68" s="490"/>
      <c r="L68" s="490"/>
      <c r="M68" s="490"/>
      <c r="N68" s="490"/>
      <c r="O68" s="490"/>
      <c r="P68" s="494"/>
      <c r="Q68" s="4"/>
    </row>
    <row r="69" spans="1:17" s="27" customFormat="1" ht="15" x14ac:dyDescent="0.2">
      <c r="A69" s="666"/>
      <c r="B69" s="272"/>
      <c r="C69" s="655" t="s">
        <v>315</v>
      </c>
      <c r="D69" s="655"/>
      <c r="E69" s="266"/>
      <c r="F69" s="264"/>
      <c r="G69" s="264"/>
      <c r="H69" s="266"/>
      <c r="I69" s="266"/>
      <c r="J69" s="267">
        <f>SUMPRODUCT(J22:J66,$F22:$F66,$E22:$E66)</f>
        <v>13056.545680424966</v>
      </c>
      <c r="K69" s="267">
        <f>SUMPRODUCT(K22:K66,$F22:$F66,$E22:$E66)</f>
        <v>-12720</v>
      </c>
      <c r="L69" s="267">
        <f>SUMPRODUCT(L22:L66,$F22:$F66,$E22:$E66)</f>
        <v>0</v>
      </c>
      <c r="M69" s="267">
        <f>SUMPRODUCT(M22:M66,$F22:$F66,$E22:$E66)</f>
        <v>0</v>
      </c>
      <c r="N69" s="266"/>
      <c r="O69" s="266"/>
      <c r="P69" s="273">
        <f>SUM(H69:O69)</f>
        <v>336.54568042496612</v>
      </c>
      <c r="Q69" s="4"/>
    </row>
    <row r="70" spans="1:17" s="27" customFormat="1" ht="15" x14ac:dyDescent="0.2">
      <c r="A70" s="666"/>
      <c r="B70" s="272"/>
      <c r="C70" s="655" t="s">
        <v>494</v>
      </c>
      <c r="D70" s="655"/>
      <c r="E70" s="266"/>
      <c r="F70" s="264"/>
      <c r="G70" s="264"/>
      <c r="H70" s="266"/>
      <c r="I70" s="266"/>
      <c r="J70" s="267">
        <f>J69-($E$36*$F$36*J36)</f>
        <v>13056.545680424966</v>
      </c>
      <c r="K70" s="267">
        <f>K69-($E$36*$F$36*K36)</f>
        <v>-12720</v>
      </c>
      <c r="L70" s="266"/>
      <c r="M70" s="266"/>
      <c r="N70" s="266"/>
      <c r="O70" s="266"/>
      <c r="P70" s="273"/>
      <c r="Q70" s="4"/>
    </row>
    <row r="71" spans="1:17" s="27" customFormat="1" ht="15" x14ac:dyDescent="0.2">
      <c r="A71" s="666"/>
      <c r="B71" s="274"/>
      <c r="C71" s="669"/>
      <c r="D71" s="669"/>
      <c r="E71" s="259"/>
      <c r="F71" s="257"/>
      <c r="G71" s="257"/>
      <c r="H71" s="257"/>
      <c r="I71" s="257"/>
      <c r="J71" s="257"/>
      <c r="K71" s="259"/>
      <c r="L71" s="259"/>
      <c r="M71" s="259"/>
      <c r="N71" s="259"/>
      <c r="O71" s="259"/>
      <c r="P71" s="275"/>
      <c r="Q71" s="4"/>
    </row>
    <row r="72" spans="1:17" s="6" customFormat="1" ht="15" x14ac:dyDescent="0.2">
      <c r="A72" s="666"/>
      <c r="B72" s="274"/>
      <c r="C72" s="653" t="s">
        <v>317</v>
      </c>
      <c r="D72" s="653"/>
      <c r="E72" s="250"/>
      <c r="F72" s="261"/>
      <c r="G72" s="250"/>
      <c r="H72" s="262">
        <f>'3.  Distribution Rates'!E33</f>
        <v>1.61E-2</v>
      </c>
      <c r="I72" s="262">
        <f>'3.  Distribution Rates'!E34</f>
        <v>1.5599999999999999E-2</v>
      </c>
      <c r="J72" s="262">
        <f>'3.  Distribution Rates'!E35</f>
        <v>3.4300999999999999</v>
      </c>
      <c r="K72" s="262">
        <f>'3.  Distribution Rates'!E36</f>
        <v>1.0122</v>
      </c>
      <c r="L72" s="262">
        <f>'3.  Distribution Rates'!E37</f>
        <v>8.8999999999999999E-3</v>
      </c>
      <c r="M72" s="262">
        <f>'3.  Distribution Rates'!E38</f>
        <v>9.5397999999999996</v>
      </c>
      <c r="N72" s="262">
        <f>'3.  Distribution Rates'!E39</f>
        <v>12.5558</v>
      </c>
      <c r="O72" s="262"/>
      <c r="P72" s="276"/>
      <c r="Q72" s="139"/>
    </row>
    <row r="73" spans="1:17" s="27" customFormat="1" ht="15" x14ac:dyDescent="0.2">
      <c r="A73" s="666"/>
      <c r="B73" s="274"/>
      <c r="C73" s="669" t="s">
        <v>63</v>
      </c>
      <c r="D73" s="669"/>
      <c r="E73" s="259"/>
      <c r="F73" s="261"/>
      <c r="G73" s="250"/>
      <c r="H73" s="263">
        <f>H67*H72</f>
        <v>5126.2909935189937</v>
      </c>
      <c r="I73" s="263">
        <f>I67*I72</f>
        <v>7710.7513338371464</v>
      </c>
      <c r="J73" s="263">
        <f>J69*J72</f>
        <v>44785.257338425676</v>
      </c>
      <c r="K73" s="263">
        <f>K69*K72</f>
        <v>-12875.183999999999</v>
      </c>
      <c r="L73" s="263">
        <f>L69*L72</f>
        <v>0</v>
      </c>
      <c r="M73" s="263">
        <f>M69*M72</f>
        <v>0</v>
      </c>
      <c r="N73" s="263">
        <f>N67*N72</f>
        <v>0</v>
      </c>
      <c r="O73" s="259"/>
      <c r="P73" s="277">
        <f>SUM(H73:O73)</f>
        <v>44747.115665781814</v>
      </c>
      <c r="Q73" s="4"/>
    </row>
    <row r="74" spans="1:17" s="27" customFormat="1" ht="15" x14ac:dyDescent="0.2">
      <c r="A74" s="666"/>
      <c r="B74" s="274"/>
      <c r="C74" s="653" t="s">
        <v>64</v>
      </c>
      <c r="D74" s="653"/>
      <c r="E74" s="259"/>
      <c r="F74" s="257"/>
      <c r="G74" s="257"/>
      <c r="H74" s="250">
        <f>'6.  Persistence Rates'!D314</f>
        <v>318402.74104106688</v>
      </c>
      <c r="I74" s="250">
        <f>'6.  Persistence Rates'!E314</f>
        <v>494278.93201507971</v>
      </c>
      <c r="J74" s="250">
        <f>'6.  Persistence Rates'!F314</f>
        <v>13056.539906473561</v>
      </c>
      <c r="K74" s="250">
        <f>'6.  Persistence Rates'!G314</f>
        <v>-12720.000000000004</v>
      </c>
      <c r="L74" s="250">
        <f>'6.  Persistence Rates'!H314</f>
        <v>0</v>
      </c>
      <c r="M74" s="250">
        <f>'6.  Persistence Rates'!I314</f>
        <v>0</v>
      </c>
      <c r="N74" s="250">
        <f>'6.  Persistence Rates'!J314</f>
        <v>0</v>
      </c>
      <c r="O74" s="250">
        <f>'6.  Persistence Rates'!K314</f>
        <v>0</v>
      </c>
      <c r="P74" s="275"/>
      <c r="Q74" s="4"/>
    </row>
    <row r="75" spans="1:17" s="27" customFormat="1" ht="15" x14ac:dyDescent="0.2">
      <c r="A75" s="666"/>
      <c r="B75" s="274"/>
      <c r="C75" s="653" t="s">
        <v>65</v>
      </c>
      <c r="D75" s="653"/>
      <c r="E75" s="259"/>
      <c r="F75" s="257"/>
      <c r="G75" s="257"/>
      <c r="H75" s="250">
        <f>'6.  Persistence Rates'!D315</f>
        <v>318402.74104106688</v>
      </c>
      <c r="I75" s="250">
        <f>'6.  Persistence Rates'!E315</f>
        <v>494278.93201507971</v>
      </c>
      <c r="J75" s="250">
        <f>'6.  Persistence Rates'!F315</f>
        <v>13056.539906473561</v>
      </c>
      <c r="K75" s="250">
        <f>'6.  Persistence Rates'!G315</f>
        <v>-12720.000000000004</v>
      </c>
      <c r="L75" s="250">
        <f>'6.  Persistence Rates'!H315</f>
        <v>0</v>
      </c>
      <c r="M75" s="250">
        <f>'6.  Persistence Rates'!I315</f>
        <v>0</v>
      </c>
      <c r="N75" s="250">
        <f>'6.  Persistence Rates'!J315</f>
        <v>0</v>
      </c>
      <c r="O75" s="250">
        <f>'6.  Persistence Rates'!K315</f>
        <v>0</v>
      </c>
      <c r="P75" s="275"/>
      <c r="Q75" s="4"/>
    </row>
    <row r="76" spans="1:17" s="27" customFormat="1" ht="15" x14ac:dyDescent="0.2">
      <c r="A76" s="666"/>
      <c r="B76" s="274"/>
      <c r="C76" s="653" t="s">
        <v>66</v>
      </c>
      <c r="D76" s="653"/>
      <c r="E76" s="259"/>
      <c r="F76" s="257"/>
      <c r="G76" s="257"/>
      <c r="H76" s="250">
        <f>'6.  Persistence Rates'!D316</f>
        <v>317761.55840896844</v>
      </c>
      <c r="I76" s="250">
        <f>'6.  Persistence Rates'!E316</f>
        <v>333050.67099124251</v>
      </c>
      <c r="J76" s="250">
        <f>'6.  Persistence Rates'!F316</f>
        <v>13056.539906473561</v>
      </c>
      <c r="K76" s="250">
        <f>'6.  Persistence Rates'!G316</f>
        <v>-12720.000000000004</v>
      </c>
      <c r="L76" s="250">
        <f>'6.  Persistence Rates'!H316</f>
        <v>0</v>
      </c>
      <c r="M76" s="250">
        <f>'6.  Persistence Rates'!I316</f>
        <v>0</v>
      </c>
      <c r="N76" s="250">
        <f>'6.  Persistence Rates'!J316</f>
        <v>0</v>
      </c>
      <c r="O76" s="250">
        <f>'6.  Persistence Rates'!K316</f>
        <v>0</v>
      </c>
      <c r="P76" s="275"/>
      <c r="Q76" s="4"/>
    </row>
    <row r="77" spans="1:17" s="27" customFormat="1" ht="15" x14ac:dyDescent="0.2">
      <c r="A77" s="244"/>
      <c r="B77" s="278"/>
      <c r="C77" s="574" t="s">
        <v>413</v>
      </c>
      <c r="D77" s="574"/>
      <c r="E77" s="279"/>
      <c r="F77" s="599"/>
      <c r="G77" s="280"/>
      <c r="H77" s="519">
        <f>'6.  Persistence Rates'!D317</f>
        <v>283545.73063097132</v>
      </c>
      <c r="I77" s="519">
        <f>'6.  Persistence Rates'!E317</f>
        <v>333050.67099124251</v>
      </c>
      <c r="J77" s="519">
        <f>'6.  Persistence Rates'!F317</f>
        <v>13056.539906473561</v>
      </c>
      <c r="K77" s="519">
        <f>'6.  Persistence Rates'!G317</f>
        <v>-12720.000000000004</v>
      </c>
      <c r="L77" s="519"/>
      <c r="M77" s="519"/>
      <c r="N77" s="519"/>
      <c r="O77" s="519"/>
      <c r="P77" s="281"/>
      <c r="Q77" s="4"/>
    </row>
    <row r="78" spans="1:17" s="27" customFormat="1" ht="15" hidden="1" x14ac:dyDescent="0.2">
      <c r="A78" s="244"/>
      <c r="B78" s="274"/>
      <c r="C78" s="511" t="s">
        <v>414</v>
      </c>
      <c r="D78" s="511"/>
      <c r="E78" s="259"/>
      <c r="F78" s="257"/>
      <c r="G78" s="257"/>
      <c r="H78" s="250"/>
      <c r="I78" s="250"/>
      <c r="J78" s="250"/>
      <c r="K78" s="250"/>
      <c r="L78" s="250"/>
      <c r="M78" s="250"/>
      <c r="N78" s="250"/>
      <c r="O78" s="250"/>
      <c r="P78" s="275"/>
      <c r="Q78" s="4"/>
    </row>
    <row r="79" spans="1:17" s="27" customFormat="1" ht="15" hidden="1" x14ac:dyDescent="0.2">
      <c r="A79" s="244"/>
      <c r="B79" s="274"/>
      <c r="C79" s="511" t="s">
        <v>415</v>
      </c>
      <c r="D79" s="511"/>
      <c r="E79" s="259"/>
      <c r="F79" s="257"/>
      <c r="G79" s="257"/>
      <c r="H79" s="250"/>
      <c r="I79" s="250"/>
      <c r="J79" s="250"/>
      <c r="K79" s="250"/>
      <c r="L79" s="250"/>
      <c r="M79" s="250"/>
      <c r="N79" s="250"/>
      <c r="O79" s="259"/>
      <c r="P79" s="275"/>
      <c r="Q79" s="4"/>
    </row>
    <row r="80" spans="1:17" s="27" customFormat="1" ht="15" hidden="1" x14ac:dyDescent="0.2">
      <c r="A80" s="244"/>
      <c r="B80" s="274"/>
      <c r="C80" s="511" t="s">
        <v>416</v>
      </c>
      <c r="D80" s="511"/>
      <c r="E80" s="259"/>
      <c r="F80" s="257"/>
      <c r="G80" s="257"/>
      <c r="H80" s="250"/>
      <c r="I80" s="250"/>
      <c r="J80" s="250"/>
      <c r="K80" s="250"/>
      <c r="L80" s="250"/>
      <c r="M80" s="250"/>
      <c r="N80" s="250"/>
      <c r="O80" s="259"/>
      <c r="P80" s="275"/>
      <c r="Q80" s="4"/>
    </row>
    <row r="81" spans="1:17" s="27" customFormat="1" ht="15" hidden="1" x14ac:dyDescent="0.2">
      <c r="A81" s="244"/>
      <c r="B81" s="274"/>
      <c r="C81" s="511" t="s">
        <v>417</v>
      </c>
      <c r="D81" s="511"/>
      <c r="E81" s="259"/>
      <c r="F81" s="257"/>
      <c r="G81" s="257"/>
      <c r="H81" s="250"/>
      <c r="I81" s="250"/>
      <c r="J81" s="250"/>
      <c r="K81" s="250"/>
      <c r="L81" s="250"/>
      <c r="M81" s="250"/>
      <c r="N81" s="250"/>
      <c r="O81" s="259"/>
      <c r="P81" s="275"/>
      <c r="Q81" s="4"/>
    </row>
    <row r="82" spans="1:17" hidden="1" x14ac:dyDescent="0.25">
      <c r="B82" s="390"/>
      <c r="C82" s="512" t="s">
        <v>418</v>
      </c>
      <c r="D82" s="391"/>
      <c r="E82" s="391"/>
      <c r="F82" s="392"/>
      <c r="G82" s="392"/>
      <c r="H82" s="519"/>
      <c r="I82" s="519"/>
      <c r="J82" s="519"/>
      <c r="K82" s="519"/>
      <c r="L82" s="519"/>
      <c r="M82" s="519"/>
      <c r="N82" s="519"/>
      <c r="O82" s="329"/>
      <c r="P82" s="393"/>
      <c r="Q82" s="143"/>
    </row>
    <row r="83" spans="1:17" x14ac:dyDescent="0.25">
      <c r="B83" s="69" t="s">
        <v>522</v>
      </c>
      <c r="C83" s="260" t="s">
        <v>538</v>
      </c>
      <c r="D83" s="141"/>
      <c r="E83" s="141"/>
      <c r="F83" s="142"/>
      <c r="G83" s="142"/>
      <c r="H83" s="66"/>
      <c r="I83" s="66"/>
      <c r="J83" s="66"/>
      <c r="K83" s="66"/>
      <c r="L83" s="66"/>
      <c r="M83" s="66"/>
      <c r="N83" s="66"/>
      <c r="O83" s="66"/>
      <c r="P83" s="66"/>
      <c r="Q83" s="143"/>
    </row>
    <row r="84" spans="1:17" x14ac:dyDescent="0.25">
      <c r="B84" s="69"/>
      <c r="C84" s="140"/>
      <c r="D84" s="69"/>
      <c r="E84" s="69"/>
      <c r="F84" s="66"/>
      <c r="G84" s="66"/>
      <c r="H84" s="66"/>
      <c r="I84" s="66"/>
      <c r="J84" s="601"/>
      <c r="K84" s="66"/>
      <c r="L84" s="66"/>
      <c r="M84" s="66"/>
      <c r="N84" s="66"/>
      <c r="O84" s="66"/>
      <c r="P84" s="66"/>
      <c r="Q84" s="66"/>
    </row>
    <row r="85" spans="1:17" x14ac:dyDescent="0.25">
      <c r="B85" s="668" t="s">
        <v>350</v>
      </c>
      <c r="C85" s="668"/>
      <c r="D85" s="668"/>
      <c r="E85" s="668"/>
      <c r="F85" s="668"/>
      <c r="G85" s="668"/>
      <c r="H85" s="668"/>
      <c r="I85" s="668"/>
      <c r="J85" s="668"/>
      <c r="K85" s="668"/>
      <c r="L85" s="668"/>
      <c r="M85" s="668"/>
      <c r="N85" s="668"/>
      <c r="O85" s="668"/>
      <c r="P85" s="668"/>
      <c r="Q85" s="66"/>
    </row>
    <row r="86" spans="1:17" ht="18" x14ac:dyDescent="0.25">
      <c r="B86" s="144"/>
      <c r="C86" s="145"/>
      <c r="D86" s="144"/>
      <c r="E86" s="144"/>
      <c r="F86" s="101"/>
      <c r="G86" s="144"/>
      <c r="H86" s="144"/>
      <c r="I86" s="144"/>
      <c r="J86" s="144"/>
      <c r="K86" s="144"/>
      <c r="L86" s="144"/>
      <c r="M86" s="144"/>
      <c r="N86" s="144"/>
      <c r="O86" s="144"/>
      <c r="P86" s="144"/>
      <c r="Q86" s="66"/>
    </row>
    <row r="87" spans="1:17" ht="45" x14ac:dyDescent="0.25">
      <c r="B87" s="659" t="s">
        <v>59</v>
      </c>
      <c r="C87" s="661" t="s">
        <v>0</v>
      </c>
      <c r="D87" s="661" t="s">
        <v>45</v>
      </c>
      <c r="E87" s="661" t="s">
        <v>202</v>
      </c>
      <c r="F87" s="269" t="s">
        <v>46</v>
      </c>
      <c r="G87" s="269" t="s">
        <v>199</v>
      </c>
      <c r="H87" s="656" t="s">
        <v>60</v>
      </c>
      <c r="I87" s="657"/>
      <c r="J87" s="657"/>
      <c r="K87" s="657"/>
      <c r="L87" s="657"/>
      <c r="M87" s="657"/>
      <c r="N87" s="657"/>
      <c r="O87" s="657"/>
      <c r="P87" s="658"/>
      <c r="Q87" s="66"/>
    </row>
    <row r="88" spans="1:17" ht="45" x14ac:dyDescent="0.25">
      <c r="B88" s="660"/>
      <c r="C88" s="662"/>
      <c r="D88" s="662"/>
      <c r="E88" s="662"/>
      <c r="F88" s="136" t="s">
        <v>94</v>
      </c>
      <c r="G88" s="136" t="s">
        <v>95</v>
      </c>
      <c r="H88" s="136" t="str">
        <f>H20</f>
        <v>Residential</v>
      </c>
      <c r="I88" s="136" t="str">
        <f t="shared" ref="I88:O88" si="5">I20</f>
        <v>GS &lt; 50 kW</v>
      </c>
      <c r="J88" s="136" t="str">
        <f t="shared" si="5"/>
        <v>GS 50 to 4,999 kW</v>
      </c>
      <c r="K88" s="136" t="str">
        <f t="shared" si="5"/>
        <v>Standby Power</v>
      </c>
      <c r="L88" s="136" t="str">
        <f t="shared" si="5"/>
        <v>Unmetered Scattered Load</v>
      </c>
      <c r="M88" s="136" t="str">
        <f t="shared" si="5"/>
        <v>Sentinel Lighting</v>
      </c>
      <c r="N88" s="136" t="str">
        <f t="shared" si="5"/>
        <v>Street Lighting</v>
      </c>
      <c r="O88" s="136" t="str">
        <f t="shared" si="5"/>
        <v>"--Unused -- hide</v>
      </c>
      <c r="P88" s="377" t="s">
        <v>35</v>
      </c>
      <c r="Q88" s="66"/>
    </row>
    <row r="89" spans="1:17" s="21" customFormat="1" ht="19.5" customHeight="1" outlineLevel="1" x14ac:dyDescent="0.25">
      <c r="A89" s="45"/>
      <c r="B89" s="371"/>
      <c r="C89" s="671" t="s">
        <v>1</v>
      </c>
      <c r="D89" s="671"/>
      <c r="E89" s="372"/>
      <c r="F89" s="373"/>
      <c r="G89" s="373"/>
      <c r="H89" s="373"/>
      <c r="I89" s="373"/>
      <c r="J89" s="373"/>
      <c r="K89" s="373"/>
      <c r="L89" s="373"/>
      <c r="M89" s="373"/>
      <c r="N89" s="373"/>
      <c r="O89" s="373"/>
      <c r="P89" s="374"/>
      <c r="Q89" s="138"/>
    </row>
    <row r="90" spans="1:17" ht="15" outlineLevel="1" x14ac:dyDescent="0.25">
      <c r="A90" s="666">
        <v>2012</v>
      </c>
      <c r="B90" s="271">
        <v>1</v>
      </c>
      <c r="C90" s="252" t="s">
        <v>2</v>
      </c>
      <c r="D90" s="250" t="s">
        <v>34</v>
      </c>
      <c r="E90" s="250">
        <v>12</v>
      </c>
      <c r="F90" s="295">
        <v>5.593</v>
      </c>
      <c r="G90" s="295">
        <v>40097.406000000003</v>
      </c>
      <c r="H90" s="294">
        <v>1</v>
      </c>
      <c r="I90" s="294">
        <v>0</v>
      </c>
      <c r="J90" s="294">
        <v>0</v>
      </c>
      <c r="K90" s="294">
        <v>0</v>
      </c>
      <c r="L90" s="294">
        <v>0</v>
      </c>
      <c r="M90" s="294">
        <v>0</v>
      </c>
      <c r="N90" s="294">
        <v>0</v>
      </c>
      <c r="O90" s="294">
        <v>0</v>
      </c>
      <c r="P90" s="249">
        <f>SUM(H90:O90)</f>
        <v>1</v>
      </c>
      <c r="Q90" s="66"/>
    </row>
    <row r="91" spans="1:17" ht="15" outlineLevel="1" x14ac:dyDescent="0.25">
      <c r="A91" s="666"/>
      <c r="B91" s="271">
        <v>2</v>
      </c>
      <c r="C91" s="252" t="s">
        <v>3</v>
      </c>
      <c r="D91" s="250" t="s">
        <v>34</v>
      </c>
      <c r="E91" s="250">
        <v>12</v>
      </c>
      <c r="F91" s="295">
        <v>1.488</v>
      </c>
      <c r="G91" s="295">
        <v>2647.681</v>
      </c>
      <c r="H91" s="294">
        <v>1</v>
      </c>
      <c r="I91" s="294">
        <v>0</v>
      </c>
      <c r="J91" s="294">
        <v>0</v>
      </c>
      <c r="K91" s="294">
        <v>0</v>
      </c>
      <c r="L91" s="294">
        <v>0</v>
      </c>
      <c r="M91" s="294">
        <v>0</v>
      </c>
      <c r="N91" s="294">
        <v>0</v>
      </c>
      <c r="O91" s="294">
        <v>0</v>
      </c>
      <c r="P91" s="249">
        <f t="shared" ref="P91:P98" si="6">SUM(H91:O91)</f>
        <v>1</v>
      </c>
      <c r="Q91" s="66"/>
    </row>
    <row r="92" spans="1:17" ht="15" outlineLevel="1" x14ac:dyDescent="0.25">
      <c r="A92" s="666"/>
      <c r="B92" s="271">
        <v>3</v>
      </c>
      <c r="C92" s="252" t="s">
        <v>4</v>
      </c>
      <c r="D92" s="250" t="s">
        <v>34</v>
      </c>
      <c r="E92" s="250">
        <v>12</v>
      </c>
      <c r="F92" s="295">
        <v>35.820999999999998</v>
      </c>
      <c r="G92" s="295">
        <v>65338.555</v>
      </c>
      <c r="H92" s="294">
        <v>1</v>
      </c>
      <c r="I92" s="294">
        <v>0</v>
      </c>
      <c r="J92" s="294">
        <v>0</v>
      </c>
      <c r="K92" s="294">
        <v>0</v>
      </c>
      <c r="L92" s="294">
        <v>0</v>
      </c>
      <c r="M92" s="294">
        <v>0</v>
      </c>
      <c r="N92" s="294">
        <v>0</v>
      </c>
      <c r="O92" s="294">
        <v>0</v>
      </c>
      <c r="P92" s="249">
        <f t="shared" si="6"/>
        <v>1</v>
      </c>
      <c r="Q92" s="66"/>
    </row>
    <row r="93" spans="1:17" ht="15" outlineLevel="1" x14ac:dyDescent="0.25">
      <c r="A93" s="666"/>
      <c r="B93" s="271">
        <v>4</v>
      </c>
      <c r="C93" s="252" t="s">
        <v>5</v>
      </c>
      <c r="D93" s="250" t="s">
        <v>34</v>
      </c>
      <c r="E93" s="250">
        <v>12</v>
      </c>
      <c r="F93" s="295">
        <v>0.627</v>
      </c>
      <c r="G93" s="295">
        <v>3806.3760000000002</v>
      </c>
      <c r="H93" s="294">
        <v>1</v>
      </c>
      <c r="I93" s="294">
        <v>0</v>
      </c>
      <c r="J93" s="294">
        <v>0</v>
      </c>
      <c r="K93" s="294">
        <v>0</v>
      </c>
      <c r="L93" s="294">
        <v>0</v>
      </c>
      <c r="M93" s="294">
        <v>0</v>
      </c>
      <c r="N93" s="294">
        <v>0</v>
      </c>
      <c r="O93" s="294">
        <v>0</v>
      </c>
      <c r="P93" s="249">
        <f t="shared" si="6"/>
        <v>1</v>
      </c>
      <c r="Q93" s="66"/>
    </row>
    <row r="94" spans="1:17" ht="15" outlineLevel="1" x14ac:dyDescent="0.25">
      <c r="A94" s="666"/>
      <c r="B94" s="271">
        <v>5</v>
      </c>
      <c r="C94" s="252" t="s">
        <v>6</v>
      </c>
      <c r="D94" s="250" t="s">
        <v>34</v>
      </c>
      <c r="E94" s="250">
        <v>12</v>
      </c>
      <c r="F94" s="295">
        <v>4.0289999999999999</v>
      </c>
      <c r="G94" s="295">
        <v>72908.737999999998</v>
      </c>
      <c r="H94" s="294">
        <v>1</v>
      </c>
      <c r="I94" s="294">
        <v>0</v>
      </c>
      <c r="J94" s="294">
        <v>0</v>
      </c>
      <c r="K94" s="294">
        <v>0</v>
      </c>
      <c r="L94" s="294">
        <v>0</v>
      </c>
      <c r="M94" s="294">
        <v>0</v>
      </c>
      <c r="N94" s="294">
        <v>0</v>
      </c>
      <c r="O94" s="294">
        <v>0</v>
      </c>
      <c r="P94" s="249">
        <f t="shared" si="6"/>
        <v>1</v>
      </c>
      <c r="Q94" s="66"/>
    </row>
    <row r="95" spans="1:17" ht="15" outlineLevel="1" x14ac:dyDescent="0.25">
      <c r="A95" s="666"/>
      <c r="B95" s="271">
        <v>6</v>
      </c>
      <c r="C95" s="252" t="s">
        <v>7</v>
      </c>
      <c r="D95" s="250" t="s">
        <v>34</v>
      </c>
      <c r="E95" s="250">
        <v>12</v>
      </c>
      <c r="F95" s="295">
        <v>0</v>
      </c>
      <c r="G95" s="295">
        <v>0</v>
      </c>
      <c r="H95" s="294">
        <v>1</v>
      </c>
      <c r="I95" s="294">
        <v>0</v>
      </c>
      <c r="J95" s="294">
        <v>0</v>
      </c>
      <c r="K95" s="294">
        <v>0</v>
      </c>
      <c r="L95" s="294">
        <v>0</v>
      </c>
      <c r="M95" s="294">
        <v>0</v>
      </c>
      <c r="N95" s="294">
        <v>0</v>
      </c>
      <c r="O95" s="294">
        <v>0</v>
      </c>
      <c r="P95" s="249">
        <f t="shared" si="6"/>
        <v>1</v>
      </c>
      <c r="Q95" s="66"/>
    </row>
    <row r="96" spans="1:17" ht="28.5" outlineLevel="1" x14ac:dyDescent="0.25">
      <c r="A96" s="666"/>
      <c r="B96" s="271">
        <v>7</v>
      </c>
      <c r="C96" s="252" t="s">
        <v>33</v>
      </c>
      <c r="D96" s="250" t="s">
        <v>34</v>
      </c>
      <c r="E96" s="250">
        <v>0</v>
      </c>
      <c r="F96" s="295">
        <v>0</v>
      </c>
      <c r="G96" s="295">
        <v>0</v>
      </c>
      <c r="H96" s="294">
        <v>1</v>
      </c>
      <c r="I96" s="294">
        <v>0</v>
      </c>
      <c r="J96" s="294">
        <v>0</v>
      </c>
      <c r="K96" s="294">
        <v>0</v>
      </c>
      <c r="L96" s="294">
        <v>0</v>
      </c>
      <c r="M96" s="294">
        <v>0</v>
      </c>
      <c r="N96" s="294">
        <v>0</v>
      </c>
      <c r="O96" s="294">
        <v>0</v>
      </c>
      <c r="P96" s="249">
        <f t="shared" si="6"/>
        <v>1</v>
      </c>
      <c r="Q96" s="66"/>
    </row>
    <row r="97" spans="1:19" ht="15" outlineLevel="1" x14ac:dyDescent="0.25">
      <c r="A97" s="666"/>
      <c r="B97" s="271">
        <v>8</v>
      </c>
      <c r="C97" s="252" t="s">
        <v>26</v>
      </c>
      <c r="D97" s="250" t="s">
        <v>34</v>
      </c>
      <c r="E97" s="250">
        <v>0</v>
      </c>
      <c r="F97" s="295">
        <v>0</v>
      </c>
      <c r="G97" s="295">
        <v>0</v>
      </c>
      <c r="H97" s="294">
        <v>1</v>
      </c>
      <c r="I97" s="294">
        <v>0</v>
      </c>
      <c r="J97" s="294">
        <v>0</v>
      </c>
      <c r="K97" s="294">
        <v>0</v>
      </c>
      <c r="L97" s="294">
        <v>0</v>
      </c>
      <c r="M97" s="294">
        <v>0</v>
      </c>
      <c r="N97" s="294">
        <v>0</v>
      </c>
      <c r="O97" s="294">
        <v>0</v>
      </c>
      <c r="P97" s="249">
        <f t="shared" si="6"/>
        <v>1</v>
      </c>
      <c r="Q97" s="66"/>
    </row>
    <row r="98" spans="1:19" ht="15" outlineLevel="1" x14ac:dyDescent="0.25">
      <c r="A98" s="666"/>
      <c r="B98" s="271">
        <v>9</v>
      </c>
      <c r="C98" s="252" t="s">
        <v>8</v>
      </c>
      <c r="D98" s="250" t="s">
        <v>34</v>
      </c>
      <c r="E98" s="250">
        <v>12</v>
      </c>
      <c r="F98" s="295">
        <v>0</v>
      </c>
      <c r="G98" s="295">
        <v>0</v>
      </c>
      <c r="H98" s="294">
        <v>1</v>
      </c>
      <c r="I98" s="294">
        <v>0</v>
      </c>
      <c r="J98" s="294">
        <v>0</v>
      </c>
      <c r="K98" s="294">
        <v>0</v>
      </c>
      <c r="L98" s="294">
        <v>0</v>
      </c>
      <c r="M98" s="294">
        <v>0</v>
      </c>
      <c r="N98" s="294">
        <v>0</v>
      </c>
      <c r="O98" s="294">
        <v>0</v>
      </c>
      <c r="P98" s="249">
        <f t="shared" si="6"/>
        <v>1</v>
      </c>
      <c r="Q98" s="66"/>
    </row>
    <row r="99" spans="1:19" ht="15" outlineLevel="1" x14ac:dyDescent="0.25">
      <c r="A99" s="666"/>
      <c r="B99" s="271"/>
      <c r="C99" s="253" t="s">
        <v>252</v>
      </c>
      <c r="D99" s="250" t="s">
        <v>250</v>
      </c>
      <c r="E99" s="250">
        <v>12</v>
      </c>
      <c r="F99" s="295">
        <v>1.5149999999999999</v>
      </c>
      <c r="G99" s="295">
        <v>3333.355</v>
      </c>
      <c r="H99" s="292">
        <v>1</v>
      </c>
      <c r="I99" s="292">
        <v>0</v>
      </c>
      <c r="J99" s="292">
        <v>0</v>
      </c>
      <c r="K99" s="292">
        <v>0</v>
      </c>
      <c r="L99" s="292">
        <v>0</v>
      </c>
      <c r="M99" s="292">
        <v>0</v>
      </c>
      <c r="N99" s="292">
        <v>0</v>
      </c>
      <c r="O99" s="292">
        <v>0</v>
      </c>
      <c r="P99" s="249"/>
      <c r="Q99" s="66"/>
    </row>
    <row r="100" spans="1:19" ht="15" hidden="1" outlineLevel="1" x14ac:dyDescent="0.25">
      <c r="A100" s="666"/>
      <c r="B100" s="271"/>
      <c r="C100" s="655"/>
      <c r="D100" s="655"/>
      <c r="E100" s="265"/>
      <c r="F100" s="295"/>
      <c r="G100" s="295"/>
      <c r="H100" s="292"/>
      <c r="I100" s="293"/>
      <c r="J100" s="293"/>
      <c r="K100" s="293"/>
      <c r="L100" s="293"/>
      <c r="M100" s="293"/>
      <c r="N100" s="293"/>
      <c r="O100" s="293"/>
      <c r="P100" s="249"/>
      <c r="Q100" s="66"/>
    </row>
    <row r="101" spans="1:19" ht="15" hidden="1" outlineLevel="1" x14ac:dyDescent="0.25">
      <c r="A101" s="666"/>
      <c r="B101" s="271"/>
      <c r="C101" s="655"/>
      <c r="D101" s="655"/>
      <c r="E101" s="265"/>
      <c r="F101" s="295"/>
      <c r="G101" s="295"/>
      <c r="H101" s="292"/>
      <c r="I101" s="293"/>
      <c r="J101" s="293"/>
      <c r="K101" s="293"/>
      <c r="L101" s="293"/>
      <c r="M101" s="293"/>
      <c r="N101" s="293"/>
      <c r="O101" s="293"/>
      <c r="P101" s="249"/>
      <c r="Q101" s="66"/>
    </row>
    <row r="102" spans="1:19" s="21" customFormat="1" ht="18.75" customHeight="1" outlineLevel="1" x14ac:dyDescent="0.25">
      <c r="A102" s="666"/>
      <c r="B102" s="245"/>
      <c r="C102" s="663" t="s">
        <v>9</v>
      </c>
      <c r="D102" s="663"/>
      <c r="E102" s="246"/>
      <c r="F102" s="247"/>
      <c r="G102" s="247"/>
      <c r="H102" s="247"/>
      <c r="I102" s="247"/>
      <c r="J102" s="247"/>
      <c r="K102" s="247"/>
      <c r="L102" s="247"/>
      <c r="M102" s="247"/>
      <c r="N102" s="247"/>
      <c r="O102" s="247"/>
      <c r="P102" s="248"/>
      <c r="Q102" s="138"/>
      <c r="R102" s="27"/>
      <c r="S102" s="27"/>
    </row>
    <row r="103" spans="1:19" ht="15" outlineLevel="1" x14ac:dyDescent="0.25">
      <c r="A103" s="666"/>
      <c r="B103" s="147">
        <v>10</v>
      </c>
      <c r="C103" s="254" t="s">
        <v>27</v>
      </c>
      <c r="D103" s="250" t="s">
        <v>34</v>
      </c>
      <c r="E103" s="250">
        <v>12</v>
      </c>
      <c r="F103" s="295">
        <v>136.82900000000001</v>
      </c>
      <c r="G103" s="295">
        <v>675746.30599999998</v>
      </c>
      <c r="H103" s="292">
        <v>0</v>
      </c>
      <c r="I103" s="292">
        <v>9.2949060813813086E-2</v>
      </c>
      <c r="J103" s="292">
        <v>0.85875036890573264</v>
      </c>
      <c r="K103" s="292">
        <v>0</v>
      </c>
      <c r="L103" s="292">
        <v>0</v>
      </c>
      <c r="M103" s="292">
        <v>0</v>
      </c>
      <c r="N103" s="292">
        <v>0</v>
      </c>
      <c r="O103" s="292">
        <v>0</v>
      </c>
      <c r="P103" s="249">
        <f>SUM(H103:O103)</f>
        <v>0.95169942971954569</v>
      </c>
      <c r="Q103" s="66"/>
    </row>
    <row r="104" spans="1:19" ht="15" outlineLevel="1" x14ac:dyDescent="0.25">
      <c r="A104" s="666"/>
      <c r="B104" s="147">
        <v>11</v>
      </c>
      <c r="C104" s="252" t="s">
        <v>25</v>
      </c>
      <c r="D104" s="250" t="s">
        <v>34</v>
      </c>
      <c r="E104" s="250">
        <v>12</v>
      </c>
      <c r="F104" s="295">
        <v>78.149000000000001</v>
      </c>
      <c r="G104" s="295">
        <v>297848.78000000003</v>
      </c>
      <c r="H104" s="292">
        <v>0</v>
      </c>
      <c r="I104" s="292">
        <v>1</v>
      </c>
      <c r="J104" s="292">
        <v>0</v>
      </c>
      <c r="K104" s="292">
        <v>0</v>
      </c>
      <c r="L104" s="292">
        <v>0</v>
      </c>
      <c r="M104" s="292">
        <v>0</v>
      </c>
      <c r="N104" s="292">
        <v>0</v>
      </c>
      <c r="O104" s="292">
        <v>0</v>
      </c>
      <c r="P104" s="249">
        <f>SUM(H104:O104)</f>
        <v>1</v>
      </c>
      <c r="Q104" s="66"/>
    </row>
    <row r="105" spans="1:19" ht="15" outlineLevel="1" x14ac:dyDescent="0.25">
      <c r="A105" s="666"/>
      <c r="B105" s="147">
        <v>12</v>
      </c>
      <c r="C105" s="252" t="s">
        <v>28</v>
      </c>
      <c r="D105" s="250" t="s">
        <v>34</v>
      </c>
      <c r="E105" s="250">
        <v>3</v>
      </c>
      <c r="F105" s="295">
        <v>0</v>
      </c>
      <c r="G105" s="295">
        <v>0</v>
      </c>
      <c r="H105" s="292">
        <v>0</v>
      </c>
      <c r="I105" s="292">
        <v>0</v>
      </c>
      <c r="J105" s="292">
        <v>0</v>
      </c>
      <c r="K105" s="292">
        <v>0</v>
      </c>
      <c r="L105" s="292">
        <v>0</v>
      </c>
      <c r="M105" s="292">
        <v>0</v>
      </c>
      <c r="N105" s="292">
        <v>0</v>
      </c>
      <c r="O105" s="292">
        <v>0</v>
      </c>
      <c r="P105" s="249">
        <f t="shared" ref="P105:P110" si="7">SUM(H105:O105)</f>
        <v>0</v>
      </c>
      <c r="Q105" s="66"/>
    </row>
    <row r="106" spans="1:19" ht="15" outlineLevel="1" x14ac:dyDescent="0.25">
      <c r="A106" s="666"/>
      <c r="B106" s="147">
        <v>13</v>
      </c>
      <c r="C106" s="252" t="s">
        <v>29</v>
      </c>
      <c r="D106" s="250" t="s">
        <v>34</v>
      </c>
      <c r="E106" s="250">
        <v>12</v>
      </c>
      <c r="F106" s="295">
        <v>0</v>
      </c>
      <c r="G106" s="295">
        <v>0</v>
      </c>
      <c r="H106" s="292">
        <v>0</v>
      </c>
      <c r="I106" s="292">
        <v>0</v>
      </c>
      <c r="J106" s="292">
        <v>0</v>
      </c>
      <c r="K106" s="292">
        <v>0</v>
      </c>
      <c r="L106" s="292">
        <v>0</v>
      </c>
      <c r="M106" s="292">
        <v>0</v>
      </c>
      <c r="N106" s="292">
        <v>0</v>
      </c>
      <c r="O106" s="292">
        <v>0</v>
      </c>
      <c r="P106" s="249">
        <f t="shared" si="7"/>
        <v>0</v>
      </c>
      <c r="Q106" s="66"/>
    </row>
    <row r="107" spans="1:19" ht="15" outlineLevel="1" x14ac:dyDescent="0.25">
      <c r="A107" s="666"/>
      <c r="B107" s="147">
        <v>14</v>
      </c>
      <c r="C107" s="252" t="s">
        <v>23</v>
      </c>
      <c r="D107" s="250" t="s">
        <v>34</v>
      </c>
      <c r="E107" s="250">
        <v>12</v>
      </c>
      <c r="F107" s="295">
        <v>0</v>
      </c>
      <c r="G107" s="295">
        <v>0</v>
      </c>
      <c r="H107" s="292">
        <v>0</v>
      </c>
      <c r="I107" s="292">
        <v>0</v>
      </c>
      <c r="J107" s="292">
        <v>0</v>
      </c>
      <c r="K107" s="292">
        <v>0</v>
      </c>
      <c r="L107" s="292">
        <v>0</v>
      </c>
      <c r="M107" s="292">
        <v>0</v>
      </c>
      <c r="N107" s="292">
        <v>0</v>
      </c>
      <c r="O107" s="292">
        <v>0</v>
      </c>
      <c r="P107" s="249">
        <f t="shared" si="7"/>
        <v>0</v>
      </c>
      <c r="Q107" s="66"/>
    </row>
    <row r="108" spans="1:19" ht="28.5" outlineLevel="1" x14ac:dyDescent="0.25">
      <c r="A108" s="666"/>
      <c r="B108" s="271">
        <v>15</v>
      </c>
      <c r="C108" s="252" t="s">
        <v>30</v>
      </c>
      <c r="D108" s="250" t="s">
        <v>34</v>
      </c>
      <c r="E108" s="250">
        <v>0</v>
      </c>
      <c r="F108" s="295">
        <v>0</v>
      </c>
      <c r="G108" s="295">
        <v>0</v>
      </c>
      <c r="H108" s="292">
        <v>0</v>
      </c>
      <c r="I108" s="292">
        <v>0</v>
      </c>
      <c r="J108" s="292">
        <v>0</v>
      </c>
      <c r="K108" s="292">
        <v>0</v>
      </c>
      <c r="L108" s="292">
        <v>0</v>
      </c>
      <c r="M108" s="292">
        <v>0</v>
      </c>
      <c r="N108" s="292">
        <v>0</v>
      </c>
      <c r="O108" s="292">
        <v>0</v>
      </c>
      <c r="P108" s="249">
        <f t="shared" si="7"/>
        <v>0</v>
      </c>
      <c r="Q108" s="66"/>
    </row>
    <row r="109" spans="1:19" ht="28.5" outlineLevel="1" x14ac:dyDescent="0.25">
      <c r="A109" s="666"/>
      <c r="B109" s="271">
        <v>16</v>
      </c>
      <c r="C109" s="252" t="s">
        <v>31</v>
      </c>
      <c r="D109" s="250" t="s">
        <v>34</v>
      </c>
      <c r="E109" s="250">
        <v>0</v>
      </c>
      <c r="F109" s="295">
        <v>0</v>
      </c>
      <c r="G109" s="295">
        <v>0</v>
      </c>
      <c r="H109" s="292">
        <v>0</v>
      </c>
      <c r="I109" s="292">
        <v>0</v>
      </c>
      <c r="J109" s="292">
        <v>0</v>
      </c>
      <c r="K109" s="292">
        <v>0</v>
      </c>
      <c r="L109" s="292">
        <v>0</v>
      </c>
      <c r="M109" s="292">
        <v>0</v>
      </c>
      <c r="N109" s="292">
        <v>0</v>
      </c>
      <c r="O109" s="292">
        <v>0</v>
      </c>
      <c r="P109" s="249">
        <f t="shared" si="7"/>
        <v>0</v>
      </c>
      <c r="Q109" s="66"/>
    </row>
    <row r="110" spans="1:19" ht="15" outlineLevel="1" x14ac:dyDescent="0.25">
      <c r="A110" s="666"/>
      <c r="B110" s="271">
        <v>17</v>
      </c>
      <c r="C110" s="252" t="s">
        <v>10</v>
      </c>
      <c r="D110" s="250" t="s">
        <v>34</v>
      </c>
      <c r="E110" s="250">
        <v>0</v>
      </c>
      <c r="F110" s="295">
        <v>38.034999999999997</v>
      </c>
      <c r="G110" s="295">
        <v>552.85500000000002</v>
      </c>
      <c r="H110" s="292">
        <v>0</v>
      </c>
      <c r="I110" s="292">
        <v>0</v>
      </c>
      <c r="J110" s="292">
        <v>1</v>
      </c>
      <c r="K110" s="292">
        <v>0</v>
      </c>
      <c r="L110" s="292">
        <v>0</v>
      </c>
      <c r="M110" s="292">
        <v>0</v>
      </c>
      <c r="N110" s="292">
        <v>0</v>
      </c>
      <c r="O110" s="292">
        <v>0</v>
      </c>
      <c r="P110" s="249">
        <f t="shared" si="7"/>
        <v>1</v>
      </c>
      <c r="Q110" s="66"/>
    </row>
    <row r="111" spans="1:19" ht="15" outlineLevel="1" x14ac:dyDescent="0.25">
      <c r="A111" s="666"/>
      <c r="B111" s="271"/>
      <c r="C111" s="253" t="s">
        <v>252</v>
      </c>
      <c r="D111" s="250" t="s">
        <v>250</v>
      </c>
      <c r="E111" s="250">
        <v>12</v>
      </c>
      <c r="F111" s="295">
        <v>38.44</v>
      </c>
      <c r="G111" s="295">
        <v>173692.48200000002</v>
      </c>
      <c r="H111" s="292">
        <v>0</v>
      </c>
      <c r="I111" s="292">
        <v>0.177041690687293</v>
      </c>
      <c r="J111" s="292">
        <v>0.76653076633437822</v>
      </c>
      <c r="K111" s="292">
        <v>0</v>
      </c>
      <c r="L111" s="292">
        <v>0</v>
      </c>
      <c r="M111" s="292">
        <v>0</v>
      </c>
      <c r="N111" s="292">
        <v>0</v>
      </c>
      <c r="O111" s="292">
        <v>0</v>
      </c>
      <c r="P111" s="249"/>
      <c r="Q111" s="66"/>
    </row>
    <row r="112" spans="1:19" ht="15" hidden="1" outlineLevel="1" x14ac:dyDescent="0.25">
      <c r="A112" s="666"/>
      <c r="B112" s="271"/>
      <c r="C112" s="655"/>
      <c r="D112" s="655"/>
      <c r="E112" s="265"/>
      <c r="F112" s="295"/>
      <c r="G112" s="295"/>
      <c r="H112" s="292"/>
      <c r="I112" s="294"/>
      <c r="J112" s="294"/>
      <c r="K112" s="293"/>
      <c r="L112" s="293"/>
      <c r="M112" s="293"/>
      <c r="N112" s="293"/>
      <c r="O112" s="293"/>
      <c r="P112" s="249"/>
      <c r="Q112" s="66"/>
    </row>
    <row r="113" spans="1:17" ht="15" hidden="1" outlineLevel="1" x14ac:dyDescent="0.25">
      <c r="A113" s="666"/>
      <c r="B113" s="271"/>
      <c r="C113" s="655"/>
      <c r="D113" s="655"/>
      <c r="E113" s="265"/>
      <c r="F113" s="295"/>
      <c r="G113" s="295"/>
      <c r="H113" s="292"/>
      <c r="I113" s="294"/>
      <c r="J113" s="294"/>
      <c r="K113" s="293"/>
      <c r="L113" s="293"/>
      <c r="M113" s="293"/>
      <c r="N113" s="293"/>
      <c r="O113" s="293"/>
      <c r="P113" s="249"/>
      <c r="Q113" s="66"/>
    </row>
    <row r="114" spans="1:17" s="21" customFormat="1" ht="18" customHeight="1" outlineLevel="1" x14ac:dyDescent="0.25">
      <c r="A114" s="666"/>
      <c r="B114" s="245"/>
      <c r="C114" s="663" t="s">
        <v>11</v>
      </c>
      <c r="D114" s="663"/>
      <c r="E114" s="246"/>
      <c r="F114" s="247"/>
      <c r="G114" s="247"/>
      <c r="H114" s="247"/>
      <c r="I114" s="247"/>
      <c r="J114" s="247"/>
      <c r="K114" s="247"/>
      <c r="L114" s="247"/>
      <c r="M114" s="247"/>
      <c r="N114" s="247"/>
      <c r="O114" s="247"/>
      <c r="P114" s="248"/>
      <c r="Q114" s="138"/>
    </row>
    <row r="115" spans="1:17" ht="15" outlineLevel="1" x14ac:dyDescent="0.25">
      <c r="A115" s="666"/>
      <c r="B115" s="147">
        <v>18</v>
      </c>
      <c r="C115" s="252" t="s">
        <v>12</v>
      </c>
      <c r="D115" s="250" t="s">
        <v>34</v>
      </c>
      <c r="E115" s="250">
        <v>12</v>
      </c>
      <c r="F115" s="295">
        <v>0</v>
      </c>
      <c r="G115" s="295">
        <v>0</v>
      </c>
      <c r="H115" s="292">
        <v>0</v>
      </c>
      <c r="I115" s="292">
        <v>0</v>
      </c>
      <c r="J115" s="292">
        <v>0</v>
      </c>
      <c r="K115" s="292">
        <v>0</v>
      </c>
      <c r="L115" s="292">
        <v>0</v>
      </c>
      <c r="M115" s="292">
        <v>0</v>
      </c>
      <c r="N115" s="292">
        <v>0</v>
      </c>
      <c r="O115" s="292">
        <v>0</v>
      </c>
      <c r="P115" s="249">
        <f t="shared" ref="P115:P119" si="8">SUM(H115:O115)</f>
        <v>0</v>
      </c>
      <c r="Q115" s="66"/>
    </row>
    <row r="116" spans="1:17" ht="15" outlineLevel="1" x14ac:dyDescent="0.25">
      <c r="A116" s="666"/>
      <c r="B116" s="147">
        <v>19</v>
      </c>
      <c r="C116" s="252" t="s">
        <v>13</v>
      </c>
      <c r="D116" s="250" t="s">
        <v>34</v>
      </c>
      <c r="E116" s="250">
        <v>12</v>
      </c>
      <c r="F116" s="295">
        <v>0</v>
      </c>
      <c r="G116" s="295">
        <v>0</v>
      </c>
      <c r="H116" s="292">
        <v>0</v>
      </c>
      <c r="I116" s="292">
        <v>0</v>
      </c>
      <c r="J116" s="292">
        <v>0</v>
      </c>
      <c r="K116" s="292">
        <v>0</v>
      </c>
      <c r="L116" s="292">
        <v>0</v>
      </c>
      <c r="M116" s="292">
        <v>0</v>
      </c>
      <c r="N116" s="292">
        <v>0</v>
      </c>
      <c r="O116" s="292">
        <v>0</v>
      </c>
      <c r="P116" s="249">
        <f t="shared" si="8"/>
        <v>0</v>
      </c>
      <c r="Q116" s="66"/>
    </row>
    <row r="117" spans="1:17" ht="15" outlineLevel="1" x14ac:dyDescent="0.25">
      <c r="A117" s="666"/>
      <c r="B117" s="147">
        <v>20</v>
      </c>
      <c r="C117" s="252" t="s">
        <v>14</v>
      </c>
      <c r="D117" s="250" t="s">
        <v>34</v>
      </c>
      <c r="E117" s="250">
        <v>12</v>
      </c>
      <c r="F117" s="295">
        <v>0</v>
      </c>
      <c r="G117" s="295">
        <v>0</v>
      </c>
      <c r="H117" s="292">
        <v>0</v>
      </c>
      <c r="I117" s="292">
        <v>0</v>
      </c>
      <c r="J117" s="292">
        <v>0</v>
      </c>
      <c r="K117" s="292">
        <v>0</v>
      </c>
      <c r="L117" s="292">
        <v>0</v>
      </c>
      <c r="M117" s="292">
        <v>0</v>
      </c>
      <c r="N117" s="292">
        <v>0</v>
      </c>
      <c r="O117" s="292">
        <v>0</v>
      </c>
      <c r="P117" s="249">
        <f t="shared" si="8"/>
        <v>0</v>
      </c>
      <c r="Q117" s="66"/>
    </row>
    <row r="118" spans="1:17" ht="15" outlineLevel="1" x14ac:dyDescent="0.25">
      <c r="A118" s="666"/>
      <c r="B118" s="147">
        <v>21</v>
      </c>
      <c r="C118" s="254" t="s">
        <v>27</v>
      </c>
      <c r="D118" s="250" t="s">
        <v>34</v>
      </c>
      <c r="E118" s="250">
        <v>12</v>
      </c>
      <c r="F118" s="295">
        <v>0</v>
      </c>
      <c r="G118" s="295">
        <v>0</v>
      </c>
      <c r="H118" s="292">
        <v>0</v>
      </c>
      <c r="I118" s="292">
        <v>0</v>
      </c>
      <c r="J118" s="292">
        <v>0</v>
      </c>
      <c r="K118" s="292">
        <v>0</v>
      </c>
      <c r="L118" s="292">
        <v>0</v>
      </c>
      <c r="M118" s="292">
        <v>0</v>
      </c>
      <c r="N118" s="292">
        <v>0</v>
      </c>
      <c r="O118" s="292">
        <v>0</v>
      </c>
      <c r="P118" s="249">
        <f t="shared" si="8"/>
        <v>0</v>
      </c>
      <c r="Q118" s="66"/>
    </row>
    <row r="119" spans="1:17" ht="15" outlineLevel="1" x14ac:dyDescent="0.25">
      <c r="A119" s="666"/>
      <c r="B119" s="147">
        <v>22</v>
      </c>
      <c r="C119" s="252" t="s">
        <v>10</v>
      </c>
      <c r="D119" s="250" t="s">
        <v>34</v>
      </c>
      <c r="E119" s="250">
        <v>0</v>
      </c>
      <c r="F119" s="295">
        <v>349.20400000000001</v>
      </c>
      <c r="G119" s="295">
        <v>8415.6730000000007</v>
      </c>
      <c r="H119" s="292">
        <v>0</v>
      </c>
      <c r="I119" s="292">
        <v>0</v>
      </c>
      <c r="J119" s="292">
        <v>1</v>
      </c>
      <c r="K119" s="292">
        <v>0</v>
      </c>
      <c r="L119" s="292">
        <v>0</v>
      </c>
      <c r="M119" s="292">
        <v>0</v>
      </c>
      <c r="N119" s="292">
        <v>0</v>
      </c>
      <c r="O119" s="292">
        <v>0</v>
      </c>
      <c r="P119" s="249">
        <f t="shared" si="8"/>
        <v>1</v>
      </c>
      <c r="Q119" s="66"/>
    </row>
    <row r="120" spans="1:17" ht="15" outlineLevel="1" x14ac:dyDescent="0.25">
      <c r="A120" s="666"/>
      <c r="B120" s="147"/>
      <c r="C120" s="253" t="s">
        <v>252</v>
      </c>
      <c r="D120" s="250" t="s">
        <v>250</v>
      </c>
      <c r="E120" s="250">
        <v>12</v>
      </c>
      <c r="F120" s="295">
        <v>0</v>
      </c>
      <c r="G120" s="295">
        <v>0</v>
      </c>
      <c r="H120" s="292">
        <v>0</v>
      </c>
      <c r="I120" s="292">
        <v>0</v>
      </c>
      <c r="J120" s="292">
        <v>0</v>
      </c>
      <c r="K120" s="292">
        <v>0</v>
      </c>
      <c r="L120" s="292">
        <v>0</v>
      </c>
      <c r="M120" s="292">
        <v>0</v>
      </c>
      <c r="N120" s="292">
        <v>0</v>
      </c>
      <c r="O120" s="292">
        <v>0</v>
      </c>
      <c r="P120" s="249"/>
      <c r="Q120" s="66"/>
    </row>
    <row r="121" spans="1:17" ht="15" hidden="1" outlineLevel="1" x14ac:dyDescent="0.25">
      <c r="A121" s="666"/>
      <c r="B121" s="147"/>
      <c r="C121" s="655"/>
      <c r="D121" s="655"/>
      <c r="E121" s="265"/>
      <c r="F121" s="295"/>
      <c r="G121" s="295"/>
      <c r="H121" s="292"/>
      <c r="I121" s="293"/>
      <c r="J121" s="293"/>
      <c r="K121" s="293"/>
      <c r="L121" s="293"/>
      <c r="M121" s="293"/>
      <c r="N121" s="293"/>
      <c r="O121" s="293"/>
      <c r="P121" s="249"/>
      <c r="Q121" s="66"/>
    </row>
    <row r="122" spans="1:17" ht="15" hidden="1" outlineLevel="1" x14ac:dyDescent="0.25">
      <c r="A122" s="666"/>
      <c r="B122" s="147"/>
      <c r="C122" s="655"/>
      <c r="D122" s="655"/>
      <c r="E122" s="265"/>
      <c r="F122" s="295"/>
      <c r="G122" s="295"/>
      <c r="H122" s="292"/>
      <c r="I122" s="293"/>
      <c r="J122" s="293"/>
      <c r="K122" s="293"/>
      <c r="L122" s="293"/>
      <c r="M122" s="293"/>
      <c r="N122" s="293"/>
      <c r="O122" s="293"/>
      <c r="P122" s="249"/>
      <c r="Q122" s="66"/>
    </row>
    <row r="123" spans="1:17" ht="15" hidden="1" outlineLevel="1" x14ac:dyDescent="0.25">
      <c r="A123" s="666"/>
      <c r="B123" s="147"/>
      <c r="C123" s="655"/>
      <c r="D123" s="655"/>
      <c r="E123" s="265"/>
      <c r="F123" s="295"/>
      <c r="G123" s="295"/>
      <c r="H123" s="292"/>
      <c r="I123" s="293"/>
      <c r="J123" s="293"/>
      <c r="K123" s="293"/>
      <c r="L123" s="293"/>
      <c r="M123" s="293"/>
      <c r="N123" s="293"/>
      <c r="O123" s="293"/>
      <c r="P123" s="249"/>
      <c r="Q123" s="66"/>
    </row>
    <row r="124" spans="1:17" s="42" customFormat="1" ht="15" outlineLevel="1" x14ac:dyDescent="0.25">
      <c r="A124" s="666"/>
      <c r="B124" s="245"/>
      <c r="C124" s="663" t="s">
        <v>15</v>
      </c>
      <c r="D124" s="663"/>
      <c r="E124" s="246"/>
      <c r="F124" s="247"/>
      <c r="G124" s="247"/>
      <c r="H124" s="247"/>
      <c r="I124" s="247"/>
      <c r="J124" s="247"/>
      <c r="K124" s="247"/>
      <c r="L124" s="247"/>
      <c r="M124" s="247"/>
      <c r="N124" s="247"/>
      <c r="O124" s="247"/>
      <c r="P124" s="248"/>
      <c r="Q124" s="146"/>
    </row>
    <row r="125" spans="1:17" ht="15" outlineLevel="1" x14ac:dyDescent="0.25">
      <c r="A125" s="666"/>
      <c r="B125" s="271">
        <v>23</v>
      </c>
      <c r="C125" s="252" t="s">
        <v>15</v>
      </c>
      <c r="D125" s="250" t="s">
        <v>34</v>
      </c>
      <c r="E125" s="250">
        <v>12</v>
      </c>
      <c r="F125" s="295">
        <v>9.1219999999999999</v>
      </c>
      <c r="G125" s="295">
        <v>49103.224999999999</v>
      </c>
      <c r="H125" s="294">
        <v>1</v>
      </c>
      <c r="I125" s="294">
        <v>0</v>
      </c>
      <c r="J125" s="294">
        <v>0</v>
      </c>
      <c r="K125" s="294">
        <v>0</v>
      </c>
      <c r="L125" s="294">
        <v>0</v>
      </c>
      <c r="M125" s="294">
        <v>0</v>
      </c>
      <c r="N125" s="294">
        <v>0</v>
      </c>
      <c r="O125" s="294">
        <v>0</v>
      </c>
      <c r="P125" s="249">
        <f t="shared" ref="P125" si="9">SUM(H125:O125)</f>
        <v>1</v>
      </c>
      <c r="Q125" s="66"/>
    </row>
    <row r="126" spans="1:17" ht="15" outlineLevel="1" x14ac:dyDescent="0.25">
      <c r="A126" s="666"/>
      <c r="B126" s="271"/>
      <c r="C126" s="253" t="s">
        <v>252</v>
      </c>
      <c r="D126" s="250" t="s">
        <v>250</v>
      </c>
      <c r="E126" s="250">
        <v>12</v>
      </c>
      <c r="F126" s="295">
        <v>2.92</v>
      </c>
      <c r="G126" s="295">
        <v>15335.829</v>
      </c>
      <c r="H126" s="292">
        <v>1</v>
      </c>
      <c r="I126" s="292">
        <v>0</v>
      </c>
      <c r="J126" s="292">
        <v>0</v>
      </c>
      <c r="K126" s="292">
        <v>0</v>
      </c>
      <c r="L126" s="292">
        <v>0</v>
      </c>
      <c r="M126" s="292">
        <v>0</v>
      </c>
      <c r="N126" s="292">
        <v>0</v>
      </c>
      <c r="O126" s="292">
        <v>0</v>
      </c>
      <c r="P126" s="249"/>
      <c r="Q126" s="66"/>
    </row>
    <row r="127" spans="1:17" ht="15" hidden="1" outlineLevel="1" x14ac:dyDescent="0.25">
      <c r="A127" s="666"/>
      <c r="B127" s="271"/>
      <c r="C127" s="655"/>
      <c r="D127" s="655"/>
      <c r="E127" s="265"/>
      <c r="F127" s="295"/>
      <c r="G127" s="295"/>
      <c r="H127" s="292"/>
      <c r="I127" s="293"/>
      <c r="J127" s="293"/>
      <c r="K127" s="293"/>
      <c r="L127" s="293"/>
      <c r="M127" s="293"/>
      <c r="N127" s="293"/>
      <c r="O127" s="293"/>
      <c r="P127" s="249"/>
      <c r="Q127" s="66"/>
    </row>
    <row r="128" spans="1:17" ht="15" hidden="1" outlineLevel="1" x14ac:dyDescent="0.25">
      <c r="A128" s="666"/>
      <c r="B128" s="271"/>
      <c r="C128" s="655"/>
      <c r="D128" s="655"/>
      <c r="E128" s="265"/>
      <c r="F128" s="295"/>
      <c r="G128" s="295"/>
      <c r="H128" s="292"/>
      <c r="I128" s="293"/>
      <c r="J128" s="293"/>
      <c r="K128" s="293"/>
      <c r="L128" s="293"/>
      <c r="M128" s="293"/>
      <c r="N128" s="293"/>
      <c r="O128" s="293"/>
      <c r="P128" s="249"/>
      <c r="Q128" s="66"/>
    </row>
    <row r="129" spans="1:17" s="42" customFormat="1" ht="15" outlineLevel="1" x14ac:dyDescent="0.25">
      <c r="A129" s="666"/>
      <c r="B129" s="245"/>
      <c r="C129" s="663" t="s">
        <v>16</v>
      </c>
      <c r="D129" s="663"/>
      <c r="E129" s="246"/>
      <c r="F129" s="247"/>
      <c r="G129" s="247"/>
      <c r="H129" s="247"/>
      <c r="I129" s="247"/>
      <c r="J129" s="247"/>
      <c r="K129" s="247"/>
      <c r="L129" s="247"/>
      <c r="M129" s="247"/>
      <c r="N129" s="247"/>
      <c r="O129" s="247"/>
      <c r="P129" s="248"/>
      <c r="Q129" s="146"/>
    </row>
    <row r="130" spans="1:17" ht="15" outlineLevel="1" x14ac:dyDescent="0.25">
      <c r="A130" s="666"/>
      <c r="B130" s="271">
        <v>24</v>
      </c>
      <c r="C130" s="252" t="s">
        <v>17</v>
      </c>
      <c r="D130" s="250" t="s">
        <v>34</v>
      </c>
      <c r="E130" s="250">
        <v>12</v>
      </c>
      <c r="F130" s="295">
        <v>0</v>
      </c>
      <c r="G130" s="295">
        <v>0</v>
      </c>
      <c r="H130" s="292">
        <v>0</v>
      </c>
      <c r="I130" s="292">
        <v>0</v>
      </c>
      <c r="J130" s="292">
        <v>0</v>
      </c>
      <c r="K130" s="292">
        <v>0</v>
      </c>
      <c r="L130" s="292">
        <v>0</v>
      </c>
      <c r="M130" s="292">
        <v>0</v>
      </c>
      <c r="N130" s="292">
        <v>0</v>
      </c>
      <c r="O130" s="292">
        <v>0</v>
      </c>
      <c r="P130" s="249">
        <f t="shared" ref="P130:P134" si="10">SUM(H130:O130)</f>
        <v>0</v>
      </c>
      <c r="Q130" s="66"/>
    </row>
    <row r="131" spans="1:17" ht="15" outlineLevel="1" x14ac:dyDescent="0.25">
      <c r="A131" s="666"/>
      <c r="B131" s="271">
        <v>25</v>
      </c>
      <c r="C131" s="252" t="s">
        <v>18</v>
      </c>
      <c r="D131" s="250" t="s">
        <v>34</v>
      </c>
      <c r="E131" s="250">
        <v>12</v>
      </c>
      <c r="F131" s="295">
        <v>0.308</v>
      </c>
      <c r="G131" s="295">
        <v>298.03699999999998</v>
      </c>
      <c r="H131" s="292">
        <v>0</v>
      </c>
      <c r="I131" s="292">
        <v>0</v>
      </c>
      <c r="J131" s="292">
        <v>1</v>
      </c>
      <c r="K131" s="292">
        <v>0</v>
      </c>
      <c r="L131" s="292">
        <v>0</v>
      </c>
      <c r="M131" s="292">
        <v>0</v>
      </c>
      <c r="N131" s="292">
        <v>0</v>
      </c>
      <c r="O131" s="292">
        <v>0</v>
      </c>
      <c r="P131" s="249">
        <f t="shared" si="10"/>
        <v>1</v>
      </c>
      <c r="Q131" s="66"/>
    </row>
    <row r="132" spans="1:17" ht="15" outlineLevel="1" x14ac:dyDescent="0.25">
      <c r="A132" s="666"/>
      <c r="B132" s="271">
        <v>26</v>
      </c>
      <c r="C132" s="252" t="s">
        <v>19</v>
      </c>
      <c r="D132" s="250" t="s">
        <v>34</v>
      </c>
      <c r="E132" s="250">
        <v>12</v>
      </c>
      <c r="F132" s="295">
        <v>0</v>
      </c>
      <c r="G132" s="295">
        <v>0</v>
      </c>
      <c r="H132" s="292">
        <v>0</v>
      </c>
      <c r="I132" s="292">
        <v>0</v>
      </c>
      <c r="J132" s="292">
        <v>0</v>
      </c>
      <c r="K132" s="292">
        <v>0</v>
      </c>
      <c r="L132" s="292">
        <v>0</v>
      </c>
      <c r="M132" s="292">
        <v>0</v>
      </c>
      <c r="N132" s="292">
        <v>0</v>
      </c>
      <c r="O132" s="292">
        <v>0</v>
      </c>
      <c r="P132" s="249">
        <f t="shared" si="10"/>
        <v>0</v>
      </c>
      <c r="Q132" s="66"/>
    </row>
    <row r="133" spans="1:17" ht="15" outlineLevel="1" x14ac:dyDescent="0.25">
      <c r="A133" s="666"/>
      <c r="B133" s="271">
        <v>27</v>
      </c>
      <c r="C133" s="252" t="s">
        <v>20</v>
      </c>
      <c r="D133" s="250" t="s">
        <v>34</v>
      </c>
      <c r="E133" s="250">
        <v>12</v>
      </c>
      <c r="F133" s="295">
        <v>0</v>
      </c>
      <c r="G133" s="295">
        <v>0</v>
      </c>
      <c r="H133" s="292">
        <v>0</v>
      </c>
      <c r="I133" s="292">
        <v>0</v>
      </c>
      <c r="J133" s="292">
        <v>0</v>
      </c>
      <c r="K133" s="292">
        <v>0</v>
      </c>
      <c r="L133" s="292">
        <v>0</v>
      </c>
      <c r="M133" s="292">
        <v>0</v>
      </c>
      <c r="N133" s="292">
        <v>0</v>
      </c>
      <c r="O133" s="292">
        <v>0</v>
      </c>
      <c r="P133" s="249">
        <f t="shared" si="10"/>
        <v>0</v>
      </c>
      <c r="Q133" s="66"/>
    </row>
    <row r="134" spans="1:17" ht="15" outlineLevel="1" x14ac:dyDescent="0.25">
      <c r="A134" s="666"/>
      <c r="B134" s="271">
        <v>28</v>
      </c>
      <c r="C134" s="252" t="s">
        <v>105</v>
      </c>
      <c r="D134" s="250" t="s">
        <v>34</v>
      </c>
      <c r="E134" s="250">
        <v>12</v>
      </c>
      <c r="F134" s="295">
        <v>0</v>
      </c>
      <c r="G134" s="295">
        <v>0</v>
      </c>
      <c r="H134" s="292">
        <v>0</v>
      </c>
      <c r="I134" s="292">
        <v>0</v>
      </c>
      <c r="J134" s="292">
        <v>0</v>
      </c>
      <c r="K134" s="292">
        <v>0</v>
      </c>
      <c r="L134" s="292">
        <v>0</v>
      </c>
      <c r="M134" s="292">
        <v>0</v>
      </c>
      <c r="N134" s="292">
        <v>0</v>
      </c>
      <c r="O134" s="292">
        <v>0</v>
      </c>
      <c r="P134" s="249">
        <f t="shared" si="10"/>
        <v>0</v>
      </c>
      <c r="Q134" s="66"/>
    </row>
    <row r="135" spans="1:17" ht="15" outlineLevel="1" x14ac:dyDescent="0.25">
      <c r="A135" s="666"/>
      <c r="B135" s="271"/>
      <c r="C135" s="253" t="s">
        <v>252</v>
      </c>
      <c r="D135" s="250" t="s">
        <v>250</v>
      </c>
      <c r="E135" s="250">
        <v>12</v>
      </c>
      <c r="F135" s="295">
        <v>0</v>
      </c>
      <c r="G135" s="295">
        <v>0</v>
      </c>
      <c r="H135" s="292">
        <v>0</v>
      </c>
      <c r="I135" s="292">
        <v>0</v>
      </c>
      <c r="J135" s="292">
        <v>0</v>
      </c>
      <c r="K135" s="292">
        <v>0</v>
      </c>
      <c r="L135" s="292">
        <v>0</v>
      </c>
      <c r="M135" s="292">
        <v>0</v>
      </c>
      <c r="N135" s="292">
        <v>0</v>
      </c>
      <c r="O135" s="292">
        <v>0</v>
      </c>
      <c r="P135" s="249"/>
      <c r="Q135" s="66"/>
    </row>
    <row r="136" spans="1:17" ht="15" hidden="1" outlineLevel="1" x14ac:dyDescent="0.25">
      <c r="A136" s="666"/>
      <c r="B136" s="271"/>
      <c r="C136" s="655"/>
      <c r="D136" s="655"/>
      <c r="E136" s="265"/>
      <c r="F136" s="295"/>
      <c r="G136" s="295"/>
      <c r="H136" s="292"/>
      <c r="I136" s="293"/>
      <c r="J136" s="294"/>
      <c r="K136" s="293"/>
      <c r="L136" s="293"/>
      <c r="M136" s="293"/>
      <c r="N136" s="293"/>
      <c r="O136" s="293"/>
      <c r="P136" s="249"/>
      <c r="Q136" s="66"/>
    </row>
    <row r="137" spans="1:17" ht="15" hidden="1" outlineLevel="1" x14ac:dyDescent="0.25">
      <c r="A137" s="666"/>
      <c r="B137" s="271"/>
      <c r="C137" s="655"/>
      <c r="D137" s="655"/>
      <c r="E137" s="265"/>
      <c r="F137" s="295"/>
      <c r="G137" s="295"/>
      <c r="H137" s="292"/>
      <c r="I137" s="293"/>
      <c r="J137" s="294"/>
      <c r="K137" s="293"/>
      <c r="L137" s="293"/>
      <c r="M137" s="293"/>
      <c r="N137" s="293"/>
      <c r="O137" s="293"/>
      <c r="P137" s="249"/>
      <c r="Q137" s="66"/>
    </row>
    <row r="138" spans="1:17" ht="15" hidden="1" outlineLevel="1" x14ac:dyDescent="0.25">
      <c r="A138" s="666"/>
      <c r="B138" s="271"/>
      <c r="C138" s="655"/>
      <c r="D138" s="655"/>
      <c r="E138" s="265"/>
      <c r="F138" s="295"/>
      <c r="G138" s="295"/>
      <c r="H138" s="292"/>
      <c r="I138" s="293"/>
      <c r="J138" s="294"/>
      <c r="K138" s="293"/>
      <c r="L138" s="293"/>
      <c r="M138" s="293"/>
      <c r="N138" s="293"/>
      <c r="O138" s="293"/>
      <c r="P138" s="249"/>
      <c r="Q138" s="66"/>
    </row>
    <row r="139" spans="1:17" s="42" customFormat="1" ht="15" outlineLevel="1" x14ac:dyDescent="0.25">
      <c r="A139" s="666"/>
      <c r="B139" s="245"/>
      <c r="C139" s="663" t="s">
        <v>106</v>
      </c>
      <c r="D139" s="663"/>
      <c r="E139" s="246"/>
      <c r="F139" s="247"/>
      <c r="G139" s="247"/>
      <c r="H139" s="247"/>
      <c r="I139" s="247"/>
      <c r="J139" s="247"/>
      <c r="K139" s="247"/>
      <c r="L139" s="247"/>
      <c r="M139" s="247"/>
      <c r="N139" s="247"/>
      <c r="O139" s="247"/>
      <c r="P139" s="248"/>
      <c r="Q139" s="146"/>
    </row>
    <row r="140" spans="1:17" ht="15" outlineLevel="1" x14ac:dyDescent="0.25">
      <c r="A140" s="666"/>
      <c r="B140" s="147">
        <v>29</v>
      </c>
      <c r="C140" s="252" t="s">
        <v>108</v>
      </c>
      <c r="D140" s="250" t="s">
        <v>34</v>
      </c>
      <c r="E140" s="250">
        <v>12</v>
      </c>
      <c r="F140" s="295">
        <v>0</v>
      </c>
      <c r="G140" s="295">
        <v>0</v>
      </c>
      <c r="H140" s="292">
        <v>0</v>
      </c>
      <c r="I140" s="292">
        <v>0</v>
      </c>
      <c r="J140" s="292">
        <v>0</v>
      </c>
      <c r="K140" s="292">
        <v>0</v>
      </c>
      <c r="L140" s="292">
        <v>0</v>
      </c>
      <c r="M140" s="292">
        <v>0</v>
      </c>
      <c r="N140" s="292">
        <v>0</v>
      </c>
      <c r="O140" s="292">
        <v>0</v>
      </c>
      <c r="P140" s="249">
        <f t="shared" ref="P140:P141" si="11">SUM(H140:O140)</f>
        <v>0</v>
      </c>
      <c r="Q140" s="66"/>
    </row>
    <row r="141" spans="1:17" ht="15" outlineLevel="1" x14ac:dyDescent="0.25">
      <c r="A141" s="666"/>
      <c r="B141" s="147">
        <v>30</v>
      </c>
      <c r="C141" s="252" t="s">
        <v>107</v>
      </c>
      <c r="D141" s="250" t="s">
        <v>34</v>
      </c>
      <c r="E141" s="250">
        <v>12</v>
      </c>
      <c r="F141" s="295">
        <v>0</v>
      </c>
      <c r="G141" s="295">
        <v>0</v>
      </c>
      <c r="H141" s="292">
        <v>0</v>
      </c>
      <c r="I141" s="292">
        <v>0</v>
      </c>
      <c r="J141" s="292">
        <v>0</v>
      </c>
      <c r="K141" s="292">
        <v>0</v>
      </c>
      <c r="L141" s="292">
        <v>0</v>
      </c>
      <c r="M141" s="292">
        <v>0</v>
      </c>
      <c r="N141" s="292">
        <v>0</v>
      </c>
      <c r="O141" s="292">
        <v>0</v>
      </c>
      <c r="P141" s="249">
        <f t="shared" si="11"/>
        <v>0</v>
      </c>
      <c r="Q141" s="66"/>
    </row>
    <row r="142" spans="1:17" ht="15" outlineLevel="1" x14ac:dyDescent="0.25">
      <c r="A142" s="666"/>
      <c r="B142" s="147"/>
      <c r="C142" s="253" t="s">
        <v>252</v>
      </c>
      <c r="D142" s="250" t="s">
        <v>250</v>
      </c>
      <c r="E142" s="250">
        <v>12</v>
      </c>
      <c r="F142" s="295">
        <v>0</v>
      </c>
      <c r="G142" s="295">
        <v>0</v>
      </c>
      <c r="H142" s="292">
        <v>0</v>
      </c>
      <c r="I142" s="292">
        <v>0</v>
      </c>
      <c r="J142" s="292">
        <v>0</v>
      </c>
      <c r="K142" s="292">
        <v>0</v>
      </c>
      <c r="L142" s="292">
        <v>0</v>
      </c>
      <c r="M142" s="292">
        <v>0</v>
      </c>
      <c r="N142" s="292">
        <v>0</v>
      </c>
      <c r="O142" s="292">
        <v>0</v>
      </c>
      <c r="P142" s="249"/>
      <c r="Q142" s="66"/>
    </row>
    <row r="143" spans="1:17" ht="15" hidden="1" outlineLevel="1" x14ac:dyDescent="0.25">
      <c r="A143" s="666"/>
      <c r="B143" s="147"/>
      <c r="C143" s="655"/>
      <c r="D143" s="655"/>
      <c r="E143" s="265"/>
      <c r="F143" s="295"/>
      <c r="G143" s="295"/>
      <c r="H143" s="292"/>
      <c r="I143" s="293"/>
      <c r="J143" s="293"/>
      <c r="K143" s="293"/>
      <c r="L143" s="293"/>
      <c r="M143" s="293"/>
      <c r="N143" s="293"/>
      <c r="O143" s="293"/>
      <c r="P143" s="249"/>
      <c r="Q143" s="66"/>
    </row>
    <row r="144" spans="1:17" ht="15" hidden="1" outlineLevel="1" x14ac:dyDescent="0.25">
      <c r="A144" s="666"/>
      <c r="B144" s="147"/>
      <c r="C144" s="667"/>
      <c r="D144" s="667"/>
      <c r="E144" s="350"/>
      <c r="F144" s="394"/>
      <c r="G144" s="394"/>
      <c r="H144" s="292"/>
      <c r="I144" s="293"/>
      <c r="J144" s="293"/>
      <c r="K144" s="293"/>
      <c r="L144" s="293"/>
      <c r="M144" s="293"/>
      <c r="N144" s="293"/>
      <c r="O144" s="293"/>
      <c r="P144" s="249"/>
      <c r="Q144" s="66"/>
    </row>
    <row r="145" spans="1:17" ht="15" x14ac:dyDescent="0.25">
      <c r="A145" s="666"/>
      <c r="B145" s="351"/>
      <c r="C145" s="664" t="s">
        <v>218</v>
      </c>
      <c r="D145" s="664"/>
      <c r="E145" s="352"/>
      <c r="F145" s="353"/>
      <c r="G145" s="353"/>
      <c r="H145" s="354">
        <f>SUMPRODUCT(H90:H142,$G$90:$G$142)</f>
        <v>252571.16500000001</v>
      </c>
      <c r="I145" s="354">
        <f>SUMPRODUCT(I90:I142,$G$90:$G$142)</f>
        <v>391409.5751640558</v>
      </c>
      <c r="J145" s="355"/>
      <c r="K145" s="352"/>
      <c r="L145" s="352"/>
      <c r="M145" s="354"/>
      <c r="N145" s="569"/>
      <c r="O145" s="352"/>
      <c r="P145" s="356">
        <f>SUM(H145:O145)</f>
        <v>643980.74016405584</v>
      </c>
      <c r="Q145" s="66"/>
    </row>
    <row r="146" spans="1:17" ht="15" x14ac:dyDescent="0.25">
      <c r="A146" s="666"/>
      <c r="B146" s="488"/>
      <c r="C146" s="489" t="s">
        <v>498</v>
      </c>
      <c r="D146" s="489"/>
      <c r="E146" s="490"/>
      <c r="F146" s="491"/>
      <c r="G146" s="491"/>
      <c r="H146" s="492">
        <f>H145-SUM(G96*H96,G97*H97)</f>
        <v>252571.16500000001</v>
      </c>
      <c r="I146" s="492">
        <f>I145-SUM(G108*I108,G109*I109,G110*I110)</f>
        <v>391409.5751640558</v>
      </c>
      <c r="J146" s="493"/>
      <c r="K146" s="490"/>
      <c r="L146" s="490"/>
      <c r="M146" s="490"/>
      <c r="N146" s="490"/>
      <c r="O146" s="490"/>
      <c r="P146" s="494"/>
      <c r="Q146" s="66"/>
    </row>
    <row r="147" spans="1:17" ht="15" x14ac:dyDescent="0.25">
      <c r="A147" s="666"/>
      <c r="B147" s="272"/>
      <c r="C147" s="655" t="s">
        <v>315</v>
      </c>
      <c r="D147" s="655"/>
      <c r="E147" s="266"/>
      <c r="F147" s="264"/>
      <c r="G147" s="264"/>
      <c r="H147" s="266"/>
      <c r="I147" s="266"/>
      <c r="J147" s="267">
        <f>SUMPRODUCT(J90:J142,$E$90:$E$142,$F$90:$F$142)</f>
        <v>1767.304762618752</v>
      </c>
      <c r="K147" s="267">
        <f t="shared" ref="K147:L147" si="12">SUMPRODUCT(K90:K142,$E$90:$E$142,$F$90:$F$142)</f>
        <v>0</v>
      </c>
      <c r="L147" s="267">
        <f t="shared" si="12"/>
        <v>0</v>
      </c>
      <c r="M147" s="267"/>
      <c r="N147" s="266"/>
      <c r="O147" s="266"/>
      <c r="P147" s="273">
        <f>SUM(H147:O147)</f>
        <v>1767.304762618752</v>
      </c>
      <c r="Q147" s="66"/>
    </row>
    <row r="148" spans="1:17" ht="15" x14ac:dyDescent="0.25">
      <c r="A148" s="666"/>
      <c r="B148" s="272"/>
      <c r="C148" s="655" t="s">
        <v>494</v>
      </c>
      <c r="D148" s="655"/>
      <c r="E148" s="266"/>
      <c r="F148" s="264"/>
      <c r="G148" s="264"/>
      <c r="H148" s="266"/>
      <c r="I148" s="266"/>
      <c r="J148" s="267">
        <f>J147-($E$105*$F$105*J105)</f>
        <v>1767.304762618752</v>
      </c>
      <c r="K148" s="267">
        <f>K147-($E$105*$F$105*K105)</f>
        <v>0</v>
      </c>
      <c r="L148" s="266"/>
      <c r="M148" s="266"/>
      <c r="N148" s="266"/>
      <c r="O148" s="266"/>
      <c r="P148" s="273"/>
      <c r="Q148" s="66"/>
    </row>
    <row r="149" spans="1:17" ht="15" x14ac:dyDescent="0.25">
      <c r="A149" s="666"/>
      <c r="B149" s="274"/>
      <c r="C149" s="669"/>
      <c r="D149" s="669"/>
      <c r="E149" s="259"/>
      <c r="F149" s="257"/>
      <c r="G149" s="257"/>
      <c r="H149" s="259"/>
      <c r="I149" s="259"/>
      <c r="J149" s="259"/>
      <c r="K149" s="259"/>
      <c r="L149" s="259"/>
      <c r="M149" s="259"/>
      <c r="N149" s="259"/>
      <c r="O149" s="259"/>
      <c r="P149" s="275"/>
      <c r="Q149" s="66"/>
    </row>
    <row r="150" spans="1:17" ht="15" x14ac:dyDescent="0.25">
      <c r="A150" s="666"/>
      <c r="B150" s="378"/>
      <c r="C150" s="653" t="s">
        <v>318</v>
      </c>
      <c r="D150" s="653"/>
      <c r="E150" s="250"/>
      <c r="F150" s="261"/>
      <c r="G150" s="250"/>
      <c r="H150" s="262">
        <f>'3.  Distribution Rates'!F33</f>
        <v>1.61E-2</v>
      </c>
      <c r="I150" s="262">
        <f>'3.  Distribution Rates'!F34</f>
        <v>1.5599999999999999E-2</v>
      </c>
      <c r="J150" s="262">
        <f>'3.  Distribution Rates'!F35</f>
        <v>3.3761999999999999</v>
      </c>
      <c r="K150" s="262">
        <f>'3.  Distribution Rates'!F36</f>
        <v>1.0186999999999999</v>
      </c>
      <c r="L150" s="262">
        <f>'3.  Distribution Rates'!F37</f>
        <v>8.8999999999999999E-3</v>
      </c>
      <c r="M150" s="262">
        <f>'3.  Distribution Rates'!F38</f>
        <v>9.5314999999999994</v>
      </c>
      <c r="N150" s="262">
        <f>'3.  Distribution Rates'!F39</f>
        <v>14.1914</v>
      </c>
      <c r="O150" s="262"/>
      <c r="P150" s="379"/>
      <c r="Q150" s="66"/>
    </row>
    <row r="151" spans="1:17" ht="15" x14ac:dyDescent="0.25">
      <c r="A151" s="666"/>
      <c r="B151" s="378"/>
      <c r="C151" s="653" t="s">
        <v>230</v>
      </c>
      <c r="D151" s="653"/>
      <c r="E151" s="259"/>
      <c r="F151" s="261"/>
      <c r="G151" s="261"/>
      <c r="H151" s="375">
        <f>H$150*'6.  Persistence Rates'!D314</f>
        <v>5126.284130761177</v>
      </c>
      <c r="I151" s="375">
        <f>I$150*'6.  Persistence Rates'!E314</f>
        <v>7710.7513394352436</v>
      </c>
      <c r="J151" s="375">
        <f>J$150*'6.  Persistence Rates'!F314</f>
        <v>44081.490032236034</v>
      </c>
      <c r="K151" s="375">
        <f>K$150*'6.  Persistence Rates'!G314</f>
        <v>-12957.864000000003</v>
      </c>
      <c r="L151" s="375">
        <f>L$150*'6.  Persistence Rates'!H314</f>
        <v>0</v>
      </c>
      <c r="M151" s="375">
        <f>M$150*'6.  Persistence Rates'!I314</f>
        <v>0</v>
      </c>
      <c r="N151" s="375">
        <f>N$150*'6.  Persistence Rates'!J314</f>
        <v>0</v>
      </c>
      <c r="O151" s="375">
        <f>O$150*'6.  Persistence Rates'!K314</f>
        <v>0</v>
      </c>
      <c r="P151" s="276">
        <f>SUM(H151:O151)</f>
        <v>43960.661502432456</v>
      </c>
      <c r="Q151" s="66"/>
    </row>
    <row r="152" spans="1:17" ht="15" x14ac:dyDescent="0.25">
      <c r="A152" s="666"/>
      <c r="B152" s="378"/>
      <c r="C152" s="653" t="s">
        <v>231</v>
      </c>
      <c r="D152" s="653"/>
      <c r="E152" s="259"/>
      <c r="F152" s="261"/>
      <c r="G152" s="261"/>
      <c r="H152" s="375">
        <f>H145*H150</f>
        <v>4066.3957565000001</v>
      </c>
      <c r="I152" s="375">
        <f>I145*I150</f>
        <v>6105.9893725592701</v>
      </c>
      <c r="J152" s="375">
        <f>J147*J150</f>
        <v>5966.7743395534299</v>
      </c>
      <c r="K152" s="375">
        <f>K147*K150</f>
        <v>0</v>
      </c>
      <c r="L152" s="375">
        <f>L147*L150</f>
        <v>0</v>
      </c>
      <c r="M152" s="375">
        <f>M147*M150</f>
        <v>0</v>
      </c>
      <c r="N152" s="375">
        <f>N145*N150</f>
        <v>0</v>
      </c>
      <c r="O152" s="250"/>
      <c r="P152" s="276">
        <f>SUM(H152:O152)</f>
        <v>16139.159468612699</v>
      </c>
      <c r="Q152" s="66"/>
    </row>
    <row r="153" spans="1:17" ht="15" x14ac:dyDescent="0.25">
      <c r="A153" s="666"/>
      <c r="B153" s="274"/>
      <c r="C153" s="376" t="s">
        <v>98</v>
      </c>
      <c r="D153" s="259"/>
      <c r="E153" s="259"/>
      <c r="F153" s="257"/>
      <c r="G153" s="257"/>
      <c r="H153" s="263">
        <f>SUM(H151:H152)</f>
        <v>9192.6798872611762</v>
      </c>
      <c r="I153" s="263">
        <f>SUM(I151:I152)</f>
        <v>13816.740711994513</v>
      </c>
      <c r="J153" s="263">
        <f>SUM(J151:J152)</f>
        <v>50048.264371789461</v>
      </c>
      <c r="K153" s="263">
        <f t="shared" ref="K153:M153" si="13">SUM(K151:K152)</f>
        <v>-12957.864000000003</v>
      </c>
      <c r="L153" s="263">
        <f t="shared" si="13"/>
        <v>0</v>
      </c>
      <c r="M153" s="263">
        <f t="shared" si="13"/>
        <v>0</v>
      </c>
      <c r="N153" s="263">
        <f>SUM(N151:N152)</f>
        <v>0</v>
      </c>
      <c r="O153" s="259"/>
      <c r="P153" s="277">
        <f>SUM(P151:P152)</f>
        <v>60099.820971045156</v>
      </c>
      <c r="Q153" s="66"/>
    </row>
    <row r="154" spans="1:17" s="23" customFormat="1" ht="15" x14ac:dyDescent="0.25">
      <c r="A154" s="666"/>
      <c r="B154" s="378"/>
      <c r="C154" s="653" t="s">
        <v>96</v>
      </c>
      <c r="D154" s="653"/>
      <c r="E154" s="250"/>
      <c r="F154" s="261"/>
      <c r="G154" s="261"/>
      <c r="H154" s="250">
        <f>'6.  Persistence Rates'!D320</f>
        <v>250547.16519770026</v>
      </c>
      <c r="I154" s="250">
        <f>'6.  Persistence Rates'!E320</f>
        <v>391409.56612247083</v>
      </c>
      <c r="J154" s="250">
        <f>'6.  Persistence Rates'!F320</f>
        <v>1767.3324702292434</v>
      </c>
      <c r="K154" s="250">
        <f>'6.  Persistence Rates'!G320</f>
        <v>0</v>
      </c>
      <c r="L154" s="250">
        <f>'6.  Persistence Rates'!H320</f>
        <v>0</v>
      </c>
      <c r="M154" s="250">
        <f>'6.  Persistence Rates'!I320</f>
        <v>0</v>
      </c>
      <c r="N154" s="250">
        <f>'6.  Persistence Rates'!J320</f>
        <v>0</v>
      </c>
      <c r="O154" s="250">
        <f>'6.  Persistence Rates'!K320</f>
        <v>0</v>
      </c>
      <c r="P154" s="379"/>
      <c r="Q154" s="66"/>
    </row>
    <row r="155" spans="1:17" s="23" customFormat="1" ht="15" x14ac:dyDescent="0.25">
      <c r="A155" s="666"/>
      <c r="B155" s="378"/>
      <c r="C155" s="653" t="s">
        <v>97</v>
      </c>
      <c r="D155" s="653"/>
      <c r="E155" s="250"/>
      <c r="F155" s="261"/>
      <c r="G155" s="261"/>
      <c r="H155" s="250">
        <f>'6.  Persistence Rates'!D321</f>
        <v>250485.56518770027</v>
      </c>
      <c r="I155" s="250">
        <f>'6.  Persistence Rates'!E321</f>
        <v>391409.56612247083</v>
      </c>
      <c r="J155" s="250">
        <f>'6.  Persistence Rates'!F321</f>
        <v>1767.3324702292434</v>
      </c>
      <c r="K155" s="250">
        <f>'6.  Persistence Rates'!G321</f>
        <v>0</v>
      </c>
      <c r="L155" s="250">
        <f>'6.  Persistence Rates'!H321</f>
        <v>0</v>
      </c>
      <c r="M155" s="250">
        <f>'6.  Persistence Rates'!I321</f>
        <v>0</v>
      </c>
      <c r="N155" s="250">
        <f>'6.  Persistence Rates'!J321</f>
        <v>0</v>
      </c>
      <c r="O155" s="250">
        <f>'6.  Persistence Rates'!K321</f>
        <v>0</v>
      </c>
      <c r="P155" s="379"/>
      <c r="Q155" s="66"/>
    </row>
    <row r="156" spans="1:17" s="23" customFormat="1" ht="15" x14ac:dyDescent="0.25">
      <c r="A156" s="244"/>
      <c r="B156" s="581"/>
      <c r="C156" s="574" t="s">
        <v>419</v>
      </c>
      <c r="D156" s="574"/>
      <c r="E156" s="519"/>
      <c r="F156" s="582"/>
      <c r="G156" s="582"/>
      <c r="H156" s="519">
        <f>'6.  Persistence Rates'!D322</f>
        <v>250474.78977979312</v>
      </c>
      <c r="I156" s="519">
        <f>'6.  Persistence Rates'!E322</f>
        <v>264625.17043005943</v>
      </c>
      <c r="J156" s="519">
        <f>'6.  Persistence Rates'!F322</f>
        <v>1368.7673689166306</v>
      </c>
      <c r="K156" s="519">
        <f>'6.  Persistence Rates'!G322</f>
        <v>0</v>
      </c>
      <c r="L156" s="519">
        <f>'6.  Persistence Rates'!H322</f>
        <v>0</v>
      </c>
      <c r="M156" s="519">
        <f>'6.  Persistence Rates'!I322</f>
        <v>0</v>
      </c>
      <c r="N156" s="250">
        <f>'6.  Persistence Rates'!J322</f>
        <v>0</v>
      </c>
      <c r="O156" s="250">
        <f>'6.  Persistence Rates'!K322</f>
        <v>0</v>
      </c>
      <c r="P156" s="583"/>
      <c r="Q156" s="66"/>
    </row>
    <row r="157" spans="1:17" s="23" customFormat="1" ht="15" hidden="1" x14ac:dyDescent="0.25">
      <c r="A157" s="244"/>
      <c r="B157" s="378"/>
      <c r="C157" s="260" t="s">
        <v>420</v>
      </c>
      <c r="D157" s="260"/>
      <c r="E157" s="250"/>
      <c r="F157" s="261"/>
      <c r="G157" s="261"/>
      <c r="H157" s="250">
        <f>'6.  Persistence Rates'!D323</f>
        <v>222924.98521493096</v>
      </c>
      <c r="I157" s="250">
        <f>'6.  Persistence Rates'!E323</f>
        <v>263448.67618419148</v>
      </c>
      <c r="J157" s="250">
        <f>'6.  Persistence Rates'!F323</f>
        <v>1368.7673689166306</v>
      </c>
      <c r="K157" s="250">
        <f>'6.  Persistence Rates'!G323</f>
        <v>0</v>
      </c>
      <c r="L157" s="250">
        <f>'6.  Persistence Rates'!H323</f>
        <v>0</v>
      </c>
      <c r="M157" s="250">
        <f>'6.  Persistence Rates'!I323</f>
        <v>0</v>
      </c>
      <c r="N157" s="250">
        <f>'6.  Persistence Rates'!J323</f>
        <v>0</v>
      </c>
      <c r="O157" s="250">
        <f>'6.  Persistence Rates'!K323</f>
        <v>0</v>
      </c>
      <c r="P157" s="379"/>
      <c r="Q157" s="66"/>
    </row>
    <row r="158" spans="1:17" s="23" customFormat="1" ht="15" hidden="1" x14ac:dyDescent="0.25">
      <c r="A158" s="244"/>
      <c r="B158" s="378"/>
      <c r="C158" s="260" t="s">
        <v>421</v>
      </c>
      <c r="D158" s="260"/>
      <c r="E158" s="250"/>
      <c r="F158" s="261"/>
      <c r="G158" s="261"/>
      <c r="H158" s="250"/>
      <c r="I158" s="250"/>
      <c r="J158" s="250"/>
      <c r="K158" s="250"/>
      <c r="L158" s="250"/>
      <c r="M158" s="250"/>
      <c r="N158" s="250"/>
      <c r="O158" s="250"/>
      <c r="P158" s="379"/>
      <c r="Q158" s="66"/>
    </row>
    <row r="159" spans="1:17" s="23" customFormat="1" ht="15" hidden="1" x14ac:dyDescent="0.25">
      <c r="A159" s="244"/>
      <c r="B159" s="378"/>
      <c r="C159" s="260" t="s">
        <v>422</v>
      </c>
      <c r="D159" s="260"/>
      <c r="E159" s="250"/>
      <c r="F159" s="261"/>
      <c r="G159" s="261"/>
      <c r="H159" s="250"/>
      <c r="I159" s="250"/>
      <c r="J159" s="250"/>
      <c r="K159" s="250"/>
      <c r="L159" s="250"/>
      <c r="M159" s="250"/>
      <c r="N159" s="250"/>
      <c r="O159" s="250"/>
      <c r="P159" s="379"/>
      <c r="Q159" s="66"/>
    </row>
    <row r="160" spans="1:17" s="23" customFormat="1" ht="15" hidden="1" x14ac:dyDescent="0.25">
      <c r="A160" s="244"/>
      <c r="B160" s="378"/>
      <c r="C160" s="507" t="s">
        <v>423</v>
      </c>
      <c r="D160" s="507"/>
      <c r="E160" s="250"/>
      <c r="F160" s="261"/>
      <c r="G160" s="261"/>
      <c r="H160" s="250"/>
      <c r="I160" s="250"/>
      <c r="J160" s="250"/>
      <c r="K160" s="250"/>
      <c r="L160" s="250"/>
      <c r="M160" s="250"/>
      <c r="N160" s="250"/>
      <c r="O160" s="250"/>
      <c r="P160" s="379"/>
      <c r="Q160" s="66"/>
    </row>
    <row r="161" spans="1:17" hidden="1" x14ac:dyDescent="0.25">
      <c r="B161" s="390"/>
      <c r="C161" s="508" t="s">
        <v>424</v>
      </c>
      <c r="D161" s="391"/>
      <c r="E161" s="391"/>
      <c r="F161" s="392"/>
      <c r="G161" s="392"/>
      <c r="H161" s="519"/>
      <c r="I161" s="519"/>
      <c r="J161" s="519"/>
      <c r="K161" s="519"/>
      <c r="L161" s="519"/>
      <c r="M161" s="519"/>
      <c r="N161" s="519"/>
      <c r="O161" s="329"/>
      <c r="P161" s="393"/>
      <c r="Q161" s="66"/>
    </row>
    <row r="162" spans="1:17" x14ac:dyDescent="0.25">
      <c r="B162" s="606" t="s">
        <v>522</v>
      </c>
      <c r="C162" s="607" t="s">
        <v>538</v>
      </c>
      <c r="D162" s="69"/>
      <c r="E162" s="69"/>
      <c r="F162" s="66"/>
      <c r="G162" s="66"/>
      <c r="H162" s="66"/>
      <c r="I162" s="66"/>
      <c r="J162" s="66"/>
      <c r="K162" s="66"/>
      <c r="L162" s="66"/>
      <c r="M162" s="66"/>
      <c r="N162" s="66"/>
      <c r="O162" s="66"/>
      <c r="P162" s="66"/>
      <c r="Q162" s="66"/>
    </row>
    <row r="163" spans="1:17" x14ac:dyDescent="0.25">
      <c r="B163" s="69"/>
      <c r="C163" s="140"/>
      <c r="D163" s="69"/>
      <c r="E163" s="69"/>
      <c r="F163" s="66"/>
      <c r="G163" s="66"/>
      <c r="H163" s="66"/>
      <c r="I163" s="66"/>
      <c r="J163" s="66"/>
      <c r="K163" s="66"/>
      <c r="L163" s="66"/>
      <c r="M163" s="66"/>
      <c r="N163" s="66"/>
      <c r="O163" s="66"/>
      <c r="P163" s="66"/>
      <c r="Q163" s="66"/>
    </row>
    <row r="164" spans="1:17" x14ac:dyDescent="0.25">
      <c r="B164" s="668" t="s">
        <v>351</v>
      </c>
      <c r="C164" s="668"/>
      <c r="D164" s="668"/>
      <c r="E164" s="668"/>
      <c r="F164" s="668"/>
      <c r="G164" s="668"/>
      <c r="H164" s="668"/>
      <c r="I164" s="668"/>
      <c r="J164" s="668"/>
      <c r="K164" s="668"/>
      <c r="L164" s="668"/>
      <c r="M164" s="668"/>
      <c r="N164" s="668"/>
      <c r="O164" s="668"/>
      <c r="P164" s="668"/>
      <c r="Q164" s="66"/>
    </row>
    <row r="165" spans="1:17" x14ac:dyDescent="0.25">
      <c r="B165" s="69"/>
      <c r="C165" s="140"/>
      <c r="D165" s="69"/>
      <c r="E165" s="69"/>
      <c r="F165" s="66"/>
      <c r="G165" s="66"/>
      <c r="H165" s="66"/>
      <c r="I165" s="66"/>
      <c r="J165" s="66"/>
      <c r="K165" s="66"/>
      <c r="L165" s="66"/>
      <c r="M165" s="66"/>
      <c r="N165" s="66"/>
      <c r="O165" s="66"/>
      <c r="P165" s="66"/>
      <c r="Q165" s="66"/>
    </row>
    <row r="166" spans="1:17" ht="45" x14ac:dyDescent="0.25">
      <c r="B166" s="659" t="s">
        <v>59</v>
      </c>
      <c r="C166" s="661" t="s">
        <v>0</v>
      </c>
      <c r="D166" s="661" t="s">
        <v>45</v>
      </c>
      <c r="E166" s="661" t="s">
        <v>202</v>
      </c>
      <c r="F166" s="269" t="s">
        <v>46</v>
      </c>
      <c r="G166" s="269" t="s">
        <v>199</v>
      </c>
      <c r="H166" s="656" t="s">
        <v>60</v>
      </c>
      <c r="I166" s="657"/>
      <c r="J166" s="657"/>
      <c r="K166" s="657"/>
      <c r="L166" s="657"/>
      <c r="M166" s="657"/>
      <c r="N166" s="657"/>
      <c r="O166" s="657"/>
      <c r="P166" s="658"/>
      <c r="Q166" s="66"/>
    </row>
    <row r="167" spans="1:17" ht="45" x14ac:dyDescent="0.25">
      <c r="B167" s="660"/>
      <c r="C167" s="662"/>
      <c r="D167" s="662"/>
      <c r="E167" s="662"/>
      <c r="F167" s="136" t="s">
        <v>100</v>
      </c>
      <c r="G167" s="136" t="s">
        <v>101</v>
      </c>
      <c r="H167" s="136" t="str">
        <f>H88</f>
        <v>Residential</v>
      </c>
      <c r="I167" s="136" t="str">
        <f t="shared" ref="I167:O167" si="14">I88</f>
        <v>GS &lt; 50 kW</v>
      </c>
      <c r="J167" s="136" t="str">
        <f t="shared" si="14"/>
        <v>GS 50 to 4,999 kW</v>
      </c>
      <c r="K167" s="136" t="str">
        <f t="shared" si="14"/>
        <v>Standby Power</v>
      </c>
      <c r="L167" s="136" t="str">
        <f t="shared" si="14"/>
        <v>Unmetered Scattered Load</v>
      </c>
      <c r="M167" s="136" t="str">
        <f t="shared" si="14"/>
        <v>Sentinel Lighting</v>
      </c>
      <c r="N167" s="136" t="str">
        <f t="shared" si="14"/>
        <v>Street Lighting</v>
      </c>
      <c r="O167" s="136" t="str">
        <f t="shared" si="14"/>
        <v>"--Unused -- hide</v>
      </c>
      <c r="P167" s="377" t="s">
        <v>35</v>
      </c>
      <c r="Q167" s="66"/>
    </row>
    <row r="168" spans="1:17" s="42" customFormat="1" ht="15" customHeight="1" outlineLevel="1" x14ac:dyDescent="0.25">
      <c r="A168" s="665">
        <v>2013</v>
      </c>
      <c r="B168" s="245"/>
      <c r="C168" s="663" t="s">
        <v>1</v>
      </c>
      <c r="D168" s="663"/>
      <c r="E168" s="246"/>
      <c r="F168" s="247"/>
      <c r="G168" s="247"/>
      <c r="H168" s="247"/>
      <c r="I168" s="247"/>
      <c r="J168" s="247"/>
      <c r="K168" s="247"/>
      <c r="L168" s="247"/>
      <c r="M168" s="247"/>
      <c r="N168" s="247"/>
      <c r="O168" s="247"/>
      <c r="P168" s="248"/>
      <c r="Q168" s="146"/>
    </row>
    <row r="169" spans="1:17" ht="15" outlineLevel="1" x14ac:dyDescent="0.25">
      <c r="A169" s="665"/>
      <c r="B169" s="271">
        <v>1</v>
      </c>
      <c r="C169" s="252" t="s">
        <v>2</v>
      </c>
      <c r="D169" s="250" t="s">
        <v>34</v>
      </c>
      <c r="E169" s="250">
        <v>12</v>
      </c>
      <c r="F169" s="295">
        <v>3.6539999999999999</v>
      </c>
      <c r="G169" s="295">
        <v>22947.072</v>
      </c>
      <c r="H169" s="562">
        <v>1</v>
      </c>
      <c r="I169" s="562">
        <v>0</v>
      </c>
      <c r="J169" s="562">
        <v>0</v>
      </c>
      <c r="K169" s="562">
        <v>0</v>
      </c>
      <c r="L169" s="562">
        <v>0</v>
      </c>
      <c r="M169" s="562">
        <v>0</v>
      </c>
      <c r="N169" s="562">
        <v>0</v>
      </c>
      <c r="O169" s="562">
        <v>0</v>
      </c>
      <c r="P169" s="249">
        <f>SUM(H169:O169)</f>
        <v>1</v>
      </c>
      <c r="Q169" s="66"/>
    </row>
    <row r="170" spans="1:17" ht="15" outlineLevel="1" x14ac:dyDescent="0.25">
      <c r="A170" s="665"/>
      <c r="B170" s="271">
        <v>2</v>
      </c>
      <c r="C170" s="252" t="s">
        <v>3</v>
      </c>
      <c r="D170" s="250" t="s">
        <v>34</v>
      </c>
      <c r="E170" s="250">
        <v>12</v>
      </c>
      <c r="F170" s="295">
        <v>3.3149999999999999</v>
      </c>
      <c r="G170" s="295">
        <v>5911.0379999999996</v>
      </c>
      <c r="H170" s="562">
        <v>1</v>
      </c>
      <c r="I170" s="562">
        <v>0</v>
      </c>
      <c r="J170" s="562">
        <v>0</v>
      </c>
      <c r="K170" s="562">
        <v>0</v>
      </c>
      <c r="L170" s="562">
        <v>0</v>
      </c>
      <c r="M170" s="562">
        <v>0</v>
      </c>
      <c r="N170" s="562">
        <v>0</v>
      </c>
      <c r="O170" s="562">
        <v>0</v>
      </c>
      <c r="P170" s="249">
        <f t="shared" ref="P170:P177" si="15">SUM(H170:O170)</f>
        <v>1</v>
      </c>
      <c r="Q170" s="66"/>
    </row>
    <row r="171" spans="1:17" ht="15" outlineLevel="1" x14ac:dyDescent="0.25">
      <c r="A171" s="665"/>
      <c r="B171" s="271">
        <v>3</v>
      </c>
      <c r="C171" s="252" t="s">
        <v>4</v>
      </c>
      <c r="D171" s="250" t="s">
        <v>34</v>
      </c>
      <c r="E171" s="250">
        <v>12</v>
      </c>
      <c r="F171" s="295">
        <v>33.956000000000003</v>
      </c>
      <c r="G171" s="295">
        <v>60661.756000000001</v>
      </c>
      <c r="H171" s="562">
        <v>1</v>
      </c>
      <c r="I171" s="562">
        <v>0</v>
      </c>
      <c r="J171" s="562">
        <v>0</v>
      </c>
      <c r="K171" s="562">
        <v>0</v>
      </c>
      <c r="L171" s="562">
        <v>0</v>
      </c>
      <c r="M171" s="562">
        <v>0</v>
      </c>
      <c r="N171" s="562">
        <v>0</v>
      </c>
      <c r="O171" s="562">
        <v>0</v>
      </c>
      <c r="P171" s="249">
        <f t="shared" si="15"/>
        <v>1</v>
      </c>
      <c r="Q171" s="66"/>
    </row>
    <row r="172" spans="1:17" ht="15" outlineLevel="1" x14ac:dyDescent="0.25">
      <c r="A172" s="665"/>
      <c r="B172" s="271">
        <v>4</v>
      </c>
      <c r="C172" s="252" t="s">
        <v>5</v>
      </c>
      <c r="D172" s="250" t="s">
        <v>34</v>
      </c>
      <c r="E172" s="250">
        <v>12</v>
      </c>
      <c r="F172" s="295">
        <v>1.4059999999999999</v>
      </c>
      <c r="G172" s="295">
        <v>20982.609</v>
      </c>
      <c r="H172" s="562">
        <v>1</v>
      </c>
      <c r="I172" s="562">
        <v>0</v>
      </c>
      <c r="J172" s="562">
        <v>0</v>
      </c>
      <c r="K172" s="562">
        <v>0</v>
      </c>
      <c r="L172" s="562">
        <v>0</v>
      </c>
      <c r="M172" s="562">
        <v>0</v>
      </c>
      <c r="N172" s="562">
        <v>0</v>
      </c>
      <c r="O172" s="562">
        <v>0</v>
      </c>
      <c r="P172" s="249">
        <f t="shared" si="15"/>
        <v>1</v>
      </c>
      <c r="Q172" s="66"/>
    </row>
    <row r="173" spans="1:17" ht="15" outlineLevel="1" x14ac:dyDescent="0.25">
      <c r="A173" s="665"/>
      <c r="B173" s="271">
        <v>5</v>
      </c>
      <c r="C173" s="252" t="s">
        <v>6</v>
      </c>
      <c r="D173" s="250" t="s">
        <v>34</v>
      </c>
      <c r="E173" s="250">
        <v>12</v>
      </c>
      <c r="F173" s="295">
        <v>3.222</v>
      </c>
      <c r="G173" s="295">
        <v>46769.313000000002</v>
      </c>
      <c r="H173" s="562">
        <v>1</v>
      </c>
      <c r="I173" s="562">
        <v>0</v>
      </c>
      <c r="J173" s="562">
        <v>0</v>
      </c>
      <c r="K173" s="562">
        <v>0</v>
      </c>
      <c r="L173" s="562">
        <v>0</v>
      </c>
      <c r="M173" s="562">
        <v>0</v>
      </c>
      <c r="N173" s="562">
        <v>0</v>
      </c>
      <c r="O173" s="562">
        <v>0</v>
      </c>
      <c r="P173" s="249">
        <f t="shared" si="15"/>
        <v>1</v>
      </c>
      <c r="Q173" s="66"/>
    </row>
    <row r="174" spans="1:17" ht="15" outlineLevel="1" x14ac:dyDescent="0.25">
      <c r="A174" s="665"/>
      <c r="B174" s="271">
        <v>6</v>
      </c>
      <c r="C174" s="252" t="s">
        <v>7</v>
      </c>
      <c r="D174" s="250" t="s">
        <v>34</v>
      </c>
      <c r="E174" s="250">
        <v>12</v>
      </c>
      <c r="F174" s="295">
        <v>0</v>
      </c>
      <c r="G174" s="295">
        <v>0</v>
      </c>
      <c r="H174" s="562">
        <v>1</v>
      </c>
      <c r="I174" s="562">
        <v>0</v>
      </c>
      <c r="J174" s="562">
        <v>0</v>
      </c>
      <c r="K174" s="562">
        <v>0</v>
      </c>
      <c r="L174" s="562">
        <v>0</v>
      </c>
      <c r="M174" s="562">
        <v>0</v>
      </c>
      <c r="N174" s="562">
        <v>0</v>
      </c>
      <c r="O174" s="562">
        <v>0</v>
      </c>
      <c r="P174" s="249">
        <f t="shared" si="15"/>
        <v>1</v>
      </c>
      <c r="Q174" s="66"/>
    </row>
    <row r="175" spans="1:17" ht="28.5" outlineLevel="1" x14ac:dyDescent="0.25">
      <c r="A175" s="665"/>
      <c r="B175" s="271">
        <v>7</v>
      </c>
      <c r="C175" s="252" t="s">
        <v>33</v>
      </c>
      <c r="D175" s="250" t="s">
        <v>34</v>
      </c>
      <c r="E175" s="250">
        <v>0</v>
      </c>
      <c r="F175" s="295">
        <v>0</v>
      </c>
      <c r="G175" s="295">
        <v>0</v>
      </c>
      <c r="H175" s="562">
        <v>1</v>
      </c>
      <c r="I175" s="562">
        <v>0</v>
      </c>
      <c r="J175" s="562">
        <v>0</v>
      </c>
      <c r="K175" s="562">
        <v>0</v>
      </c>
      <c r="L175" s="562">
        <v>0</v>
      </c>
      <c r="M175" s="562">
        <v>0</v>
      </c>
      <c r="N175" s="562">
        <v>0</v>
      </c>
      <c r="O175" s="562">
        <v>0</v>
      </c>
      <c r="P175" s="249">
        <f t="shared" si="15"/>
        <v>1</v>
      </c>
      <c r="Q175" s="66"/>
    </row>
    <row r="176" spans="1:17" ht="15" outlineLevel="1" x14ac:dyDescent="0.25">
      <c r="A176" s="665"/>
      <c r="B176" s="271">
        <v>8</v>
      </c>
      <c r="C176" s="252" t="s">
        <v>26</v>
      </c>
      <c r="D176" s="250" t="s">
        <v>34</v>
      </c>
      <c r="E176" s="250">
        <v>0</v>
      </c>
      <c r="F176" s="295">
        <v>0</v>
      </c>
      <c r="G176" s="295">
        <v>0</v>
      </c>
      <c r="H176" s="562">
        <v>1</v>
      </c>
      <c r="I176" s="562">
        <v>0</v>
      </c>
      <c r="J176" s="562">
        <v>0</v>
      </c>
      <c r="K176" s="562">
        <v>0</v>
      </c>
      <c r="L176" s="562">
        <v>0</v>
      </c>
      <c r="M176" s="562">
        <v>0</v>
      </c>
      <c r="N176" s="562">
        <v>0</v>
      </c>
      <c r="O176" s="562">
        <v>0</v>
      </c>
      <c r="P176" s="249">
        <f t="shared" si="15"/>
        <v>1</v>
      </c>
      <c r="Q176" s="66"/>
    </row>
    <row r="177" spans="1:17" ht="15" outlineLevel="1" x14ac:dyDescent="0.25">
      <c r="A177" s="665"/>
      <c r="B177" s="271">
        <v>9</v>
      </c>
      <c r="C177" s="252" t="s">
        <v>8</v>
      </c>
      <c r="D177" s="250" t="s">
        <v>34</v>
      </c>
      <c r="E177" s="250">
        <v>12</v>
      </c>
      <c r="F177" s="295">
        <v>0</v>
      </c>
      <c r="G177" s="295">
        <v>0</v>
      </c>
      <c r="H177" s="562">
        <v>1</v>
      </c>
      <c r="I177" s="562">
        <v>0</v>
      </c>
      <c r="J177" s="562">
        <v>0</v>
      </c>
      <c r="K177" s="562">
        <v>0</v>
      </c>
      <c r="L177" s="562">
        <v>0</v>
      </c>
      <c r="M177" s="562">
        <v>0</v>
      </c>
      <c r="N177" s="562">
        <v>0</v>
      </c>
      <c r="O177" s="562">
        <v>0</v>
      </c>
      <c r="P177" s="249">
        <f t="shared" si="15"/>
        <v>1</v>
      </c>
      <c r="Q177" s="66"/>
    </row>
    <row r="178" spans="1:17" ht="15" outlineLevel="1" x14ac:dyDescent="0.25">
      <c r="A178" s="665"/>
      <c r="B178" s="271"/>
      <c r="C178" s="253" t="s">
        <v>253</v>
      </c>
      <c r="D178" s="250" t="s">
        <v>250</v>
      </c>
      <c r="E178" s="250">
        <v>12</v>
      </c>
      <c r="F178" s="295">
        <v>2.2410000000000001</v>
      </c>
      <c r="G178" s="295">
        <v>4266.7657393999998</v>
      </c>
      <c r="H178" s="292">
        <v>1</v>
      </c>
      <c r="I178" s="292">
        <v>0</v>
      </c>
      <c r="J178" s="292">
        <v>0</v>
      </c>
      <c r="K178" s="292">
        <v>0</v>
      </c>
      <c r="L178" s="292">
        <v>0</v>
      </c>
      <c r="M178" s="292">
        <v>0</v>
      </c>
      <c r="N178" s="292">
        <v>0</v>
      </c>
      <c r="O178" s="292">
        <v>0</v>
      </c>
      <c r="P178" s="249"/>
      <c r="Q178" s="66"/>
    </row>
    <row r="179" spans="1:17" ht="14.1" hidden="1" customHeight="1" outlineLevel="1" x14ac:dyDescent="0.25">
      <c r="A179" s="665"/>
      <c r="B179" s="271"/>
      <c r="C179" s="655"/>
      <c r="D179" s="655"/>
      <c r="E179" s="265"/>
      <c r="F179" s="295"/>
      <c r="G179" s="295"/>
      <c r="H179" s="292"/>
      <c r="I179" s="293"/>
      <c r="J179" s="293"/>
      <c r="K179" s="293"/>
      <c r="L179" s="293"/>
      <c r="M179" s="293"/>
      <c r="N179" s="293"/>
      <c r="O179" s="293"/>
      <c r="P179" s="249"/>
      <c r="Q179" s="66"/>
    </row>
    <row r="180" spans="1:17" ht="14.1" hidden="1" customHeight="1" outlineLevel="1" x14ac:dyDescent="0.25">
      <c r="A180" s="665"/>
      <c r="B180" s="271"/>
      <c r="C180" s="655"/>
      <c r="D180" s="655"/>
      <c r="E180" s="265"/>
      <c r="F180" s="295"/>
      <c r="G180" s="295"/>
      <c r="H180" s="292"/>
      <c r="I180" s="293"/>
      <c r="J180" s="293"/>
      <c r="K180" s="293"/>
      <c r="L180" s="293"/>
      <c r="M180" s="293"/>
      <c r="N180" s="293"/>
      <c r="O180" s="293"/>
      <c r="P180" s="249"/>
      <c r="Q180" s="66"/>
    </row>
    <row r="181" spans="1:17" ht="14.1" hidden="1" customHeight="1" outlineLevel="1" x14ac:dyDescent="0.25">
      <c r="A181" s="665"/>
      <c r="B181" s="271"/>
      <c r="C181" s="655"/>
      <c r="D181" s="655"/>
      <c r="E181" s="265"/>
      <c r="F181" s="295"/>
      <c r="G181" s="295"/>
      <c r="H181" s="292"/>
      <c r="I181" s="293"/>
      <c r="J181" s="293"/>
      <c r="K181" s="293"/>
      <c r="L181" s="293"/>
      <c r="M181" s="293"/>
      <c r="N181" s="293"/>
      <c r="O181" s="293"/>
      <c r="P181" s="249"/>
      <c r="Q181" s="66"/>
    </row>
    <row r="182" spans="1:17" s="42" customFormat="1" ht="15" outlineLevel="1" x14ac:dyDescent="0.25">
      <c r="A182" s="665"/>
      <c r="B182" s="245"/>
      <c r="C182" s="663" t="s">
        <v>9</v>
      </c>
      <c r="D182" s="663"/>
      <c r="E182" s="246"/>
      <c r="F182" s="247"/>
      <c r="G182" s="247"/>
      <c r="H182" s="247"/>
      <c r="I182" s="247"/>
      <c r="J182" s="247"/>
      <c r="K182" s="247"/>
      <c r="L182" s="247"/>
      <c r="M182" s="247"/>
      <c r="N182" s="247"/>
      <c r="O182" s="247"/>
      <c r="P182" s="248"/>
      <c r="Q182" s="146"/>
    </row>
    <row r="183" spans="1:17" ht="15" outlineLevel="1" x14ac:dyDescent="0.25">
      <c r="A183" s="665"/>
      <c r="B183" s="147">
        <v>10</v>
      </c>
      <c r="C183" s="254" t="s">
        <v>27</v>
      </c>
      <c r="D183" s="250" t="s">
        <v>34</v>
      </c>
      <c r="E183" s="250">
        <v>12</v>
      </c>
      <c r="F183" s="295">
        <v>75.090999999999994</v>
      </c>
      <c r="G183" s="295">
        <v>259263.978</v>
      </c>
      <c r="H183" s="562">
        <v>0</v>
      </c>
      <c r="I183" s="562">
        <v>0.3142479906931161</v>
      </c>
      <c r="J183" s="562">
        <v>0.6945897706665386</v>
      </c>
      <c r="K183" s="562">
        <v>0</v>
      </c>
      <c r="L183" s="562">
        <v>0</v>
      </c>
      <c r="M183" s="562">
        <v>0</v>
      </c>
      <c r="N183" s="562">
        <v>0</v>
      </c>
      <c r="O183" s="562">
        <v>0</v>
      </c>
      <c r="P183" s="249">
        <f t="shared" ref="P183:P190" si="16">SUM(H183:O183)</f>
        <v>1.0088377613596546</v>
      </c>
      <c r="Q183" s="66"/>
    </row>
    <row r="184" spans="1:17" ht="15" outlineLevel="1" x14ac:dyDescent="0.25">
      <c r="A184" s="665"/>
      <c r="B184" s="147">
        <v>11</v>
      </c>
      <c r="C184" s="252" t="s">
        <v>25</v>
      </c>
      <c r="D184" s="250" t="s">
        <v>34</v>
      </c>
      <c r="E184" s="250">
        <v>12</v>
      </c>
      <c r="F184" s="295">
        <v>117.10299999999999</v>
      </c>
      <c r="G184" s="295">
        <v>421834.815</v>
      </c>
      <c r="H184" s="562">
        <v>0</v>
      </c>
      <c r="I184" s="562">
        <v>1</v>
      </c>
      <c r="J184" s="562">
        <v>0</v>
      </c>
      <c r="K184" s="562">
        <v>0</v>
      </c>
      <c r="L184" s="562">
        <v>0</v>
      </c>
      <c r="M184" s="562">
        <v>0</v>
      </c>
      <c r="N184" s="562">
        <v>0</v>
      </c>
      <c r="O184" s="562">
        <v>0</v>
      </c>
      <c r="P184" s="249">
        <f t="shared" si="16"/>
        <v>1</v>
      </c>
      <c r="Q184" s="66"/>
    </row>
    <row r="185" spans="1:17" ht="15" outlineLevel="1" x14ac:dyDescent="0.25">
      <c r="A185" s="665"/>
      <c r="B185" s="147">
        <v>12</v>
      </c>
      <c r="C185" s="252" t="s">
        <v>28</v>
      </c>
      <c r="D185" s="250" t="s">
        <v>34</v>
      </c>
      <c r="E185" s="250">
        <v>3</v>
      </c>
      <c r="F185" s="295">
        <v>0</v>
      </c>
      <c r="G185" s="295">
        <v>0</v>
      </c>
      <c r="H185" s="562">
        <v>0</v>
      </c>
      <c r="I185" s="562">
        <v>0</v>
      </c>
      <c r="J185" s="562">
        <v>0</v>
      </c>
      <c r="K185" s="562">
        <v>0</v>
      </c>
      <c r="L185" s="562">
        <v>0</v>
      </c>
      <c r="M185" s="562">
        <v>0</v>
      </c>
      <c r="N185" s="562">
        <v>0</v>
      </c>
      <c r="O185" s="562">
        <v>0</v>
      </c>
      <c r="P185" s="249">
        <f t="shared" si="16"/>
        <v>0</v>
      </c>
      <c r="Q185" s="66"/>
    </row>
    <row r="186" spans="1:17" ht="15" outlineLevel="1" x14ac:dyDescent="0.25">
      <c r="A186" s="665"/>
      <c r="B186" s="147">
        <v>13</v>
      </c>
      <c r="C186" s="252" t="s">
        <v>29</v>
      </c>
      <c r="D186" s="250" t="s">
        <v>34</v>
      </c>
      <c r="E186" s="250">
        <v>12</v>
      </c>
      <c r="F186" s="295">
        <v>0</v>
      </c>
      <c r="G186" s="295">
        <v>0</v>
      </c>
      <c r="H186" s="562">
        <v>0</v>
      </c>
      <c r="I186" s="562">
        <v>0</v>
      </c>
      <c r="J186" s="562">
        <v>0</v>
      </c>
      <c r="K186" s="562">
        <v>0</v>
      </c>
      <c r="L186" s="562">
        <v>0</v>
      </c>
      <c r="M186" s="562">
        <v>0</v>
      </c>
      <c r="N186" s="562">
        <v>0</v>
      </c>
      <c r="O186" s="562">
        <v>0</v>
      </c>
      <c r="P186" s="249">
        <f t="shared" si="16"/>
        <v>0</v>
      </c>
      <c r="Q186" s="66"/>
    </row>
    <row r="187" spans="1:17" ht="15" outlineLevel="1" x14ac:dyDescent="0.25">
      <c r="A187" s="665"/>
      <c r="B187" s="147">
        <v>14</v>
      </c>
      <c r="C187" s="252" t="s">
        <v>23</v>
      </c>
      <c r="D187" s="250" t="s">
        <v>34</v>
      </c>
      <c r="E187" s="250">
        <v>12</v>
      </c>
      <c r="F187" s="295">
        <v>0</v>
      </c>
      <c r="G187" s="295">
        <v>0</v>
      </c>
      <c r="H187" s="562">
        <v>0</v>
      </c>
      <c r="I187" s="562">
        <v>0</v>
      </c>
      <c r="J187" s="562">
        <v>0</v>
      </c>
      <c r="K187" s="562">
        <v>0</v>
      </c>
      <c r="L187" s="562">
        <v>0</v>
      </c>
      <c r="M187" s="562">
        <v>0</v>
      </c>
      <c r="N187" s="562">
        <v>0</v>
      </c>
      <c r="O187" s="562">
        <v>0</v>
      </c>
      <c r="P187" s="249">
        <f t="shared" si="16"/>
        <v>0</v>
      </c>
      <c r="Q187" s="66"/>
    </row>
    <row r="188" spans="1:17" ht="28.5" outlineLevel="1" x14ac:dyDescent="0.25">
      <c r="A188" s="665"/>
      <c r="B188" s="271">
        <v>15</v>
      </c>
      <c r="C188" s="252" t="s">
        <v>30</v>
      </c>
      <c r="D188" s="250" t="s">
        <v>34</v>
      </c>
      <c r="E188" s="250">
        <v>0</v>
      </c>
      <c r="F188" s="295">
        <v>0</v>
      </c>
      <c r="G188" s="295">
        <v>0</v>
      </c>
      <c r="H188" s="562">
        <v>0</v>
      </c>
      <c r="I188" s="562">
        <v>0</v>
      </c>
      <c r="J188" s="562">
        <v>0</v>
      </c>
      <c r="K188" s="562">
        <v>0</v>
      </c>
      <c r="L188" s="562">
        <v>0</v>
      </c>
      <c r="M188" s="562">
        <v>0</v>
      </c>
      <c r="N188" s="562">
        <v>0</v>
      </c>
      <c r="O188" s="562">
        <v>0</v>
      </c>
      <c r="P188" s="249">
        <f t="shared" si="16"/>
        <v>0</v>
      </c>
      <c r="Q188" s="66"/>
    </row>
    <row r="189" spans="1:17" ht="28.5" outlineLevel="1" x14ac:dyDescent="0.25">
      <c r="A189" s="665"/>
      <c r="B189" s="271">
        <v>16</v>
      </c>
      <c r="C189" s="252" t="s">
        <v>31</v>
      </c>
      <c r="D189" s="250" t="s">
        <v>34</v>
      </c>
      <c r="E189" s="250">
        <v>0</v>
      </c>
      <c r="F189" s="295">
        <v>0</v>
      </c>
      <c r="G189" s="295">
        <v>0</v>
      </c>
      <c r="H189" s="562">
        <v>0</v>
      </c>
      <c r="I189" s="562">
        <v>0</v>
      </c>
      <c r="J189" s="562">
        <v>0</v>
      </c>
      <c r="K189" s="562">
        <v>0</v>
      </c>
      <c r="L189" s="562">
        <v>0</v>
      </c>
      <c r="M189" s="562">
        <v>0</v>
      </c>
      <c r="N189" s="562">
        <v>0</v>
      </c>
      <c r="O189" s="562">
        <v>0</v>
      </c>
      <c r="P189" s="249">
        <f t="shared" si="16"/>
        <v>0</v>
      </c>
      <c r="Q189" s="66"/>
    </row>
    <row r="190" spans="1:17" ht="15" outlineLevel="1" x14ac:dyDescent="0.25">
      <c r="A190" s="665"/>
      <c r="B190" s="271">
        <v>17</v>
      </c>
      <c r="C190" s="252" t="s">
        <v>10</v>
      </c>
      <c r="D190" s="250" t="s">
        <v>34</v>
      </c>
      <c r="E190" s="250">
        <v>0</v>
      </c>
      <c r="F190" s="295">
        <v>38.573999999999998</v>
      </c>
      <c r="G190" s="295">
        <v>515.07399999999996</v>
      </c>
      <c r="H190" s="562">
        <v>0</v>
      </c>
      <c r="I190" s="562">
        <v>0</v>
      </c>
      <c r="J190" s="562">
        <v>1</v>
      </c>
      <c r="K190" s="562">
        <v>0</v>
      </c>
      <c r="L190" s="562">
        <v>0</v>
      </c>
      <c r="M190" s="562">
        <v>0</v>
      </c>
      <c r="N190" s="562">
        <v>0</v>
      </c>
      <c r="O190" s="562">
        <v>0</v>
      </c>
      <c r="P190" s="249">
        <f t="shared" si="16"/>
        <v>1</v>
      </c>
      <c r="Q190" s="66"/>
    </row>
    <row r="191" spans="1:17" ht="15" outlineLevel="1" x14ac:dyDescent="0.25">
      <c r="A191" s="665"/>
      <c r="B191" s="271"/>
      <c r="C191" s="253" t="s">
        <v>253</v>
      </c>
      <c r="D191" s="250" t="s">
        <v>250</v>
      </c>
      <c r="E191" s="250">
        <v>12</v>
      </c>
      <c r="F191" s="295">
        <v>1.319</v>
      </c>
      <c r="G191" s="295">
        <v>103223.63592770901</v>
      </c>
      <c r="H191" s="292">
        <v>0</v>
      </c>
      <c r="I191" s="292">
        <v>0.34377388206432158</v>
      </c>
      <c r="J191" s="292">
        <v>0</v>
      </c>
      <c r="K191" s="292">
        <v>0</v>
      </c>
      <c r="L191" s="292">
        <v>0</v>
      </c>
      <c r="M191" s="292">
        <v>0</v>
      </c>
      <c r="N191" s="292">
        <v>0</v>
      </c>
      <c r="O191" s="292">
        <v>0</v>
      </c>
      <c r="P191" s="249"/>
      <c r="Q191" s="66"/>
    </row>
    <row r="192" spans="1:17" ht="14.1" hidden="1" customHeight="1" outlineLevel="1" x14ac:dyDescent="0.25">
      <c r="A192" s="665"/>
      <c r="B192" s="271"/>
      <c r="C192" s="655"/>
      <c r="D192" s="655"/>
      <c r="E192" s="265"/>
      <c r="F192" s="295"/>
      <c r="G192" s="295"/>
      <c r="H192" s="292"/>
      <c r="I192" s="293"/>
      <c r="J192" s="293"/>
      <c r="K192" s="293"/>
      <c r="L192" s="293"/>
      <c r="M192" s="293"/>
      <c r="N192" s="293"/>
      <c r="O192" s="293"/>
      <c r="P192" s="249"/>
      <c r="Q192" s="66"/>
    </row>
    <row r="193" spans="1:17" ht="14.1" hidden="1" customHeight="1" outlineLevel="1" x14ac:dyDescent="0.25">
      <c r="A193" s="665"/>
      <c r="B193" s="271"/>
      <c r="C193" s="655"/>
      <c r="D193" s="655"/>
      <c r="E193" s="265"/>
      <c r="F193" s="295"/>
      <c r="G193" s="295"/>
      <c r="H193" s="292"/>
      <c r="I193" s="293"/>
      <c r="J193" s="293"/>
      <c r="K193" s="293"/>
      <c r="L193" s="293"/>
      <c r="M193" s="293"/>
      <c r="N193" s="293"/>
      <c r="O193" s="293"/>
      <c r="P193" s="249"/>
      <c r="Q193" s="66"/>
    </row>
    <row r="194" spans="1:17" ht="14.1" hidden="1" customHeight="1" outlineLevel="1" x14ac:dyDescent="0.25">
      <c r="A194" s="665"/>
      <c r="B194" s="271"/>
      <c r="C194" s="655"/>
      <c r="D194" s="655"/>
      <c r="E194" s="265"/>
      <c r="F194" s="295"/>
      <c r="G194" s="295"/>
      <c r="H194" s="292"/>
      <c r="I194" s="293"/>
      <c r="J194" s="293"/>
      <c r="K194" s="293"/>
      <c r="L194" s="293"/>
      <c r="M194" s="293"/>
      <c r="N194" s="293"/>
      <c r="O194" s="293"/>
      <c r="P194" s="249"/>
      <c r="Q194" s="66"/>
    </row>
    <row r="195" spans="1:17" s="42" customFormat="1" ht="15" outlineLevel="1" x14ac:dyDescent="0.25">
      <c r="A195" s="665"/>
      <c r="B195" s="245"/>
      <c r="C195" s="663" t="s">
        <v>11</v>
      </c>
      <c r="D195" s="663"/>
      <c r="E195" s="246"/>
      <c r="F195" s="247"/>
      <c r="G195" s="247"/>
      <c r="H195" s="247"/>
      <c r="I195" s="247"/>
      <c r="J195" s="247"/>
      <c r="K195" s="247"/>
      <c r="L195" s="247"/>
      <c r="M195" s="247"/>
      <c r="N195" s="247"/>
      <c r="O195" s="247"/>
      <c r="P195" s="248"/>
      <c r="Q195" s="146"/>
    </row>
    <row r="196" spans="1:17" ht="15" outlineLevel="1" x14ac:dyDescent="0.25">
      <c r="A196" s="665"/>
      <c r="B196" s="147">
        <v>18</v>
      </c>
      <c r="C196" s="252" t="s">
        <v>12</v>
      </c>
      <c r="D196" s="250" t="s">
        <v>34</v>
      </c>
      <c r="E196" s="250">
        <v>12</v>
      </c>
      <c r="F196" s="295">
        <v>0</v>
      </c>
      <c r="G196" s="295">
        <v>0</v>
      </c>
      <c r="H196" s="292">
        <v>0</v>
      </c>
      <c r="I196" s="292">
        <v>0</v>
      </c>
      <c r="J196" s="292">
        <v>0</v>
      </c>
      <c r="K196" s="292">
        <v>0</v>
      </c>
      <c r="L196" s="292">
        <v>0</v>
      </c>
      <c r="M196" s="292">
        <v>0</v>
      </c>
      <c r="N196" s="292">
        <v>0</v>
      </c>
      <c r="O196" s="292">
        <v>0</v>
      </c>
      <c r="P196" s="249">
        <f t="shared" ref="P196:P200" si="17">SUM(H196:O196)</f>
        <v>0</v>
      </c>
      <c r="Q196" s="66"/>
    </row>
    <row r="197" spans="1:17" ht="15" outlineLevel="1" x14ac:dyDescent="0.25">
      <c r="A197" s="665"/>
      <c r="B197" s="147">
        <v>19</v>
      </c>
      <c r="C197" s="252" t="s">
        <v>13</v>
      </c>
      <c r="D197" s="250" t="s">
        <v>34</v>
      </c>
      <c r="E197" s="250">
        <v>12</v>
      </c>
      <c r="F197" s="295">
        <v>0</v>
      </c>
      <c r="G197" s="295">
        <v>0</v>
      </c>
      <c r="H197" s="292">
        <v>0</v>
      </c>
      <c r="I197" s="292">
        <v>0</v>
      </c>
      <c r="J197" s="292">
        <v>0</v>
      </c>
      <c r="K197" s="292">
        <v>0</v>
      </c>
      <c r="L197" s="292">
        <v>0</v>
      </c>
      <c r="M197" s="292">
        <v>0</v>
      </c>
      <c r="N197" s="292">
        <v>0</v>
      </c>
      <c r="O197" s="292">
        <v>0</v>
      </c>
      <c r="P197" s="249">
        <f t="shared" si="17"/>
        <v>0</v>
      </c>
      <c r="Q197" s="66"/>
    </row>
    <row r="198" spans="1:17" ht="15" outlineLevel="1" x14ac:dyDescent="0.25">
      <c r="A198" s="665"/>
      <c r="B198" s="147">
        <v>20</v>
      </c>
      <c r="C198" s="252" t="s">
        <v>14</v>
      </c>
      <c r="D198" s="250" t="s">
        <v>34</v>
      </c>
      <c r="E198" s="250">
        <v>12</v>
      </c>
      <c r="F198" s="295">
        <v>0</v>
      </c>
      <c r="G198" s="295">
        <v>0</v>
      </c>
      <c r="H198" s="292">
        <v>0</v>
      </c>
      <c r="I198" s="292">
        <v>0</v>
      </c>
      <c r="J198" s="292">
        <v>0</v>
      </c>
      <c r="K198" s="292">
        <v>0</v>
      </c>
      <c r="L198" s="292">
        <v>0</v>
      </c>
      <c r="M198" s="292">
        <v>0</v>
      </c>
      <c r="N198" s="292">
        <v>0</v>
      </c>
      <c r="O198" s="292">
        <v>0</v>
      </c>
      <c r="P198" s="249">
        <f t="shared" si="17"/>
        <v>0</v>
      </c>
      <c r="Q198" s="66"/>
    </row>
    <row r="199" spans="1:17" ht="15" outlineLevel="1" x14ac:dyDescent="0.25">
      <c r="A199" s="665"/>
      <c r="B199" s="147">
        <v>21</v>
      </c>
      <c r="C199" s="254" t="s">
        <v>27</v>
      </c>
      <c r="D199" s="250" t="s">
        <v>34</v>
      </c>
      <c r="E199" s="250">
        <v>12</v>
      </c>
      <c r="F199" s="295">
        <v>0</v>
      </c>
      <c r="G199" s="295">
        <v>0</v>
      </c>
      <c r="H199" s="292">
        <v>0</v>
      </c>
      <c r="I199" s="292">
        <v>0</v>
      </c>
      <c r="J199" s="292">
        <v>0</v>
      </c>
      <c r="K199" s="292">
        <v>0</v>
      </c>
      <c r="L199" s="292">
        <v>0</v>
      </c>
      <c r="M199" s="292">
        <v>0</v>
      </c>
      <c r="N199" s="292">
        <v>0</v>
      </c>
      <c r="O199" s="292">
        <v>0</v>
      </c>
      <c r="P199" s="249">
        <f t="shared" si="17"/>
        <v>0</v>
      </c>
      <c r="Q199" s="66"/>
    </row>
    <row r="200" spans="1:17" ht="15" outlineLevel="1" x14ac:dyDescent="0.25">
      <c r="A200" s="665"/>
      <c r="B200" s="147">
        <v>22</v>
      </c>
      <c r="C200" s="252" t="s">
        <v>10</v>
      </c>
      <c r="D200" s="250" t="s">
        <v>34</v>
      </c>
      <c r="E200" s="250">
        <v>0</v>
      </c>
      <c r="F200" s="295">
        <v>436.46800000000002</v>
      </c>
      <c r="G200" s="295">
        <v>19363.09</v>
      </c>
      <c r="H200" s="292">
        <v>0</v>
      </c>
      <c r="I200" s="292">
        <v>0</v>
      </c>
      <c r="J200" s="292">
        <v>1</v>
      </c>
      <c r="K200" s="292">
        <v>0</v>
      </c>
      <c r="L200" s="292">
        <v>0</v>
      </c>
      <c r="M200" s="292">
        <v>0</v>
      </c>
      <c r="N200" s="292">
        <v>0</v>
      </c>
      <c r="O200" s="292">
        <v>0</v>
      </c>
      <c r="P200" s="249">
        <f t="shared" si="17"/>
        <v>1</v>
      </c>
      <c r="Q200" s="66"/>
    </row>
    <row r="201" spans="1:17" ht="15" outlineLevel="1" x14ac:dyDescent="0.25">
      <c r="A201" s="665"/>
      <c r="B201" s="147"/>
      <c r="C201" s="253" t="s">
        <v>253</v>
      </c>
      <c r="D201" s="250" t="s">
        <v>250</v>
      </c>
      <c r="E201" s="250">
        <v>12</v>
      </c>
      <c r="F201" s="295">
        <v>0</v>
      </c>
      <c r="G201" s="295">
        <v>0</v>
      </c>
      <c r="H201" s="292">
        <v>0</v>
      </c>
      <c r="I201" s="292">
        <v>0</v>
      </c>
      <c r="J201" s="292">
        <v>0</v>
      </c>
      <c r="K201" s="292">
        <v>0</v>
      </c>
      <c r="L201" s="292">
        <v>0</v>
      </c>
      <c r="M201" s="292">
        <v>0</v>
      </c>
      <c r="N201" s="292">
        <v>0</v>
      </c>
      <c r="O201" s="292">
        <v>0</v>
      </c>
      <c r="P201" s="249"/>
      <c r="Q201" s="66"/>
    </row>
    <row r="202" spans="1:17" ht="14.1" hidden="1" customHeight="1" outlineLevel="1" x14ac:dyDescent="0.25">
      <c r="A202" s="665"/>
      <c r="B202" s="147"/>
      <c r="C202" s="655"/>
      <c r="D202" s="655"/>
      <c r="E202" s="265"/>
      <c r="F202" s="295"/>
      <c r="G202" s="295"/>
      <c r="H202" s="292"/>
      <c r="I202" s="293"/>
      <c r="J202" s="293"/>
      <c r="K202" s="293"/>
      <c r="L202" s="293"/>
      <c r="M202" s="293"/>
      <c r="N202" s="293"/>
      <c r="O202" s="293"/>
      <c r="P202" s="249"/>
      <c r="Q202" s="66"/>
    </row>
    <row r="203" spans="1:17" ht="14.1" hidden="1" customHeight="1" outlineLevel="1" x14ac:dyDescent="0.25">
      <c r="A203" s="665"/>
      <c r="B203" s="147"/>
      <c r="C203" s="655"/>
      <c r="D203" s="655"/>
      <c r="E203" s="265"/>
      <c r="F203" s="295"/>
      <c r="G203" s="295"/>
      <c r="H203" s="292"/>
      <c r="I203" s="293"/>
      <c r="J203" s="293"/>
      <c r="K203" s="293"/>
      <c r="L203" s="293"/>
      <c r="M203" s="293"/>
      <c r="N203" s="293"/>
      <c r="O203" s="293"/>
      <c r="P203" s="249"/>
      <c r="Q203" s="66"/>
    </row>
    <row r="204" spans="1:17" ht="14.1" hidden="1" customHeight="1" outlineLevel="1" x14ac:dyDescent="0.25">
      <c r="A204" s="665"/>
      <c r="B204" s="147"/>
      <c r="C204" s="655"/>
      <c r="D204" s="655"/>
      <c r="E204" s="265"/>
      <c r="F204" s="295"/>
      <c r="G204" s="295"/>
      <c r="H204" s="292"/>
      <c r="I204" s="293"/>
      <c r="J204" s="293"/>
      <c r="K204" s="293"/>
      <c r="L204" s="293"/>
      <c r="M204" s="293"/>
      <c r="N204" s="293"/>
      <c r="O204" s="293"/>
      <c r="P204" s="249"/>
      <c r="Q204" s="66"/>
    </row>
    <row r="205" spans="1:17" s="42" customFormat="1" ht="15" outlineLevel="1" x14ac:dyDescent="0.25">
      <c r="A205" s="665"/>
      <c r="B205" s="245"/>
      <c r="C205" s="663" t="s">
        <v>15</v>
      </c>
      <c r="D205" s="663"/>
      <c r="E205" s="246"/>
      <c r="F205" s="247"/>
      <c r="G205" s="247"/>
      <c r="H205" s="247"/>
      <c r="I205" s="247"/>
      <c r="J205" s="247"/>
      <c r="K205" s="247"/>
      <c r="L205" s="247"/>
      <c r="M205" s="247"/>
      <c r="N205" s="247"/>
      <c r="O205" s="247"/>
      <c r="P205" s="248"/>
      <c r="Q205" s="146"/>
    </row>
    <row r="206" spans="1:17" ht="15" outlineLevel="1" x14ac:dyDescent="0.25">
      <c r="A206" s="665"/>
      <c r="B206" s="271">
        <v>23</v>
      </c>
      <c r="C206" s="252" t="s">
        <v>15</v>
      </c>
      <c r="D206" s="250" t="s">
        <v>34</v>
      </c>
      <c r="E206" s="250">
        <v>12</v>
      </c>
      <c r="F206" s="295">
        <v>3.0630000000000002</v>
      </c>
      <c r="G206" s="295">
        <v>33675.029000000002</v>
      </c>
      <c r="H206" s="294">
        <v>1</v>
      </c>
      <c r="I206" s="294">
        <v>0</v>
      </c>
      <c r="J206" s="294">
        <v>0</v>
      </c>
      <c r="K206" s="294">
        <v>0</v>
      </c>
      <c r="L206" s="294">
        <v>0</v>
      </c>
      <c r="M206" s="294">
        <v>0</v>
      </c>
      <c r="N206" s="294">
        <v>0</v>
      </c>
      <c r="O206" s="294">
        <v>0</v>
      </c>
      <c r="P206" s="249">
        <f t="shared" ref="P206" si="18">SUM(H206:O206)</f>
        <v>1</v>
      </c>
      <c r="Q206" s="66"/>
    </row>
    <row r="207" spans="1:17" ht="15" outlineLevel="1" x14ac:dyDescent="0.25">
      <c r="A207" s="665"/>
      <c r="B207" s="271"/>
      <c r="C207" s="253" t="s">
        <v>253</v>
      </c>
      <c r="D207" s="250" t="s">
        <v>250</v>
      </c>
      <c r="E207" s="250">
        <v>12</v>
      </c>
      <c r="F207" s="295">
        <v>2.8210000000000002</v>
      </c>
      <c r="G207" s="295">
        <v>11607.656859999999</v>
      </c>
      <c r="H207" s="292">
        <f>H206</f>
        <v>1</v>
      </c>
      <c r="I207" s="292">
        <f t="shared" ref="I207:O207" si="19">I206</f>
        <v>0</v>
      </c>
      <c r="J207" s="292">
        <f t="shared" si="19"/>
        <v>0</v>
      </c>
      <c r="K207" s="292">
        <f t="shared" si="19"/>
        <v>0</v>
      </c>
      <c r="L207" s="292">
        <f t="shared" si="19"/>
        <v>0</v>
      </c>
      <c r="M207" s="292">
        <f t="shared" si="19"/>
        <v>0</v>
      </c>
      <c r="N207" s="292">
        <f t="shared" si="19"/>
        <v>0</v>
      </c>
      <c r="O207" s="292">
        <f t="shared" si="19"/>
        <v>0</v>
      </c>
      <c r="P207" s="249"/>
      <c r="Q207" s="66"/>
    </row>
    <row r="208" spans="1:17" ht="14.1" hidden="1" customHeight="1" outlineLevel="1" x14ac:dyDescent="0.25">
      <c r="A208" s="665"/>
      <c r="B208" s="271"/>
      <c r="C208" s="655"/>
      <c r="D208" s="655"/>
      <c r="E208" s="265"/>
      <c r="F208" s="295"/>
      <c r="G208" s="295"/>
      <c r="H208" s="292"/>
      <c r="I208" s="293"/>
      <c r="J208" s="293"/>
      <c r="K208" s="293"/>
      <c r="L208" s="293"/>
      <c r="M208" s="293"/>
      <c r="N208" s="293"/>
      <c r="O208" s="293"/>
      <c r="P208" s="249"/>
      <c r="Q208" s="66"/>
    </row>
    <row r="209" spans="1:17" ht="14.1" hidden="1" customHeight="1" outlineLevel="1" x14ac:dyDescent="0.25">
      <c r="A209" s="665"/>
      <c r="B209" s="271"/>
      <c r="C209" s="655"/>
      <c r="D209" s="655"/>
      <c r="E209" s="265"/>
      <c r="F209" s="295"/>
      <c r="G209" s="295"/>
      <c r="H209" s="292"/>
      <c r="I209" s="293"/>
      <c r="J209" s="293"/>
      <c r="K209" s="293"/>
      <c r="L209" s="293"/>
      <c r="M209" s="293"/>
      <c r="N209" s="293"/>
      <c r="O209" s="293"/>
      <c r="P209" s="249"/>
      <c r="Q209" s="66"/>
    </row>
    <row r="210" spans="1:17" s="42" customFormat="1" ht="15" outlineLevel="1" x14ac:dyDescent="0.25">
      <c r="A210" s="665"/>
      <c r="B210" s="245"/>
      <c r="C210" s="663" t="s">
        <v>16</v>
      </c>
      <c r="D210" s="663"/>
      <c r="E210" s="246"/>
      <c r="F210" s="247"/>
      <c r="G210" s="247"/>
      <c r="H210" s="247"/>
      <c r="I210" s="247"/>
      <c r="J210" s="247"/>
      <c r="K210" s="247"/>
      <c r="L210" s="247"/>
      <c r="M210" s="247"/>
      <c r="N210" s="247"/>
      <c r="O210" s="247"/>
      <c r="P210" s="248"/>
      <c r="Q210" s="146"/>
    </row>
    <row r="211" spans="1:17" ht="15" outlineLevel="1" x14ac:dyDescent="0.25">
      <c r="A211" s="665"/>
      <c r="B211" s="271">
        <v>24</v>
      </c>
      <c r="C211" s="252" t="s">
        <v>17</v>
      </c>
      <c r="D211" s="250" t="s">
        <v>34</v>
      </c>
      <c r="E211" s="250">
        <v>12</v>
      </c>
      <c r="F211" s="295">
        <v>0</v>
      </c>
      <c r="G211" s="295">
        <v>0</v>
      </c>
      <c r="H211" s="294">
        <v>0</v>
      </c>
      <c r="I211" s="294">
        <v>0</v>
      </c>
      <c r="J211" s="294">
        <v>0</v>
      </c>
      <c r="K211" s="294">
        <v>0</v>
      </c>
      <c r="L211" s="294">
        <v>0</v>
      </c>
      <c r="M211" s="294">
        <v>0</v>
      </c>
      <c r="N211" s="294">
        <v>0</v>
      </c>
      <c r="O211" s="294">
        <v>0</v>
      </c>
      <c r="P211" s="249">
        <f t="shared" ref="P211:P215" si="20">SUM(H211:O211)</f>
        <v>0</v>
      </c>
      <c r="Q211" s="66"/>
    </row>
    <row r="212" spans="1:17" ht="15" outlineLevel="1" x14ac:dyDescent="0.25">
      <c r="A212" s="665"/>
      <c r="B212" s="271">
        <v>25</v>
      </c>
      <c r="C212" s="252" t="s">
        <v>18</v>
      </c>
      <c r="D212" s="250" t="s">
        <v>34</v>
      </c>
      <c r="E212" s="250">
        <v>12</v>
      </c>
      <c r="F212" s="295">
        <v>0</v>
      </c>
      <c r="G212" s="295">
        <v>0</v>
      </c>
      <c r="H212" s="294">
        <v>0</v>
      </c>
      <c r="I212" s="294">
        <v>0</v>
      </c>
      <c r="J212" s="294">
        <v>0</v>
      </c>
      <c r="K212" s="294">
        <v>0</v>
      </c>
      <c r="L212" s="294">
        <v>0</v>
      </c>
      <c r="M212" s="294">
        <v>0</v>
      </c>
      <c r="N212" s="294">
        <v>0</v>
      </c>
      <c r="O212" s="294">
        <v>0</v>
      </c>
      <c r="P212" s="249">
        <f t="shared" si="20"/>
        <v>0</v>
      </c>
      <c r="Q212" s="66"/>
    </row>
    <row r="213" spans="1:17" ht="15" outlineLevel="1" x14ac:dyDescent="0.25">
      <c r="A213" s="665"/>
      <c r="B213" s="271">
        <v>26</v>
      </c>
      <c r="C213" s="252" t="s">
        <v>19</v>
      </c>
      <c r="D213" s="250" t="s">
        <v>34</v>
      </c>
      <c r="E213" s="250">
        <v>12</v>
      </c>
      <c r="F213" s="295">
        <v>0</v>
      </c>
      <c r="G213" s="295">
        <v>0</v>
      </c>
      <c r="H213" s="294">
        <v>0</v>
      </c>
      <c r="I213" s="294">
        <v>0</v>
      </c>
      <c r="J213" s="294">
        <v>0</v>
      </c>
      <c r="K213" s="294">
        <v>0</v>
      </c>
      <c r="L213" s="294">
        <v>0</v>
      </c>
      <c r="M213" s="294">
        <v>0</v>
      </c>
      <c r="N213" s="294">
        <v>0</v>
      </c>
      <c r="O213" s="294">
        <v>0</v>
      </c>
      <c r="P213" s="249">
        <f t="shared" si="20"/>
        <v>0</v>
      </c>
      <c r="Q213" s="66"/>
    </row>
    <row r="214" spans="1:17" ht="15" outlineLevel="1" x14ac:dyDescent="0.25">
      <c r="A214" s="665"/>
      <c r="B214" s="271">
        <v>27</v>
      </c>
      <c r="C214" s="252" t="s">
        <v>20</v>
      </c>
      <c r="D214" s="250" t="s">
        <v>34</v>
      </c>
      <c r="E214" s="250">
        <v>12</v>
      </c>
      <c r="F214" s="295">
        <v>0</v>
      </c>
      <c r="G214" s="295">
        <v>0</v>
      </c>
      <c r="H214" s="294">
        <v>0</v>
      </c>
      <c r="I214" s="294">
        <v>0</v>
      </c>
      <c r="J214" s="294">
        <v>0</v>
      </c>
      <c r="K214" s="294">
        <v>0</v>
      </c>
      <c r="L214" s="294">
        <v>0</v>
      </c>
      <c r="M214" s="294">
        <v>0</v>
      </c>
      <c r="N214" s="294">
        <v>0</v>
      </c>
      <c r="O214" s="294">
        <v>0</v>
      </c>
      <c r="P214" s="249">
        <f t="shared" si="20"/>
        <v>0</v>
      </c>
      <c r="Q214" s="66"/>
    </row>
    <row r="215" spans="1:17" ht="15" outlineLevel="1" x14ac:dyDescent="0.25">
      <c r="A215" s="665"/>
      <c r="B215" s="271">
        <v>28</v>
      </c>
      <c r="C215" s="252" t="s">
        <v>105</v>
      </c>
      <c r="D215" s="250" t="s">
        <v>34</v>
      </c>
      <c r="E215" s="250">
        <v>12</v>
      </c>
      <c r="F215" s="295">
        <v>0</v>
      </c>
      <c r="G215" s="295">
        <v>0</v>
      </c>
      <c r="H215" s="294">
        <v>0</v>
      </c>
      <c r="I215" s="294">
        <v>0</v>
      </c>
      <c r="J215" s="294">
        <v>0</v>
      </c>
      <c r="K215" s="294">
        <v>0</v>
      </c>
      <c r="L215" s="294">
        <v>0</v>
      </c>
      <c r="M215" s="294">
        <v>0</v>
      </c>
      <c r="N215" s="294">
        <v>0</v>
      </c>
      <c r="O215" s="294">
        <v>0</v>
      </c>
      <c r="P215" s="249">
        <f t="shared" si="20"/>
        <v>0</v>
      </c>
      <c r="Q215" s="66"/>
    </row>
    <row r="216" spans="1:17" ht="15" outlineLevel="1" x14ac:dyDescent="0.25">
      <c r="A216" s="665"/>
      <c r="B216" s="271"/>
      <c r="C216" s="253" t="s">
        <v>253</v>
      </c>
      <c r="D216" s="250" t="s">
        <v>250</v>
      </c>
      <c r="E216" s="250">
        <v>12</v>
      </c>
      <c r="F216" s="295">
        <v>0</v>
      </c>
      <c r="G216" s="295">
        <v>0</v>
      </c>
      <c r="H216" s="292">
        <v>0</v>
      </c>
      <c r="I216" s="292">
        <v>0</v>
      </c>
      <c r="J216" s="292">
        <v>0</v>
      </c>
      <c r="K216" s="292">
        <v>0</v>
      </c>
      <c r="L216" s="292">
        <v>0</v>
      </c>
      <c r="M216" s="292">
        <v>0</v>
      </c>
      <c r="N216" s="292">
        <v>0</v>
      </c>
      <c r="O216" s="292">
        <v>0</v>
      </c>
      <c r="P216" s="249"/>
      <c r="Q216" s="66"/>
    </row>
    <row r="217" spans="1:17" ht="14.1" hidden="1" customHeight="1" outlineLevel="1" x14ac:dyDescent="0.25">
      <c r="A217" s="665"/>
      <c r="B217" s="271"/>
      <c r="C217" s="655"/>
      <c r="D217" s="655"/>
      <c r="E217" s="265"/>
      <c r="F217" s="295"/>
      <c r="G217" s="295"/>
      <c r="H217" s="292"/>
      <c r="I217" s="293"/>
      <c r="J217" s="293"/>
      <c r="K217" s="293"/>
      <c r="L217" s="293"/>
      <c r="M217" s="293"/>
      <c r="N217" s="293"/>
      <c r="O217" s="293"/>
      <c r="P217" s="249"/>
      <c r="Q217" s="66"/>
    </row>
    <row r="218" spans="1:17" ht="14.1" hidden="1" customHeight="1" outlineLevel="1" x14ac:dyDescent="0.25">
      <c r="A218" s="665"/>
      <c r="B218" s="271"/>
      <c r="C218" s="655"/>
      <c r="D218" s="655"/>
      <c r="E218" s="265"/>
      <c r="F218" s="295"/>
      <c r="G218" s="295"/>
      <c r="H218" s="292"/>
      <c r="I218" s="293"/>
      <c r="J218" s="293"/>
      <c r="K218" s="293"/>
      <c r="L218" s="293"/>
      <c r="M218" s="293"/>
      <c r="N218" s="293"/>
      <c r="O218" s="293"/>
      <c r="P218" s="249"/>
      <c r="Q218" s="66"/>
    </row>
    <row r="219" spans="1:17" s="42" customFormat="1" ht="15" outlineLevel="1" x14ac:dyDescent="0.25">
      <c r="A219" s="665"/>
      <c r="B219" s="245"/>
      <c r="C219" s="663" t="s">
        <v>106</v>
      </c>
      <c r="D219" s="663"/>
      <c r="E219" s="246"/>
      <c r="F219" s="247"/>
      <c r="G219" s="247"/>
      <c r="H219" s="247"/>
      <c r="I219" s="247"/>
      <c r="J219" s="247"/>
      <c r="K219" s="247"/>
      <c r="L219" s="247"/>
      <c r="M219" s="247"/>
      <c r="N219" s="247"/>
      <c r="O219" s="247"/>
      <c r="P219" s="248"/>
      <c r="Q219" s="146"/>
    </row>
    <row r="220" spans="1:17" ht="15" outlineLevel="1" x14ac:dyDescent="0.25">
      <c r="A220" s="665"/>
      <c r="B220" s="147">
        <v>29</v>
      </c>
      <c r="C220" s="252" t="s">
        <v>108</v>
      </c>
      <c r="D220" s="250" t="s">
        <v>34</v>
      </c>
      <c r="E220" s="250">
        <v>12</v>
      </c>
      <c r="F220" s="295">
        <v>0</v>
      </c>
      <c r="G220" s="295">
        <v>0</v>
      </c>
      <c r="H220" s="294">
        <v>0</v>
      </c>
      <c r="I220" s="294">
        <v>0</v>
      </c>
      <c r="J220" s="294">
        <v>0</v>
      </c>
      <c r="K220" s="294">
        <v>0</v>
      </c>
      <c r="L220" s="294">
        <v>0</v>
      </c>
      <c r="M220" s="294">
        <v>0</v>
      </c>
      <c r="N220" s="294">
        <v>0</v>
      </c>
      <c r="O220" s="294">
        <v>0</v>
      </c>
      <c r="P220" s="249">
        <f t="shared" ref="P220:P221" si="21">SUM(H220:O220)</f>
        <v>0</v>
      </c>
      <c r="Q220" s="66"/>
    </row>
    <row r="221" spans="1:17" ht="15" outlineLevel="1" x14ac:dyDescent="0.25">
      <c r="A221" s="665"/>
      <c r="B221" s="147">
        <v>30</v>
      </c>
      <c r="C221" s="252" t="s">
        <v>107</v>
      </c>
      <c r="D221" s="250" t="s">
        <v>34</v>
      </c>
      <c r="E221" s="250">
        <v>12</v>
      </c>
      <c r="F221" s="295">
        <v>0</v>
      </c>
      <c r="G221" s="295">
        <v>0</v>
      </c>
      <c r="H221" s="294">
        <v>0</v>
      </c>
      <c r="I221" s="294">
        <v>0</v>
      </c>
      <c r="J221" s="294">
        <v>0</v>
      </c>
      <c r="K221" s="294">
        <v>0</v>
      </c>
      <c r="L221" s="294">
        <v>0</v>
      </c>
      <c r="M221" s="294">
        <v>0</v>
      </c>
      <c r="N221" s="294">
        <v>0</v>
      </c>
      <c r="O221" s="294">
        <v>0</v>
      </c>
      <c r="P221" s="249">
        <f t="shared" si="21"/>
        <v>0</v>
      </c>
      <c r="Q221" s="66"/>
    </row>
    <row r="222" spans="1:17" ht="15" outlineLevel="1" x14ac:dyDescent="0.25">
      <c r="A222" s="665"/>
      <c r="B222" s="147"/>
      <c r="C222" s="253" t="s">
        <v>253</v>
      </c>
      <c r="D222" s="250" t="s">
        <v>250</v>
      </c>
      <c r="E222" s="250">
        <v>12</v>
      </c>
      <c r="F222" s="295">
        <v>0</v>
      </c>
      <c r="G222" s="295">
        <v>0</v>
      </c>
      <c r="H222" s="292">
        <v>0</v>
      </c>
      <c r="I222" s="293"/>
      <c r="J222" s="293"/>
      <c r="K222" s="293"/>
      <c r="L222" s="293"/>
      <c r="M222" s="293"/>
      <c r="N222" s="293"/>
      <c r="O222" s="293"/>
      <c r="P222" s="249"/>
      <c r="Q222" s="66"/>
    </row>
    <row r="223" spans="1:17" ht="14.1" hidden="1" customHeight="1" outlineLevel="1" x14ac:dyDescent="0.25">
      <c r="A223" s="665"/>
      <c r="B223" s="147"/>
      <c r="C223" s="655"/>
      <c r="D223" s="655"/>
      <c r="E223" s="265"/>
      <c r="F223" s="295"/>
      <c r="G223" s="295"/>
      <c r="H223" s="292"/>
      <c r="I223" s="293"/>
      <c r="J223" s="293"/>
      <c r="K223" s="293"/>
      <c r="L223" s="293"/>
      <c r="M223" s="293"/>
      <c r="N223" s="293"/>
      <c r="O223" s="293"/>
      <c r="P223" s="249"/>
      <c r="Q223" s="66"/>
    </row>
    <row r="224" spans="1:17" s="42" customFormat="1" ht="14.1" hidden="1" customHeight="1" outlineLevel="1" x14ac:dyDescent="0.25">
      <c r="A224" s="665"/>
      <c r="B224" s="148"/>
      <c r="C224" s="667"/>
      <c r="D224" s="667"/>
      <c r="E224" s="350"/>
      <c r="F224" s="295"/>
      <c r="G224" s="295"/>
      <c r="H224" s="395"/>
      <c r="I224" s="396"/>
      <c r="J224" s="396"/>
      <c r="K224" s="396"/>
      <c r="L224" s="396"/>
      <c r="M224" s="396"/>
      <c r="N224" s="396"/>
      <c r="O224" s="396"/>
      <c r="P224" s="380"/>
      <c r="Q224" s="146"/>
    </row>
    <row r="225" spans="1:17" ht="15" x14ac:dyDescent="0.25">
      <c r="A225" s="665"/>
      <c r="B225" s="351"/>
      <c r="C225" s="664" t="s">
        <v>218</v>
      </c>
      <c r="D225" s="664"/>
      <c r="E225" s="352"/>
      <c r="F225" s="353"/>
      <c r="G225" s="353"/>
      <c r="H225" s="354">
        <f>SUMPRODUCT(H169:H222,$G$169:$G$222)</f>
        <v>206821.2395994</v>
      </c>
      <c r="I225" s="354">
        <f>SUMPRODUCT(I169:I222,$G$169:$G$222)</f>
        <v>538793.58918926702</v>
      </c>
      <c r="J225" s="355"/>
      <c r="K225" s="352"/>
      <c r="L225" s="352"/>
      <c r="M225" s="352"/>
      <c r="N225" s="354"/>
      <c r="O225" s="352"/>
      <c r="P225" s="356">
        <f>SUM(H225:O225)</f>
        <v>745614.82878866699</v>
      </c>
      <c r="Q225" s="66"/>
    </row>
    <row r="226" spans="1:17" ht="15" x14ac:dyDescent="0.25">
      <c r="A226" s="665"/>
      <c r="B226" s="488"/>
      <c r="C226" s="489" t="s">
        <v>498</v>
      </c>
      <c r="D226" s="489"/>
      <c r="E226" s="490"/>
      <c r="F226" s="491"/>
      <c r="G226" s="491"/>
      <c r="H226" s="492">
        <f>H225-SUM(G175*H175,G176*H176)</f>
        <v>206821.2395994</v>
      </c>
      <c r="I226" s="492">
        <f>I225-SUM(G188*I188,G189*I189,G190*I190)</f>
        <v>538793.58918926702</v>
      </c>
      <c r="J226" s="493"/>
      <c r="K226" s="490"/>
      <c r="L226" s="490"/>
      <c r="M226" s="490"/>
      <c r="N226" s="490"/>
      <c r="O226" s="490"/>
      <c r="P226" s="494"/>
      <c r="Q226" s="66"/>
    </row>
    <row r="227" spans="1:17" ht="15" x14ac:dyDescent="0.25">
      <c r="A227" s="665"/>
      <c r="B227" s="272"/>
      <c r="C227" s="655" t="s">
        <v>315</v>
      </c>
      <c r="D227" s="655"/>
      <c r="E227" s="266"/>
      <c r="F227" s="264"/>
      <c r="G227" s="264"/>
      <c r="H227" s="266"/>
      <c r="I227" s="266"/>
      <c r="J227" s="267">
        <f>SUMPRODUCT(J169:J222,$E$169:$E$222,$F$169:$F$222)</f>
        <v>625.8892856294525</v>
      </c>
      <c r="K227" s="267">
        <f t="shared" ref="K227:L227" si="22">SUMPRODUCT(K169:K222,$E$169:$E$222,$F$169:$F$222)</f>
        <v>0</v>
      </c>
      <c r="L227" s="267">
        <f t="shared" si="22"/>
        <v>0</v>
      </c>
      <c r="M227" s="267"/>
      <c r="N227" s="266"/>
      <c r="O227" s="266"/>
      <c r="P227" s="273">
        <f>SUM(H227:O227)</f>
        <v>625.8892856294525</v>
      </c>
      <c r="Q227" s="66"/>
    </row>
    <row r="228" spans="1:17" ht="15" x14ac:dyDescent="0.25">
      <c r="A228" s="665"/>
      <c r="B228" s="272"/>
      <c r="C228" s="655" t="s">
        <v>494</v>
      </c>
      <c r="D228" s="655"/>
      <c r="E228" s="266"/>
      <c r="F228" s="264"/>
      <c r="G228" s="264"/>
      <c r="H228" s="266"/>
      <c r="I228" s="266"/>
      <c r="J228" s="267">
        <f>J227-($E$185*$F$185*J185)</f>
        <v>625.8892856294525</v>
      </c>
      <c r="K228" s="267">
        <f>K227-($E$185*$F$185*K185)</f>
        <v>0</v>
      </c>
      <c r="L228" s="266"/>
      <c r="M228" s="266"/>
      <c r="N228" s="266"/>
      <c r="O228" s="266"/>
      <c r="P228" s="273"/>
      <c r="Q228" s="66"/>
    </row>
    <row r="229" spans="1:17" ht="15" x14ac:dyDescent="0.25">
      <c r="A229" s="665"/>
      <c r="B229" s="274"/>
      <c r="C229" s="669"/>
      <c r="D229" s="669"/>
      <c r="E229" s="259"/>
      <c r="F229" s="257"/>
      <c r="G229" s="257"/>
      <c r="H229" s="259"/>
      <c r="I229" s="259"/>
      <c r="J229" s="259"/>
      <c r="K229" s="259"/>
      <c r="L229" s="259"/>
      <c r="M229" s="259"/>
      <c r="N229" s="259"/>
      <c r="O229" s="259"/>
      <c r="P229" s="275"/>
      <c r="Q229" s="66"/>
    </row>
    <row r="230" spans="1:17" ht="15" x14ac:dyDescent="0.25">
      <c r="A230" s="665"/>
      <c r="B230" s="378"/>
      <c r="C230" s="653" t="s">
        <v>319</v>
      </c>
      <c r="D230" s="653"/>
      <c r="E230" s="250"/>
      <c r="F230" s="261"/>
      <c r="G230" s="250"/>
      <c r="H230" s="262">
        <f>'3.  Distribution Rates'!G33</f>
        <v>1.61E-2</v>
      </c>
      <c r="I230" s="262">
        <f>'3.  Distribution Rates'!G34</f>
        <v>1.5599999999999999E-2</v>
      </c>
      <c r="J230" s="262">
        <f>'3.  Distribution Rates'!G35</f>
        <v>3.3872</v>
      </c>
      <c r="K230" s="262">
        <f>'3.  Distribution Rates'!G36</f>
        <v>1.0236000000000001</v>
      </c>
      <c r="L230" s="262">
        <f>'3.  Distribution Rates'!G37</f>
        <v>8.8999999999999999E-3</v>
      </c>
      <c r="M230" s="262">
        <f>'3.  Distribution Rates'!G38</f>
        <v>9.5555000000000003</v>
      </c>
      <c r="N230" s="262">
        <f>'3.  Distribution Rates'!G39</f>
        <v>14.1959</v>
      </c>
      <c r="O230" s="262"/>
      <c r="P230" s="379"/>
      <c r="Q230" s="66"/>
    </row>
    <row r="231" spans="1:17" ht="15" x14ac:dyDescent="0.25">
      <c r="A231" s="665"/>
      <c r="B231" s="378"/>
      <c r="C231" s="653" t="s">
        <v>232</v>
      </c>
      <c r="D231" s="653"/>
      <c r="E231" s="259"/>
      <c r="F231" s="261"/>
      <c r="G231" s="261"/>
      <c r="H231" s="375">
        <f>H$230*'6.  Persistence Rates'!D315</f>
        <v>5126.284130761177</v>
      </c>
      <c r="I231" s="375">
        <f>I$230*'6.  Persistence Rates'!E315</f>
        <v>7710.7513394352436</v>
      </c>
      <c r="J231" s="375">
        <f>J$230*'6.  Persistence Rates'!F315</f>
        <v>44225.111971207247</v>
      </c>
      <c r="K231" s="375">
        <f>K$230*'6.  Persistence Rates'!G315</f>
        <v>-13020.192000000005</v>
      </c>
      <c r="L231" s="375">
        <f>L$230*'6.  Persistence Rates'!H315</f>
        <v>0</v>
      </c>
      <c r="M231" s="375">
        <f>M$230*'6.  Persistence Rates'!I315</f>
        <v>0</v>
      </c>
      <c r="N231" s="375">
        <f>N$230*'6.  Persistence Rates'!J315</f>
        <v>0</v>
      </c>
      <c r="O231" s="375">
        <f>O$230*'6.  Persistence Rates'!K315</f>
        <v>0</v>
      </c>
      <c r="P231" s="276">
        <f>SUM(H231:O231)</f>
        <v>44041.955441403661</v>
      </c>
      <c r="Q231" s="66"/>
    </row>
    <row r="232" spans="1:17" ht="15" x14ac:dyDescent="0.25">
      <c r="A232" s="665"/>
      <c r="B232" s="378"/>
      <c r="C232" s="653" t="s">
        <v>233</v>
      </c>
      <c r="D232" s="653"/>
      <c r="E232" s="259"/>
      <c r="F232" s="261"/>
      <c r="G232" s="261"/>
      <c r="H232" s="375">
        <f>H$230*'6.  Persistence Rates'!D320</f>
        <v>4033.809359682974</v>
      </c>
      <c r="I232" s="375">
        <f>I$230*'6.  Persistence Rates'!E320</f>
        <v>6105.9892315105444</v>
      </c>
      <c r="J232" s="375">
        <f>J$230*'6.  Persistence Rates'!F320</f>
        <v>5986.3085431604932</v>
      </c>
      <c r="K232" s="375">
        <f>K$230*'6.  Persistence Rates'!G320</f>
        <v>0</v>
      </c>
      <c r="L232" s="375">
        <f>L$230*'6.  Persistence Rates'!H320</f>
        <v>0</v>
      </c>
      <c r="M232" s="375">
        <f>M$230*'6.  Persistence Rates'!I320</f>
        <v>0</v>
      </c>
      <c r="N232" s="375">
        <f>N$230*'6.  Persistence Rates'!J320</f>
        <v>0</v>
      </c>
      <c r="O232" s="375">
        <f>O$230*'6.  Persistence Rates'!K320</f>
        <v>0</v>
      </c>
      <c r="P232" s="276">
        <f>SUM(H232:O232)</f>
        <v>16126.10713435401</v>
      </c>
      <c r="Q232" s="66"/>
    </row>
    <row r="233" spans="1:17" ht="15" x14ac:dyDescent="0.25">
      <c r="A233" s="665"/>
      <c r="B233" s="378"/>
      <c r="C233" s="653" t="s">
        <v>234</v>
      </c>
      <c r="D233" s="653"/>
      <c r="E233" s="259"/>
      <c r="F233" s="261"/>
      <c r="G233" s="261"/>
      <c r="H233" s="375">
        <f>H225*H230</f>
        <v>3329.8219575503399</v>
      </c>
      <c r="I233" s="375">
        <f>I225*I230</f>
        <v>8405.1799913525647</v>
      </c>
      <c r="J233" s="375">
        <f>J227*J230</f>
        <v>2120.0121882840817</v>
      </c>
      <c r="K233" s="375">
        <f>K227*K230</f>
        <v>0</v>
      </c>
      <c r="L233" s="375">
        <f>L227*L230</f>
        <v>0</v>
      </c>
      <c r="M233" s="375">
        <f>M227*M230</f>
        <v>0</v>
      </c>
      <c r="N233" s="375">
        <f>N225*N230</f>
        <v>0</v>
      </c>
      <c r="O233" s="250"/>
      <c r="P233" s="276">
        <f>SUM(H233:O233)</f>
        <v>13855.014137186985</v>
      </c>
      <c r="Q233" s="66"/>
    </row>
    <row r="234" spans="1:17" ht="15" x14ac:dyDescent="0.25">
      <c r="A234" s="665"/>
      <c r="B234" s="274"/>
      <c r="C234" s="376" t="s">
        <v>99</v>
      </c>
      <c r="D234" s="259"/>
      <c r="E234" s="259"/>
      <c r="F234" s="257"/>
      <c r="G234" s="257"/>
      <c r="H234" s="263">
        <f>SUM(H231:H233)</f>
        <v>12489.915447994492</v>
      </c>
      <c r="I234" s="263">
        <f>SUM(I231:I233)</f>
        <v>22221.920562298354</v>
      </c>
      <c r="J234" s="263">
        <f>SUM(J231:J233)</f>
        <v>52331.432702651822</v>
      </c>
      <c r="K234" s="263">
        <f>SUM(K231:K233)</f>
        <v>-13020.192000000005</v>
      </c>
      <c r="L234" s="263">
        <f>SUM(L231:L233)</f>
        <v>0</v>
      </c>
      <c r="M234" s="263">
        <f t="shared" ref="M234:N234" si="23">SUM(M231:M233)</f>
        <v>0</v>
      </c>
      <c r="N234" s="263">
        <f t="shared" si="23"/>
        <v>0</v>
      </c>
      <c r="O234" s="259"/>
      <c r="P234" s="277">
        <f>SUM(P231:P233)</f>
        <v>74023.076712944661</v>
      </c>
      <c r="Q234" s="66"/>
    </row>
    <row r="235" spans="1:17" ht="15" x14ac:dyDescent="0.25">
      <c r="A235" s="665"/>
      <c r="B235" s="274"/>
      <c r="C235" s="653" t="s">
        <v>102</v>
      </c>
      <c r="D235" s="653"/>
      <c r="E235" s="259"/>
      <c r="F235" s="257"/>
      <c r="G235" s="257"/>
      <c r="H235" s="250">
        <f>'6.  Persistence Rates'!D325</f>
        <v>206129.86846007689</v>
      </c>
      <c r="I235" s="250">
        <f>'6.  Persistence Rates'!E325</f>
        <v>535953.95947416942</v>
      </c>
      <c r="J235" s="250">
        <f>'6.  Persistence Rates'!F325</f>
        <v>601.65329751453896</v>
      </c>
      <c r="K235" s="250">
        <f>'6.  Persistence Rates'!G325</f>
        <v>0</v>
      </c>
      <c r="L235" s="250">
        <f>'6.  Persistence Rates'!H325</f>
        <v>0</v>
      </c>
      <c r="M235" s="250">
        <f>'6.  Persistence Rates'!I325</f>
        <v>0</v>
      </c>
      <c r="N235" s="250">
        <f>'6.  Persistence Rates'!J325</f>
        <v>0</v>
      </c>
      <c r="O235" s="250">
        <f>'6.  Persistence Rates'!K325</f>
        <v>0</v>
      </c>
      <c r="P235" s="275"/>
      <c r="Q235" s="66"/>
    </row>
    <row r="236" spans="1:17" ht="15" x14ac:dyDescent="0.25">
      <c r="A236" s="244"/>
      <c r="B236" s="278"/>
      <c r="C236" s="654" t="s">
        <v>425</v>
      </c>
      <c r="D236" s="654"/>
      <c r="E236" s="279"/>
      <c r="F236" s="280"/>
      <c r="G236" s="280"/>
      <c r="H236" s="519">
        <f>'6.  Persistence Rates'!D326</f>
        <v>202415.7613061319</v>
      </c>
      <c r="I236" s="519">
        <f>'6.  Persistence Rates'!E326</f>
        <v>518123.36708728166</v>
      </c>
      <c r="J236" s="519">
        <f>'6.  Persistence Rates'!F326</f>
        <v>571.7852646295662</v>
      </c>
      <c r="K236" s="519">
        <f>'6.  Persistence Rates'!G326</f>
        <v>0</v>
      </c>
      <c r="L236" s="519">
        <f>'6.  Persistence Rates'!H326</f>
        <v>0</v>
      </c>
      <c r="M236" s="519">
        <f>'6.  Persistence Rates'!I326</f>
        <v>0</v>
      </c>
      <c r="N236" s="519">
        <f>'6.  Persistence Rates'!J326</f>
        <v>0</v>
      </c>
      <c r="O236" s="519">
        <f>'6.  Persistence Rates'!K326</f>
        <v>0</v>
      </c>
      <c r="P236" s="281"/>
      <c r="Q236" s="66"/>
    </row>
    <row r="237" spans="1:17" ht="14.1" hidden="1" customHeight="1" x14ac:dyDescent="0.25">
      <c r="A237" s="244"/>
      <c r="B237" s="274"/>
      <c r="C237" s="653" t="s">
        <v>426</v>
      </c>
      <c r="D237" s="653"/>
      <c r="E237" s="259"/>
      <c r="F237" s="257"/>
      <c r="G237" s="257"/>
      <c r="H237" s="250">
        <f>'6.  Persistence Rates'!D327</f>
        <v>186623.63692894386</v>
      </c>
      <c r="I237" s="250">
        <f>'6.  Persistence Rates'!E327</f>
        <v>347649.02514763799</v>
      </c>
      <c r="J237" s="250">
        <f>'6.  Persistence Rates'!F327</f>
        <v>509.19520451320398</v>
      </c>
      <c r="K237" s="250">
        <f>'6.  Persistence Rates'!G327</f>
        <v>0</v>
      </c>
      <c r="L237" s="250">
        <f>'6.  Persistence Rates'!H327</f>
        <v>0</v>
      </c>
      <c r="M237" s="250">
        <f>'6.  Persistence Rates'!I327</f>
        <v>0</v>
      </c>
      <c r="N237" s="250">
        <f>'6.  Persistence Rates'!J327</f>
        <v>0</v>
      </c>
      <c r="O237" s="250">
        <f>'6.  Persistence Rates'!K327</f>
        <v>0</v>
      </c>
      <c r="P237" s="275"/>
      <c r="Q237" s="66"/>
    </row>
    <row r="238" spans="1:17" ht="14.1" hidden="1" customHeight="1" x14ac:dyDescent="0.25">
      <c r="A238" s="244"/>
      <c r="B238" s="274"/>
      <c r="C238" s="653" t="s">
        <v>427</v>
      </c>
      <c r="D238" s="653"/>
      <c r="E238" s="259"/>
      <c r="F238" s="257"/>
      <c r="G238" s="257"/>
      <c r="H238" s="250" t="e">
        <f>$H$226*'6.  Persistence Rates'!$J$27</f>
        <v>#DIV/0!</v>
      </c>
      <c r="I238" s="250" t="e">
        <f>$I$226*'6.  Persistence Rates'!$J$27</f>
        <v>#DIV/0!</v>
      </c>
      <c r="J238" s="250" t="e">
        <f>$J$228*'6.  Persistence Rates'!$V$27</f>
        <v>#DIV/0!</v>
      </c>
      <c r="K238" s="250" t="e">
        <f>$K$228*'6.  Persistence Rates'!$V$27</f>
        <v>#DIV/0!</v>
      </c>
      <c r="L238" s="250" t="e">
        <f>$L$227*'6.  Persistence Rates'!$V$27</f>
        <v>#DIV/0!</v>
      </c>
      <c r="M238" s="250" t="e">
        <f>$M$227*'6.  Persistence Rates'!$V$27</f>
        <v>#DIV/0!</v>
      </c>
      <c r="N238" s="250" t="e">
        <f>$N$225*'6.  Persistence Rates'!$J$27</f>
        <v>#DIV/0!</v>
      </c>
      <c r="O238" s="259"/>
      <c r="P238" s="275"/>
      <c r="Q238" s="66"/>
    </row>
    <row r="239" spans="1:17" ht="14.1" hidden="1" customHeight="1" x14ac:dyDescent="0.25">
      <c r="A239" s="244"/>
      <c r="B239" s="274"/>
      <c r="C239" s="653" t="s">
        <v>428</v>
      </c>
      <c r="D239" s="653"/>
      <c r="E239" s="259"/>
      <c r="F239" s="257"/>
      <c r="G239" s="257"/>
      <c r="H239" s="250" t="e">
        <f>$H$226*'6.  Persistence Rates'!$K$27</f>
        <v>#DIV/0!</v>
      </c>
      <c r="I239" s="250" t="e">
        <f>$I$226*'6.  Persistence Rates'!$K$27</f>
        <v>#DIV/0!</v>
      </c>
      <c r="J239" s="250" t="e">
        <f>$J$228*'6.  Persistence Rates'!$W$27</f>
        <v>#DIV/0!</v>
      </c>
      <c r="K239" s="250" t="e">
        <f>$K$228*'6.  Persistence Rates'!$W$27</f>
        <v>#DIV/0!</v>
      </c>
      <c r="L239" s="250" t="e">
        <f>$L$227*'6.  Persistence Rates'!$W$27</f>
        <v>#DIV/0!</v>
      </c>
      <c r="M239" s="250" t="e">
        <f>$M$227*'6.  Persistence Rates'!$W$27</f>
        <v>#DIV/0!</v>
      </c>
      <c r="N239" s="250" t="e">
        <f>$N$225*'6.  Persistence Rates'!$K$27</f>
        <v>#DIV/0!</v>
      </c>
      <c r="O239" s="259"/>
      <c r="P239" s="275"/>
      <c r="Q239" s="66"/>
    </row>
    <row r="240" spans="1:17" ht="14.1" hidden="1" customHeight="1" x14ac:dyDescent="0.25">
      <c r="A240" s="244"/>
      <c r="B240" s="274"/>
      <c r="C240" s="653" t="s">
        <v>429</v>
      </c>
      <c r="D240" s="653"/>
      <c r="E240" s="259"/>
      <c r="F240" s="257"/>
      <c r="G240" s="257"/>
      <c r="H240" s="250" t="e">
        <f>$H$226*'6.  Persistence Rates'!$L$27</f>
        <v>#DIV/0!</v>
      </c>
      <c r="I240" s="250" t="e">
        <f>$I$226*'6.  Persistence Rates'!$L$27</f>
        <v>#DIV/0!</v>
      </c>
      <c r="J240" s="250" t="e">
        <f>$J$228*'6.  Persistence Rates'!$X$27</f>
        <v>#DIV/0!</v>
      </c>
      <c r="K240" s="250" t="e">
        <f>$K$228*'6.  Persistence Rates'!$X$27</f>
        <v>#DIV/0!</v>
      </c>
      <c r="L240" s="250" t="e">
        <f>$L$227*'6.  Persistence Rates'!$X$27</f>
        <v>#DIV/0!</v>
      </c>
      <c r="M240" s="250" t="e">
        <f>$M$227*'6.  Persistence Rates'!$X$27</f>
        <v>#DIV/0!</v>
      </c>
      <c r="N240" s="250" t="e">
        <f>$N$225*'6.  Persistence Rates'!$L$27</f>
        <v>#DIV/0!</v>
      </c>
      <c r="O240" s="259"/>
      <c r="P240" s="275"/>
      <c r="Q240" s="66"/>
    </row>
    <row r="241" spans="1:17" ht="14.1" hidden="1" customHeight="1" x14ac:dyDescent="0.25">
      <c r="A241" s="244"/>
      <c r="B241" s="278"/>
      <c r="C241" s="654" t="s">
        <v>430</v>
      </c>
      <c r="D241" s="654"/>
      <c r="E241" s="279"/>
      <c r="F241" s="280"/>
      <c r="G241" s="280"/>
      <c r="H241" s="519" t="e">
        <f>$H$226*'6.  Persistence Rates'!$M$27</f>
        <v>#DIV/0!</v>
      </c>
      <c r="I241" s="519" t="e">
        <f>$I$226*'6.  Persistence Rates'!$M$27</f>
        <v>#DIV/0!</v>
      </c>
      <c r="J241" s="519" t="e">
        <f>$J$228*'6.  Persistence Rates'!$Y$27</f>
        <v>#DIV/0!</v>
      </c>
      <c r="K241" s="519" t="e">
        <f>$K$228*'6.  Persistence Rates'!$Y$27</f>
        <v>#DIV/0!</v>
      </c>
      <c r="L241" s="519" t="e">
        <f>$L$227*'6.  Persistence Rates'!$Y$27</f>
        <v>#DIV/0!</v>
      </c>
      <c r="M241" s="519" t="e">
        <f>$M$227*'6.  Persistence Rates'!$Y$27</f>
        <v>#DIV/0!</v>
      </c>
      <c r="N241" s="519" t="e">
        <f>$N$225*'6.  Persistence Rates'!$M$27</f>
        <v>#DIV/0!</v>
      </c>
      <c r="O241" s="279"/>
      <c r="P241" s="281"/>
      <c r="Q241" s="66"/>
    </row>
    <row r="242" spans="1:17" x14ac:dyDescent="0.25">
      <c r="B242" s="606" t="s">
        <v>522</v>
      </c>
      <c r="C242" s="607" t="s">
        <v>538</v>
      </c>
      <c r="D242" s="69"/>
      <c r="E242" s="69"/>
      <c r="F242" s="66"/>
      <c r="G242" s="66"/>
      <c r="H242" s="66"/>
      <c r="I242" s="66"/>
      <c r="J242" s="66"/>
      <c r="K242" s="66"/>
      <c r="L242" s="66"/>
      <c r="M242" s="66"/>
      <c r="N242" s="66"/>
      <c r="O242" s="66"/>
      <c r="P242" s="66"/>
      <c r="Q242" s="66"/>
    </row>
    <row r="243" spans="1:17" x14ac:dyDescent="0.25">
      <c r="B243" s="69"/>
      <c r="C243" s="140"/>
      <c r="D243" s="69"/>
      <c r="E243" s="69"/>
      <c r="F243" s="66"/>
      <c r="G243" s="66"/>
      <c r="H243" s="66"/>
      <c r="I243" s="66"/>
      <c r="J243" s="66"/>
      <c r="K243" s="66"/>
      <c r="L243" s="66"/>
      <c r="M243" s="66"/>
      <c r="N243" s="66"/>
      <c r="O243" s="66"/>
      <c r="P243" s="66"/>
      <c r="Q243" s="66"/>
    </row>
    <row r="244" spans="1:17" x14ac:dyDescent="0.25">
      <c r="B244" s="668" t="s">
        <v>352</v>
      </c>
      <c r="C244" s="668"/>
      <c r="D244" s="668"/>
      <c r="E244" s="668"/>
      <c r="F244" s="668"/>
      <c r="G244" s="668"/>
      <c r="H244" s="668"/>
      <c r="I244" s="668"/>
      <c r="J244" s="668"/>
      <c r="K244" s="668"/>
      <c r="L244" s="668"/>
      <c r="M244" s="668"/>
      <c r="N244" s="668"/>
      <c r="O244" s="668"/>
      <c r="P244" s="668"/>
      <c r="Q244" s="66"/>
    </row>
    <row r="245" spans="1:17" x14ac:dyDescent="0.25">
      <c r="B245" s="69"/>
      <c r="C245" s="140"/>
      <c r="D245" s="69"/>
      <c r="E245" s="69"/>
      <c r="F245" s="66"/>
      <c r="G245" s="66"/>
      <c r="H245" s="66"/>
      <c r="I245" s="66"/>
      <c r="J245" s="66"/>
      <c r="K245" s="66"/>
      <c r="L245" s="66"/>
      <c r="M245" s="66"/>
      <c r="N245" s="66"/>
      <c r="O245" s="66"/>
      <c r="P245" s="66"/>
      <c r="Q245" s="66"/>
    </row>
    <row r="246" spans="1:17" ht="44.25" customHeight="1" x14ac:dyDescent="0.25">
      <c r="B246" s="659" t="s">
        <v>59</v>
      </c>
      <c r="C246" s="661" t="s">
        <v>0</v>
      </c>
      <c r="D246" s="661" t="s">
        <v>45</v>
      </c>
      <c r="E246" s="661" t="s">
        <v>202</v>
      </c>
      <c r="F246" s="269" t="s">
        <v>46</v>
      </c>
      <c r="G246" s="269" t="s">
        <v>199</v>
      </c>
      <c r="H246" s="656" t="s">
        <v>60</v>
      </c>
      <c r="I246" s="657"/>
      <c r="J246" s="657"/>
      <c r="K246" s="657"/>
      <c r="L246" s="657"/>
      <c r="M246" s="657"/>
      <c r="N246" s="657"/>
      <c r="O246" s="657"/>
      <c r="P246" s="658"/>
      <c r="Q246" s="66"/>
    </row>
    <row r="247" spans="1:17" ht="48" customHeight="1" x14ac:dyDescent="0.25">
      <c r="B247" s="660"/>
      <c r="C247" s="662"/>
      <c r="D247" s="662"/>
      <c r="E247" s="662"/>
      <c r="F247" s="136" t="s">
        <v>103</v>
      </c>
      <c r="G247" s="136" t="s">
        <v>104</v>
      </c>
      <c r="H247" s="136" t="str">
        <f>H167</f>
        <v>Residential</v>
      </c>
      <c r="I247" s="136" t="str">
        <f t="shared" ref="I247:O247" si="24">I167</f>
        <v>GS &lt; 50 kW</v>
      </c>
      <c r="J247" s="136" t="str">
        <f t="shared" si="24"/>
        <v>GS 50 to 4,999 kW</v>
      </c>
      <c r="K247" s="136" t="str">
        <f t="shared" si="24"/>
        <v>Standby Power</v>
      </c>
      <c r="L247" s="136" t="str">
        <f t="shared" si="24"/>
        <v>Unmetered Scattered Load</v>
      </c>
      <c r="M247" s="136" t="str">
        <f t="shared" si="24"/>
        <v>Sentinel Lighting</v>
      </c>
      <c r="N247" s="136" t="str">
        <f t="shared" si="24"/>
        <v>Street Lighting</v>
      </c>
      <c r="O247" s="136" t="str">
        <f t="shared" si="24"/>
        <v>"--Unused -- hide</v>
      </c>
      <c r="P247" s="377" t="s">
        <v>35</v>
      </c>
      <c r="Q247" s="66"/>
    </row>
    <row r="248" spans="1:17" s="42" customFormat="1" ht="15" customHeight="1" outlineLevel="1" x14ac:dyDescent="0.25">
      <c r="A248" s="666">
        <v>2014</v>
      </c>
      <c r="B248" s="245"/>
      <c r="C248" s="663" t="s">
        <v>1</v>
      </c>
      <c r="D248" s="663"/>
      <c r="E248" s="246"/>
      <c r="F248" s="247"/>
      <c r="G248" s="247"/>
      <c r="H248" s="247"/>
      <c r="I248" s="247"/>
      <c r="J248" s="247"/>
      <c r="K248" s="247"/>
      <c r="L248" s="247"/>
      <c r="M248" s="247"/>
      <c r="N248" s="247"/>
      <c r="O248" s="247"/>
      <c r="P248" s="248"/>
      <c r="Q248" s="146"/>
    </row>
    <row r="249" spans="1:17" ht="15" outlineLevel="1" x14ac:dyDescent="0.25">
      <c r="A249" s="666"/>
      <c r="B249" s="271">
        <v>1</v>
      </c>
      <c r="C249" s="252" t="s">
        <v>2</v>
      </c>
      <c r="D249" s="250" t="s">
        <v>34</v>
      </c>
      <c r="E249" s="250">
        <v>12</v>
      </c>
      <c r="F249" s="295">
        <v>2.069</v>
      </c>
      <c r="G249" s="295">
        <v>14351.457</v>
      </c>
      <c r="H249" s="294">
        <v>1</v>
      </c>
      <c r="I249" s="294">
        <v>0</v>
      </c>
      <c r="J249" s="294">
        <v>0</v>
      </c>
      <c r="K249" s="294">
        <v>0</v>
      </c>
      <c r="L249" s="294">
        <v>0</v>
      </c>
      <c r="M249" s="294">
        <v>0</v>
      </c>
      <c r="N249" s="294">
        <v>0</v>
      </c>
      <c r="O249" s="294">
        <v>0</v>
      </c>
      <c r="P249" s="398">
        <f>SUM(H249:O249)</f>
        <v>1</v>
      </c>
      <c r="Q249" s="66"/>
    </row>
    <row r="250" spans="1:17" ht="15" outlineLevel="1" x14ac:dyDescent="0.25">
      <c r="A250" s="666"/>
      <c r="B250" s="271">
        <v>2</v>
      </c>
      <c r="C250" s="252" t="s">
        <v>3</v>
      </c>
      <c r="D250" s="250" t="s">
        <v>34</v>
      </c>
      <c r="E250" s="250">
        <v>12</v>
      </c>
      <c r="F250" s="295">
        <v>2.0720000000000001</v>
      </c>
      <c r="G250" s="295">
        <v>3694.3989999999999</v>
      </c>
      <c r="H250" s="294">
        <v>1</v>
      </c>
      <c r="I250" s="294">
        <v>0</v>
      </c>
      <c r="J250" s="294">
        <v>0</v>
      </c>
      <c r="K250" s="294">
        <v>0</v>
      </c>
      <c r="L250" s="294">
        <v>0</v>
      </c>
      <c r="M250" s="294">
        <v>0</v>
      </c>
      <c r="N250" s="294">
        <v>0</v>
      </c>
      <c r="O250" s="294">
        <v>0</v>
      </c>
      <c r="P250" s="398">
        <f t="shared" ref="P250:P257" si="25">SUM(H250:O250)</f>
        <v>1</v>
      </c>
      <c r="Q250" s="66"/>
    </row>
    <row r="251" spans="1:17" ht="15" outlineLevel="1" x14ac:dyDescent="0.25">
      <c r="A251" s="666"/>
      <c r="B251" s="271">
        <v>3</v>
      </c>
      <c r="C251" s="252" t="s">
        <v>4</v>
      </c>
      <c r="D251" s="250" t="s">
        <v>34</v>
      </c>
      <c r="E251" s="250">
        <v>12</v>
      </c>
      <c r="F251" s="295">
        <v>53.048999999999999</v>
      </c>
      <c r="G251" s="295">
        <v>99498.236000000004</v>
      </c>
      <c r="H251" s="294">
        <v>1</v>
      </c>
      <c r="I251" s="294">
        <v>0</v>
      </c>
      <c r="J251" s="294">
        <v>0</v>
      </c>
      <c r="K251" s="294">
        <v>0</v>
      </c>
      <c r="L251" s="294">
        <v>0</v>
      </c>
      <c r="M251" s="294">
        <v>0</v>
      </c>
      <c r="N251" s="294">
        <v>0</v>
      </c>
      <c r="O251" s="294">
        <v>0</v>
      </c>
      <c r="P251" s="398">
        <f t="shared" si="25"/>
        <v>1</v>
      </c>
      <c r="Q251" s="66"/>
    </row>
    <row r="252" spans="1:17" ht="15" outlineLevel="1" x14ac:dyDescent="0.25">
      <c r="A252" s="666"/>
      <c r="B252" s="271">
        <v>4</v>
      </c>
      <c r="C252" s="252" t="s">
        <v>5</v>
      </c>
      <c r="D252" s="250" t="s">
        <v>34</v>
      </c>
      <c r="E252" s="250">
        <v>12</v>
      </c>
      <c r="F252" s="295">
        <v>5.9219999999999997</v>
      </c>
      <c r="G252" s="295">
        <v>79836.581000000006</v>
      </c>
      <c r="H252" s="294">
        <v>1</v>
      </c>
      <c r="I252" s="294">
        <v>0</v>
      </c>
      <c r="J252" s="294">
        <v>0</v>
      </c>
      <c r="K252" s="294">
        <v>0</v>
      </c>
      <c r="L252" s="294">
        <v>0</v>
      </c>
      <c r="M252" s="294">
        <v>0</v>
      </c>
      <c r="N252" s="294">
        <v>0</v>
      </c>
      <c r="O252" s="294">
        <v>0</v>
      </c>
      <c r="P252" s="398">
        <f t="shared" si="25"/>
        <v>1</v>
      </c>
      <c r="Q252" s="66"/>
    </row>
    <row r="253" spans="1:17" ht="15" outlineLevel="1" x14ac:dyDescent="0.25">
      <c r="A253" s="666"/>
      <c r="B253" s="271">
        <v>5</v>
      </c>
      <c r="C253" s="252" t="s">
        <v>6</v>
      </c>
      <c r="D253" s="250" t="s">
        <v>34</v>
      </c>
      <c r="E253" s="250">
        <v>12</v>
      </c>
      <c r="F253" s="295">
        <v>21.896999999999998</v>
      </c>
      <c r="G253" s="295">
        <v>334582.73200000002</v>
      </c>
      <c r="H253" s="294">
        <v>1</v>
      </c>
      <c r="I253" s="294">
        <v>0</v>
      </c>
      <c r="J253" s="294">
        <v>0</v>
      </c>
      <c r="K253" s="294">
        <v>0</v>
      </c>
      <c r="L253" s="294">
        <v>0</v>
      </c>
      <c r="M253" s="294">
        <v>0</v>
      </c>
      <c r="N253" s="294">
        <v>0</v>
      </c>
      <c r="O253" s="294">
        <v>0</v>
      </c>
      <c r="P253" s="398">
        <f t="shared" si="25"/>
        <v>1</v>
      </c>
      <c r="Q253" s="66"/>
    </row>
    <row r="254" spans="1:17" ht="15" outlineLevel="1" x14ac:dyDescent="0.25">
      <c r="A254" s="666"/>
      <c r="B254" s="271">
        <v>6</v>
      </c>
      <c r="C254" s="252" t="s">
        <v>7</v>
      </c>
      <c r="D254" s="250" t="s">
        <v>34</v>
      </c>
      <c r="E254" s="250">
        <v>12</v>
      </c>
      <c r="F254" s="295">
        <v>0</v>
      </c>
      <c r="G254" s="295">
        <v>0</v>
      </c>
      <c r="H254" s="294">
        <v>1</v>
      </c>
      <c r="I254" s="294">
        <v>0</v>
      </c>
      <c r="J254" s="294">
        <v>0</v>
      </c>
      <c r="K254" s="294">
        <v>0</v>
      </c>
      <c r="L254" s="294">
        <v>0</v>
      </c>
      <c r="M254" s="294">
        <v>0</v>
      </c>
      <c r="N254" s="294">
        <v>0</v>
      </c>
      <c r="O254" s="294">
        <v>0</v>
      </c>
      <c r="P254" s="398">
        <f t="shared" si="25"/>
        <v>1</v>
      </c>
      <c r="Q254" s="66"/>
    </row>
    <row r="255" spans="1:17" ht="28.5" outlineLevel="1" x14ac:dyDescent="0.25">
      <c r="A255" s="666"/>
      <c r="B255" s="271">
        <v>7</v>
      </c>
      <c r="C255" s="252" t="s">
        <v>33</v>
      </c>
      <c r="D255" s="250" t="s">
        <v>34</v>
      </c>
      <c r="E255" s="250">
        <v>0</v>
      </c>
      <c r="F255" s="295">
        <v>8.23</v>
      </c>
      <c r="G255" s="295">
        <v>0</v>
      </c>
      <c r="H255" s="294">
        <v>1</v>
      </c>
      <c r="I255" s="294">
        <v>0</v>
      </c>
      <c r="J255" s="294">
        <v>0</v>
      </c>
      <c r="K255" s="294">
        <v>0</v>
      </c>
      <c r="L255" s="294">
        <v>0</v>
      </c>
      <c r="M255" s="294">
        <v>0</v>
      </c>
      <c r="N255" s="294">
        <v>0</v>
      </c>
      <c r="O255" s="294">
        <v>0</v>
      </c>
      <c r="P255" s="398">
        <f t="shared" si="25"/>
        <v>1</v>
      </c>
      <c r="Q255" s="66"/>
    </row>
    <row r="256" spans="1:17" ht="15" outlineLevel="1" x14ac:dyDescent="0.25">
      <c r="A256" s="666"/>
      <c r="B256" s="271">
        <v>8</v>
      </c>
      <c r="C256" s="252" t="s">
        <v>26</v>
      </c>
      <c r="D256" s="250" t="s">
        <v>34</v>
      </c>
      <c r="E256" s="250">
        <v>0</v>
      </c>
      <c r="F256" s="295">
        <v>0</v>
      </c>
      <c r="G256" s="295">
        <v>0</v>
      </c>
      <c r="H256" s="294">
        <v>1</v>
      </c>
      <c r="I256" s="294">
        <v>0</v>
      </c>
      <c r="J256" s="294">
        <v>0</v>
      </c>
      <c r="K256" s="294">
        <v>0</v>
      </c>
      <c r="L256" s="294">
        <v>0</v>
      </c>
      <c r="M256" s="294">
        <v>0</v>
      </c>
      <c r="N256" s="294">
        <v>0</v>
      </c>
      <c r="O256" s="294">
        <v>0</v>
      </c>
      <c r="P256" s="398">
        <f t="shared" si="25"/>
        <v>1</v>
      </c>
      <c r="Q256" s="66"/>
    </row>
    <row r="257" spans="1:17" ht="15" outlineLevel="1" x14ac:dyDescent="0.25">
      <c r="A257" s="666"/>
      <c r="B257" s="271">
        <v>9</v>
      </c>
      <c r="C257" s="252" t="s">
        <v>8</v>
      </c>
      <c r="D257" s="250" t="s">
        <v>34</v>
      </c>
      <c r="E257" s="250">
        <v>12</v>
      </c>
      <c r="F257" s="295">
        <v>0</v>
      </c>
      <c r="G257" s="295">
        <v>0</v>
      </c>
      <c r="H257" s="294">
        <v>1</v>
      </c>
      <c r="I257" s="294">
        <v>0</v>
      </c>
      <c r="J257" s="294">
        <v>0</v>
      </c>
      <c r="K257" s="294">
        <v>0</v>
      </c>
      <c r="L257" s="294">
        <v>0</v>
      </c>
      <c r="M257" s="294">
        <v>0</v>
      </c>
      <c r="N257" s="294">
        <v>0</v>
      </c>
      <c r="O257" s="294">
        <v>0</v>
      </c>
      <c r="P257" s="398">
        <f t="shared" si="25"/>
        <v>1</v>
      </c>
      <c r="Q257" s="66"/>
    </row>
    <row r="258" spans="1:17" ht="15" outlineLevel="1" x14ac:dyDescent="0.25">
      <c r="A258" s="666"/>
      <c r="B258" s="271"/>
      <c r="C258" s="253" t="s">
        <v>254</v>
      </c>
      <c r="D258" s="250" t="s">
        <v>250</v>
      </c>
      <c r="E258" s="250">
        <v>12</v>
      </c>
      <c r="F258" s="295">
        <v>0</v>
      </c>
      <c r="G258" s="295">
        <v>0</v>
      </c>
      <c r="H258" s="292">
        <v>0</v>
      </c>
      <c r="I258" s="292">
        <v>0</v>
      </c>
      <c r="J258" s="292">
        <v>0</v>
      </c>
      <c r="K258" s="292">
        <v>0</v>
      </c>
      <c r="L258" s="292">
        <v>0</v>
      </c>
      <c r="M258" s="292">
        <v>0</v>
      </c>
      <c r="N258" s="292">
        <v>0</v>
      </c>
      <c r="O258" s="292">
        <v>0</v>
      </c>
      <c r="P258" s="292">
        <v>0</v>
      </c>
      <c r="Q258" s="66"/>
    </row>
    <row r="259" spans="1:17" ht="15" hidden="1" outlineLevel="1" x14ac:dyDescent="0.25">
      <c r="A259" s="666"/>
      <c r="B259" s="271"/>
      <c r="C259" s="655"/>
      <c r="D259" s="655"/>
      <c r="E259" s="265"/>
      <c r="F259" s="295"/>
      <c r="G259" s="295"/>
      <c r="H259" s="292"/>
      <c r="I259" s="293"/>
      <c r="J259" s="293"/>
      <c r="K259" s="293"/>
      <c r="L259" s="293"/>
      <c r="M259" s="293"/>
      <c r="N259" s="293"/>
      <c r="O259" s="293"/>
      <c r="P259" s="398"/>
      <c r="Q259" s="66"/>
    </row>
    <row r="260" spans="1:17" ht="15" hidden="1" outlineLevel="1" x14ac:dyDescent="0.25">
      <c r="A260" s="666"/>
      <c r="B260" s="271"/>
      <c r="C260" s="655"/>
      <c r="D260" s="655"/>
      <c r="E260" s="265"/>
      <c r="F260" s="295"/>
      <c r="G260" s="295"/>
      <c r="H260" s="292"/>
      <c r="I260" s="293"/>
      <c r="J260" s="293"/>
      <c r="K260" s="293"/>
      <c r="L260" s="293"/>
      <c r="M260" s="293"/>
      <c r="N260" s="293"/>
      <c r="O260" s="293"/>
      <c r="P260" s="398"/>
      <c r="Q260" s="66"/>
    </row>
    <row r="261" spans="1:17" ht="15" hidden="1" outlineLevel="1" x14ac:dyDescent="0.25">
      <c r="A261" s="666"/>
      <c r="B261" s="271"/>
      <c r="C261" s="655"/>
      <c r="D261" s="655"/>
      <c r="E261" s="265"/>
      <c r="F261" s="295"/>
      <c r="G261" s="295"/>
      <c r="H261" s="292"/>
      <c r="I261" s="293"/>
      <c r="J261" s="293"/>
      <c r="K261" s="293"/>
      <c r="L261" s="293"/>
      <c r="M261" s="293"/>
      <c r="N261" s="293"/>
      <c r="O261" s="293"/>
      <c r="P261" s="398"/>
      <c r="Q261" s="66"/>
    </row>
    <row r="262" spans="1:17" s="42" customFormat="1" ht="15" outlineLevel="1" x14ac:dyDescent="0.25">
      <c r="A262" s="666"/>
      <c r="B262" s="245"/>
      <c r="C262" s="663" t="s">
        <v>9</v>
      </c>
      <c r="D262" s="663"/>
      <c r="E262" s="246"/>
      <c r="F262" s="247"/>
      <c r="G262" s="247"/>
      <c r="H262" s="247"/>
      <c r="I262" s="247"/>
      <c r="J262" s="247"/>
      <c r="K262" s="247"/>
      <c r="L262" s="247"/>
      <c r="M262" s="247"/>
      <c r="N262" s="247"/>
      <c r="O262" s="247"/>
      <c r="P262" s="248"/>
      <c r="Q262" s="146"/>
    </row>
    <row r="263" spans="1:17" ht="15" outlineLevel="1" x14ac:dyDescent="0.25">
      <c r="A263" s="666"/>
      <c r="B263" s="147">
        <v>10</v>
      </c>
      <c r="C263" s="254" t="s">
        <v>27</v>
      </c>
      <c r="D263" s="250" t="s">
        <v>34</v>
      </c>
      <c r="E263" s="250">
        <v>12</v>
      </c>
      <c r="F263" s="295">
        <v>45.706000000000003</v>
      </c>
      <c r="G263" s="295">
        <v>379078.76699999999</v>
      </c>
      <c r="H263" s="292">
        <v>0</v>
      </c>
      <c r="I263" s="292">
        <v>0.16440796872880897</v>
      </c>
      <c r="J263" s="292">
        <v>0.61077029153333451</v>
      </c>
      <c r="K263" s="292">
        <v>0</v>
      </c>
      <c r="L263" s="292">
        <v>0</v>
      </c>
      <c r="M263" s="292">
        <v>0</v>
      </c>
      <c r="N263" s="292">
        <v>0</v>
      </c>
      <c r="O263" s="292">
        <v>0</v>
      </c>
      <c r="P263" s="398">
        <f t="shared" ref="P263:P270" si="26">SUM(H263:O263)</f>
        <v>0.77517826026214354</v>
      </c>
      <c r="Q263" s="66"/>
    </row>
    <row r="264" spans="1:17" ht="15" outlineLevel="1" x14ac:dyDescent="0.25">
      <c r="A264" s="666"/>
      <c r="B264" s="147">
        <v>11</v>
      </c>
      <c r="C264" s="252" t="s">
        <v>25</v>
      </c>
      <c r="D264" s="250" t="s">
        <v>34</v>
      </c>
      <c r="E264" s="250">
        <v>12</v>
      </c>
      <c r="F264" s="295">
        <v>101.20099999999999</v>
      </c>
      <c r="G264" s="295">
        <v>397422.19099999999</v>
      </c>
      <c r="H264" s="292">
        <v>0</v>
      </c>
      <c r="I264" s="292">
        <v>1</v>
      </c>
      <c r="J264" s="292">
        <v>0</v>
      </c>
      <c r="K264" s="292">
        <v>0</v>
      </c>
      <c r="L264" s="292">
        <v>0</v>
      </c>
      <c r="M264" s="292">
        <v>0</v>
      </c>
      <c r="N264" s="292">
        <v>0</v>
      </c>
      <c r="O264" s="292">
        <v>0</v>
      </c>
      <c r="P264" s="398">
        <f t="shared" si="26"/>
        <v>1</v>
      </c>
      <c r="Q264" s="66"/>
    </row>
    <row r="265" spans="1:17" ht="15" outlineLevel="1" x14ac:dyDescent="0.25">
      <c r="A265" s="666"/>
      <c r="B265" s="147">
        <v>12</v>
      </c>
      <c r="C265" s="252" t="s">
        <v>28</v>
      </c>
      <c r="D265" s="250" t="s">
        <v>34</v>
      </c>
      <c r="E265" s="250">
        <v>3</v>
      </c>
      <c r="F265" s="295">
        <v>0</v>
      </c>
      <c r="G265" s="295">
        <v>0</v>
      </c>
      <c r="H265" s="292">
        <v>0</v>
      </c>
      <c r="I265" s="292">
        <v>0</v>
      </c>
      <c r="J265" s="292">
        <v>0</v>
      </c>
      <c r="K265" s="292">
        <v>0</v>
      </c>
      <c r="L265" s="292">
        <v>0</v>
      </c>
      <c r="M265" s="292">
        <v>0</v>
      </c>
      <c r="N265" s="292">
        <v>0</v>
      </c>
      <c r="O265" s="292">
        <v>0</v>
      </c>
      <c r="P265" s="398">
        <f t="shared" si="26"/>
        <v>0</v>
      </c>
      <c r="Q265" s="66"/>
    </row>
    <row r="266" spans="1:17" ht="15" outlineLevel="1" x14ac:dyDescent="0.25">
      <c r="A266" s="666"/>
      <c r="B266" s="147">
        <v>13</v>
      </c>
      <c r="C266" s="252" t="s">
        <v>29</v>
      </c>
      <c r="D266" s="250" t="s">
        <v>34</v>
      </c>
      <c r="E266" s="250">
        <v>12</v>
      </c>
      <c r="F266" s="295">
        <v>0</v>
      </c>
      <c r="G266" s="295">
        <v>0</v>
      </c>
      <c r="H266" s="292">
        <v>0</v>
      </c>
      <c r="I266" s="292">
        <v>0</v>
      </c>
      <c r="J266" s="292">
        <v>0</v>
      </c>
      <c r="K266" s="292">
        <v>0</v>
      </c>
      <c r="L266" s="292">
        <v>0</v>
      </c>
      <c r="M266" s="292">
        <v>0</v>
      </c>
      <c r="N266" s="292">
        <v>0</v>
      </c>
      <c r="O266" s="292">
        <v>0</v>
      </c>
      <c r="P266" s="398">
        <f t="shared" si="26"/>
        <v>0</v>
      </c>
      <c r="Q266" s="66"/>
    </row>
    <row r="267" spans="1:17" ht="15" outlineLevel="1" x14ac:dyDescent="0.25">
      <c r="A267" s="666"/>
      <c r="B267" s="147">
        <v>14</v>
      </c>
      <c r="C267" s="252" t="s">
        <v>23</v>
      </c>
      <c r="D267" s="250" t="s">
        <v>34</v>
      </c>
      <c r="E267" s="250">
        <v>12</v>
      </c>
      <c r="F267" s="295">
        <v>26.734000000000002</v>
      </c>
      <c r="G267" s="295">
        <v>130547.14</v>
      </c>
      <c r="H267" s="292">
        <v>0</v>
      </c>
      <c r="I267" s="292">
        <v>0</v>
      </c>
      <c r="J267" s="292">
        <v>1</v>
      </c>
      <c r="K267" s="292">
        <v>0</v>
      </c>
      <c r="L267" s="292">
        <v>0</v>
      </c>
      <c r="M267" s="292">
        <v>0</v>
      </c>
      <c r="N267" s="292">
        <v>0</v>
      </c>
      <c r="O267" s="292">
        <v>0</v>
      </c>
      <c r="P267" s="398">
        <f t="shared" si="26"/>
        <v>1</v>
      </c>
      <c r="Q267" s="66"/>
    </row>
    <row r="268" spans="1:17" ht="28.5" outlineLevel="1" x14ac:dyDescent="0.25">
      <c r="A268" s="666"/>
      <c r="B268" s="271">
        <v>15</v>
      </c>
      <c r="C268" s="252" t="s">
        <v>30</v>
      </c>
      <c r="D268" s="250" t="s">
        <v>34</v>
      </c>
      <c r="E268" s="250">
        <v>0</v>
      </c>
      <c r="F268" s="295">
        <v>0</v>
      </c>
      <c r="G268" s="295">
        <v>0</v>
      </c>
      <c r="H268" s="292">
        <v>0</v>
      </c>
      <c r="I268" s="292">
        <v>0</v>
      </c>
      <c r="J268" s="292">
        <v>0</v>
      </c>
      <c r="K268" s="292">
        <v>0</v>
      </c>
      <c r="L268" s="292">
        <v>0</v>
      </c>
      <c r="M268" s="292">
        <v>0</v>
      </c>
      <c r="N268" s="292">
        <v>0</v>
      </c>
      <c r="O268" s="292">
        <v>0</v>
      </c>
      <c r="P268" s="398">
        <f t="shared" si="26"/>
        <v>0</v>
      </c>
      <c r="Q268" s="66"/>
    </row>
    <row r="269" spans="1:17" ht="28.5" outlineLevel="1" x14ac:dyDescent="0.25">
      <c r="A269" s="666"/>
      <c r="B269" s="271">
        <v>16</v>
      </c>
      <c r="C269" s="252" t="s">
        <v>31</v>
      </c>
      <c r="D269" s="250" t="s">
        <v>34</v>
      </c>
      <c r="E269" s="250">
        <v>0</v>
      </c>
      <c r="F269" s="295">
        <v>0</v>
      </c>
      <c r="G269" s="295">
        <v>0</v>
      </c>
      <c r="H269" s="292">
        <v>0</v>
      </c>
      <c r="I269" s="292">
        <v>0</v>
      </c>
      <c r="J269" s="292">
        <v>0</v>
      </c>
      <c r="K269" s="292">
        <v>0</v>
      </c>
      <c r="L269" s="292">
        <v>0</v>
      </c>
      <c r="M269" s="292">
        <v>0</v>
      </c>
      <c r="N269" s="292">
        <v>0</v>
      </c>
      <c r="O269" s="292">
        <v>0</v>
      </c>
      <c r="P269" s="398">
        <f t="shared" si="26"/>
        <v>0</v>
      </c>
      <c r="Q269" s="66"/>
    </row>
    <row r="270" spans="1:17" ht="15" outlineLevel="1" x14ac:dyDescent="0.25">
      <c r="A270" s="666"/>
      <c r="B270" s="271">
        <v>17</v>
      </c>
      <c r="C270" s="252" t="s">
        <v>10</v>
      </c>
      <c r="D270" s="250" t="s">
        <v>34</v>
      </c>
      <c r="E270" s="250">
        <v>0</v>
      </c>
      <c r="F270" s="295">
        <v>35.488</v>
      </c>
      <c r="G270" s="295">
        <v>0</v>
      </c>
      <c r="H270" s="292">
        <v>0</v>
      </c>
      <c r="I270" s="292">
        <v>0</v>
      </c>
      <c r="J270" s="292">
        <v>1</v>
      </c>
      <c r="K270" s="292">
        <v>0</v>
      </c>
      <c r="L270" s="292">
        <v>0</v>
      </c>
      <c r="M270" s="292">
        <v>0</v>
      </c>
      <c r="N270" s="292">
        <v>0</v>
      </c>
      <c r="O270" s="292">
        <v>0</v>
      </c>
      <c r="P270" s="398">
        <f t="shared" si="26"/>
        <v>1</v>
      </c>
      <c r="Q270" s="66"/>
    </row>
    <row r="271" spans="1:17" ht="15" outlineLevel="1" x14ac:dyDescent="0.25">
      <c r="A271" s="666"/>
      <c r="B271" s="271"/>
      <c r="C271" s="253" t="s">
        <v>254</v>
      </c>
      <c r="D271" s="250" t="s">
        <v>250</v>
      </c>
      <c r="E271" s="250">
        <v>12</v>
      </c>
      <c r="F271" s="295">
        <v>0</v>
      </c>
      <c r="G271" s="295">
        <v>0</v>
      </c>
      <c r="H271" s="292">
        <v>0</v>
      </c>
      <c r="I271" s="292">
        <v>0</v>
      </c>
      <c r="J271" s="292">
        <v>0</v>
      </c>
      <c r="K271" s="292">
        <v>0</v>
      </c>
      <c r="L271" s="292">
        <v>0</v>
      </c>
      <c r="M271" s="292">
        <v>0</v>
      </c>
      <c r="N271" s="292">
        <v>0</v>
      </c>
      <c r="O271" s="292">
        <v>0</v>
      </c>
      <c r="P271" s="398"/>
      <c r="Q271" s="66"/>
    </row>
    <row r="272" spans="1:17" ht="15" hidden="1" outlineLevel="1" x14ac:dyDescent="0.25">
      <c r="A272" s="666"/>
      <c r="B272" s="271"/>
      <c r="C272" s="655"/>
      <c r="D272" s="655"/>
      <c r="E272" s="265"/>
      <c r="F272" s="295"/>
      <c r="G272" s="295"/>
      <c r="H272" s="292"/>
      <c r="I272" s="293"/>
      <c r="J272" s="293"/>
      <c r="K272" s="293"/>
      <c r="L272" s="293"/>
      <c r="M272" s="293"/>
      <c r="N272" s="293"/>
      <c r="O272" s="293"/>
      <c r="P272" s="398"/>
      <c r="Q272" s="66"/>
    </row>
    <row r="273" spans="1:17" ht="15" hidden="1" outlineLevel="1" x14ac:dyDescent="0.25">
      <c r="A273" s="666"/>
      <c r="B273" s="271"/>
      <c r="C273" s="655"/>
      <c r="D273" s="655"/>
      <c r="E273" s="265"/>
      <c r="F273" s="295"/>
      <c r="G273" s="295"/>
      <c r="H273" s="292"/>
      <c r="I273" s="293"/>
      <c r="J273" s="293"/>
      <c r="K273" s="293"/>
      <c r="L273" s="293"/>
      <c r="M273" s="293"/>
      <c r="N273" s="293"/>
      <c r="O273" s="293"/>
      <c r="P273" s="398"/>
      <c r="Q273" s="66"/>
    </row>
    <row r="274" spans="1:17" ht="15" hidden="1" outlineLevel="1" x14ac:dyDescent="0.25">
      <c r="A274" s="666"/>
      <c r="B274" s="271"/>
      <c r="C274" s="655"/>
      <c r="D274" s="655"/>
      <c r="E274" s="265"/>
      <c r="F274" s="295"/>
      <c r="G274" s="295"/>
      <c r="H274" s="292"/>
      <c r="I274" s="293"/>
      <c r="J274" s="293"/>
      <c r="K274" s="293"/>
      <c r="L274" s="293"/>
      <c r="M274" s="293"/>
      <c r="N274" s="293"/>
      <c r="O274" s="293"/>
      <c r="P274" s="398"/>
      <c r="Q274" s="66"/>
    </row>
    <row r="275" spans="1:17" s="42" customFormat="1" ht="15" outlineLevel="1" x14ac:dyDescent="0.25">
      <c r="A275" s="666"/>
      <c r="B275" s="245"/>
      <c r="C275" s="663" t="s">
        <v>11</v>
      </c>
      <c r="D275" s="663"/>
      <c r="E275" s="246"/>
      <c r="F275" s="247"/>
      <c r="G275" s="247"/>
      <c r="H275" s="247"/>
      <c r="I275" s="247"/>
      <c r="J275" s="247"/>
      <c r="K275" s="247"/>
      <c r="L275" s="247"/>
      <c r="M275" s="247"/>
      <c r="N275" s="247"/>
      <c r="O275" s="247"/>
      <c r="P275" s="248"/>
      <c r="Q275" s="146"/>
    </row>
    <row r="276" spans="1:17" ht="15" outlineLevel="1" x14ac:dyDescent="0.25">
      <c r="A276" s="666"/>
      <c r="B276" s="147">
        <v>18</v>
      </c>
      <c r="C276" s="252" t="s">
        <v>12</v>
      </c>
      <c r="D276" s="250" t="s">
        <v>34</v>
      </c>
      <c r="E276" s="250">
        <v>12</v>
      </c>
      <c r="F276" s="295">
        <v>0</v>
      </c>
      <c r="G276" s="295">
        <v>0</v>
      </c>
      <c r="H276" s="292">
        <v>0</v>
      </c>
      <c r="I276" s="292">
        <v>0</v>
      </c>
      <c r="J276" s="292">
        <v>0</v>
      </c>
      <c r="K276" s="292">
        <v>0</v>
      </c>
      <c r="L276" s="292">
        <v>0</v>
      </c>
      <c r="M276" s="292">
        <v>0</v>
      </c>
      <c r="N276" s="292">
        <v>0</v>
      </c>
      <c r="O276" s="292">
        <v>0</v>
      </c>
      <c r="P276" s="398">
        <f t="shared" ref="P276:P281" si="27">SUM(H276:O276)</f>
        <v>0</v>
      </c>
      <c r="Q276" s="66"/>
    </row>
    <row r="277" spans="1:17" ht="15" outlineLevel="1" x14ac:dyDescent="0.25">
      <c r="A277" s="666"/>
      <c r="B277" s="147">
        <v>19</v>
      </c>
      <c r="C277" s="252" t="s">
        <v>13</v>
      </c>
      <c r="D277" s="250" t="s">
        <v>34</v>
      </c>
      <c r="E277" s="250">
        <v>12</v>
      </c>
      <c r="F277" s="295">
        <v>0</v>
      </c>
      <c r="G277" s="295">
        <v>0</v>
      </c>
      <c r="H277" s="292">
        <v>0</v>
      </c>
      <c r="I277" s="292">
        <v>0</v>
      </c>
      <c r="J277" s="292">
        <v>0</v>
      </c>
      <c r="K277" s="292">
        <v>0</v>
      </c>
      <c r="L277" s="292">
        <v>0</v>
      </c>
      <c r="M277" s="292">
        <v>0</v>
      </c>
      <c r="N277" s="292">
        <v>0</v>
      </c>
      <c r="O277" s="292">
        <v>0</v>
      </c>
      <c r="P277" s="398">
        <f t="shared" si="27"/>
        <v>0</v>
      </c>
      <c r="Q277" s="66"/>
    </row>
    <row r="278" spans="1:17" ht="15" outlineLevel="1" x14ac:dyDescent="0.25">
      <c r="A278" s="666"/>
      <c r="B278" s="147">
        <v>20</v>
      </c>
      <c r="C278" s="252" t="s">
        <v>14</v>
      </c>
      <c r="D278" s="250" t="s">
        <v>34</v>
      </c>
      <c r="E278" s="250">
        <v>12</v>
      </c>
      <c r="F278" s="295">
        <v>0</v>
      </c>
      <c r="G278" s="295">
        <v>0</v>
      </c>
      <c r="H278" s="292">
        <v>0</v>
      </c>
      <c r="I278" s="292">
        <v>0</v>
      </c>
      <c r="J278" s="292">
        <v>0</v>
      </c>
      <c r="K278" s="292">
        <v>0</v>
      </c>
      <c r="L278" s="292">
        <v>0</v>
      </c>
      <c r="M278" s="292">
        <v>0</v>
      </c>
      <c r="N278" s="292">
        <v>0</v>
      </c>
      <c r="O278" s="292">
        <v>0</v>
      </c>
      <c r="P278" s="398">
        <f t="shared" si="27"/>
        <v>0</v>
      </c>
      <c r="Q278" s="66"/>
    </row>
    <row r="279" spans="1:17" ht="15" outlineLevel="1" x14ac:dyDescent="0.25">
      <c r="A279" s="666"/>
      <c r="B279" s="147">
        <v>21</v>
      </c>
      <c r="C279" s="254" t="s">
        <v>27</v>
      </c>
      <c r="D279" s="250" t="s">
        <v>34</v>
      </c>
      <c r="E279" s="250">
        <v>12</v>
      </c>
      <c r="F279" s="295">
        <v>0</v>
      </c>
      <c r="G279" s="295">
        <v>0</v>
      </c>
      <c r="H279" s="292">
        <v>0</v>
      </c>
      <c r="I279" s="292">
        <v>0</v>
      </c>
      <c r="J279" s="292">
        <v>0</v>
      </c>
      <c r="K279" s="292">
        <v>0</v>
      </c>
      <c r="L279" s="292">
        <v>0</v>
      </c>
      <c r="M279" s="292">
        <v>0</v>
      </c>
      <c r="N279" s="292">
        <v>0</v>
      </c>
      <c r="O279" s="292">
        <v>0</v>
      </c>
      <c r="P279" s="398">
        <f t="shared" si="27"/>
        <v>0</v>
      </c>
      <c r="Q279" s="66"/>
    </row>
    <row r="280" spans="1:17" ht="15" outlineLevel="1" x14ac:dyDescent="0.25">
      <c r="A280" s="666"/>
      <c r="B280" s="147">
        <v>22</v>
      </c>
      <c r="C280" s="252" t="s">
        <v>10</v>
      </c>
      <c r="D280" s="250" t="s">
        <v>34</v>
      </c>
      <c r="E280" s="250">
        <v>0</v>
      </c>
      <c r="F280" s="295">
        <v>436.46800000000002</v>
      </c>
      <c r="G280" s="295">
        <v>0</v>
      </c>
      <c r="H280" s="292">
        <v>0</v>
      </c>
      <c r="I280" s="292">
        <v>0</v>
      </c>
      <c r="J280" s="292">
        <v>1</v>
      </c>
      <c r="K280" s="292">
        <v>0</v>
      </c>
      <c r="L280" s="292">
        <v>0</v>
      </c>
      <c r="M280" s="292">
        <v>0</v>
      </c>
      <c r="N280" s="292">
        <v>0</v>
      </c>
      <c r="O280" s="292">
        <v>0</v>
      </c>
      <c r="P280" s="398">
        <f t="shared" si="27"/>
        <v>1</v>
      </c>
      <c r="Q280" s="66"/>
    </row>
    <row r="281" spans="1:17" ht="15" outlineLevel="1" x14ac:dyDescent="0.25">
      <c r="A281" s="666"/>
      <c r="B281" s="147"/>
      <c r="C281" s="253" t="s">
        <v>254</v>
      </c>
      <c r="D281" s="250" t="s">
        <v>250</v>
      </c>
      <c r="E281" s="250">
        <v>12</v>
      </c>
      <c r="F281" s="295">
        <v>0</v>
      </c>
      <c r="G281" s="295">
        <v>0</v>
      </c>
      <c r="H281" s="292">
        <v>0</v>
      </c>
      <c r="I281" s="292">
        <v>0</v>
      </c>
      <c r="J281" s="292">
        <v>0</v>
      </c>
      <c r="K281" s="292">
        <v>0</v>
      </c>
      <c r="L281" s="292">
        <v>0</v>
      </c>
      <c r="M281" s="292">
        <v>0</v>
      </c>
      <c r="N281" s="292">
        <v>0</v>
      </c>
      <c r="O281" s="292">
        <v>0</v>
      </c>
      <c r="P281" s="398">
        <f t="shared" si="27"/>
        <v>0</v>
      </c>
      <c r="Q281" s="66"/>
    </row>
    <row r="282" spans="1:17" ht="15" hidden="1" outlineLevel="1" x14ac:dyDescent="0.25">
      <c r="A282" s="666"/>
      <c r="B282" s="147"/>
      <c r="C282" s="655"/>
      <c r="D282" s="655"/>
      <c r="E282" s="265"/>
      <c r="F282" s="295"/>
      <c r="G282" s="295"/>
      <c r="H282" s="292"/>
      <c r="I282" s="293"/>
      <c r="J282" s="293"/>
      <c r="K282" s="293"/>
      <c r="L282" s="293"/>
      <c r="M282" s="293"/>
      <c r="N282" s="293"/>
      <c r="O282" s="293"/>
      <c r="P282" s="398"/>
      <c r="Q282" s="66"/>
    </row>
    <row r="283" spans="1:17" ht="15" hidden="1" outlineLevel="1" x14ac:dyDescent="0.25">
      <c r="A283" s="666"/>
      <c r="B283" s="147"/>
      <c r="C283" s="655"/>
      <c r="D283" s="655"/>
      <c r="E283" s="265"/>
      <c r="F283" s="295"/>
      <c r="G283" s="295"/>
      <c r="H283" s="292"/>
      <c r="I283" s="293"/>
      <c r="J283" s="293"/>
      <c r="K283" s="293"/>
      <c r="L283" s="293"/>
      <c r="M283" s="293"/>
      <c r="N283" s="293"/>
      <c r="O283" s="293"/>
      <c r="P283" s="398"/>
      <c r="Q283" s="66"/>
    </row>
    <row r="284" spans="1:17" ht="15" hidden="1" outlineLevel="1" x14ac:dyDescent="0.25">
      <c r="A284" s="666"/>
      <c r="B284" s="147"/>
      <c r="C284" s="655"/>
      <c r="D284" s="655"/>
      <c r="E284" s="265"/>
      <c r="F284" s="295"/>
      <c r="G284" s="295"/>
      <c r="H284" s="292"/>
      <c r="I284" s="293"/>
      <c r="J284" s="293"/>
      <c r="K284" s="293"/>
      <c r="L284" s="293"/>
      <c r="M284" s="293"/>
      <c r="N284" s="293"/>
      <c r="O284" s="293"/>
      <c r="P284" s="398"/>
      <c r="Q284" s="66"/>
    </row>
    <row r="285" spans="1:17" s="42" customFormat="1" ht="15" outlineLevel="1" x14ac:dyDescent="0.25">
      <c r="A285" s="666"/>
      <c r="B285" s="245"/>
      <c r="C285" s="663" t="s">
        <v>15</v>
      </c>
      <c r="D285" s="663"/>
      <c r="E285" s="246"/>
      <c r="F285" s="247"/>
      <c r="G285" s="247"/>
      <c r="H285" s="247"/>
      <c r="I285" s="247"/>
      <c r="J285" s="247"/>
      <c r="K285" s="247"/>
      <c r="L285" s="247"/>
      <c r="M285" s="247"/>
      <c r="N285" s="247"/>
      <c r="O285" s="247"/>
      <c r="P285" s="248"/>
      <c r="Q285" s="146"/>
    </row>
    <row r="286" spans="1:17" ht="15" outlineLevel="1" x14ac:dyDescent="0.25">
      <c r="A286" s="666"/>
      <c r="B286" s="271">
        <v>23</v>
      </c>
      <c r="C286" s="252" t="s">
        <v>15</v>
      </c>
      <c r="D286" s="250" t="s">
        <v>34</v>
      </c>
      <c r="E286" s="250">
        <v>12</v>
      </c>
      <c r="F286" s="295">
        <v>2.1560000000000001</v>
      </c>
      <c r="G286" s="295">
        <v>14850.653</v>
      </c>
      <c r="H286" s="294">
        <v>1</v>
      </c>
      <c r="I286" s="294">
        <v>0</v>
      </c>
      <c r="J286" s="294">
        <v>0</v>
      </c>
      <c r="K286" s="294">
        <v>0</v>
      </c>
      <c r="L286" s="294">
        <v>0</v>
      </c>
      <c r="M286" s="294">
        <v>0</v>
      </c>
      <c r="N286" s="294">
        <v>0</v>
      </c>
      <c r="O286" s="294">
        <v>0</v>
      </c>
      <c r="P286" s="398">
        <f t="shared" ref="P286" si="28">SUM(H286:O286)</f>
        <v>1</v>
      </c>
      <c r="Q286" s="66"/>
    </row>
    <row r="287" spans="1:17" ht="15" outlineLevel="1" x14ac:dyDescent="0.25">
      <c r="A287" s="666"/>
      <c r="B287" s="271"/>
      <c r="C287" s="253" t="s">
        <v>254</v>
      </c>
      <c r="D287" s="250" t="s">
        <v>250</v>
      </c>
      <c r="E287" s="250">
        <v>12</v>
      </c>
      <c r="F287" s="295">
        <v>0</v>
      </c>
      <c r="G287" s="295">
        <v>0</v>
      </c>
      <c r="H287" s="292">
        <v>0</v>
      </c>
      <c r="I287" s="292">
        <v>0</v>
      </c>
      <c r="J287" s="292">
        <v>0</v>
      </c>
      <c r="K287" s="292">
        <v>0</v>
      </c>
      <c r="L287" s="292">
        <v>0</v>
      </c>
      <c r="M287" s="292">
        <v>0</v>
      </c>
      <c r="N287" s="292">
        <v>0</v>
      </c>
      <c r="O287" s="292">
        <v>0</v>
      </c>
      <c r="P287" s="398"/>
      <c r="Q287" s="66"/>
    </row>
    <row r="288" spans="1:17" ht="15" hidden="1" outlineLevel="1" x14ac:dyDescent="0.25">
      <c r="A288" s="666"/>
      <c r="B288" s="271"/>
      <c r="C288" s="655"/>
      <c r="D288" s="655"/>
      <c r="E288" s="265"/>
      <c r="F288" s="295"/>
      <c r="G288" s="295"/>
      <c r="H288" s="292"/>
      <c r="I288" s="293"/>
      <c r="J288" s="293"/>
      <c r="K288" s="293"/>
      <c r="L288" s="293"/>
      <c r="M288" s="293"/>
      <c r="N288" s="293"/>
      <c r="O288" s="293"/>
      <c r="P288" s="398"/>
      <c r="Q288" s="66"/>
    </row>
    <row r="289" spans="1:17" ht="15" hidden="1" outlineLevel="1" x14ac:dyDescent="0.25">
      <c r="A289" s="666"/>
      <c r="B289" s="271"/>
      <c r="C289" s="655"/>
      <c r="D289" s="655"/>
      <c r="E289" s="265"/>
      <c r="F289" s="295"/>
      <c r="G289" s="295"/>
      <c r="H289" s="292"/>
      <c r="I289" s="293"/>
      <c r="J289" s="293"/>
      <c r="K289" s="293"/>
      <c r="L289" s="293"/>
      <c r="M289" s="293"/>
      <c r="N289" s="293"/>
      <c r="O289" s="293"/>
      <c r="P289" s="398"/>
      <c r="Q289" s="66"/>
    </row>
    <row r="290" spans="1:17" s="42" customFormat="1" ht="15" outlineLevel="1" x14ac:dyDescent="0.25">
      <c r="A290" s="666"/>
      <c r="B290" s="245"/>
      <c r="C290" s="663" t="s">
        <v>16</v>
      </c>
      <c r="D290" s="663"/>
      <c r="E290" s="246"/>
      <c r="F290" s="247"/>
      <c r="G290" s="247"/>
      <c r="H290" s="247"/>
      <c r="I290" s="247"/>
      <c r="J290" s="247"/>
      <c r="K290" s="247"/>
      <c r="L290" s="247"/>
      <c r="M290" s="247"/>
      <c r="N290" s="247"/>
      <c r="O290" s="247"/>
      <c r="P290" s="248"/>
      <c r="Q290" s="146"/>
    </row>
    <row r="291" spans="1:17" ht="15" outlineLevel="1" x14ac:dyDescent="0.25">
      <c r="A291" s="666"/>
      <c r="B291" s="271">
        <v>24</v>
      </c>
      <c r="C291" s="252" t="s">
        <v>17</v>
      </c>
      <c r="D291" s="250" t="s">
        <v>34</v>
      </c>
      <c r="E291" s="250">
        <v>12</v>
      </c>
      <c r="F291" s="295"/>
      <c r="G291" s="295"/>
      <c r="H291" s="292">
        <v>0</v>
      </c>
      <c r="I291" s="292">
        <v>0</v>
      </c>
      <c r="J291" s="292">
        <v>0</v>
      </c>
      <c r="K291" s="292">
        <v>0</v>
      </c>
      <c r="L291" s="292">
        <v>0</v>
      </c>
      <c r="M291" s="292">
        <v>0</v>
      </c>
      <c r="N291" s="292">
        <v>0</v>
      </c>
      <c r="O291" s="292">
        <v>0</v>
      </c>
      <c r="P291" s="398">
        <f t="shared" ref="P291:P295" si="29">SUM(H291:O291)</f>
        <v>0</v>
      </c>
      <c r="Q291" s="66"/>
    </row>
    <row r="292" spans="1:17" ht="15" outlineLevel="1" x14ac:dyDescent="0.25">
      <c r="A292" s="666"/>
      <c r="B292" s="271">
        <v>25</v>
      </c>
      <c r="C292" s="252" t="s">
        <v>18</v>
      </c>
      <c r="D292" s="250" t="s">
        <v>34</v>
      </c>
      <c r="E292" s="250">
        <v>12</v>
      </c>
      <c r="F292" s="295"/>
      <c r="G292" s="295"/>
      <c r="H292" s="292">
        <v>0</v>
      </c>
      <c r="I292" s="292">
        <v>0</v>
      </c>
      <c r="J292" s="292">
        <v>0</v>
      </c>
      <c r="K292" s="292">
        <v>0</v>
      </c>
      <c r="L292" s="292">
        <v>0</v>
      </c>
      <c r="M292" s="292">
        <v>0</v>
      </c>
      <c r="N292" s="292">
        <v>0</v>
      </c>
      <c r="O292" s="292">
        <v>0</v>
      </c>
      <c r="P292" s="398">
        <f t="shared" si="29"/>
        <v>0</v>
      </c>
      <c r="Q292" s="66"/>
    </row>
    <row r="293" spans="1:17" ht="15" outlineLevel="1" x14ac:dyDescent="0.25">
      <c r="A293" s="666"/>
      <c r="B293" s="271">
        <v>26</v>
      </c>
      <c r="C293" s="252" t="s">
        <v>19</v>
      </c>
      <c r="D293" s="250" t="s">
        <v>34</v>
      </c>
      <c r="E293" s="250">
        <v>12</v>
      </c>
      <c r="F293" s="295"/>
      <c r="G293" s="295"/>
      <c r="H293" s="292">
        <v>0</v>
      </c>
      <c r="I293" s="292">
        <v>0</v>
      </c>
      <c r="J293" s="292">
        <v>0</v>
      </c>
      <c r="K293" s="292">
        <v>0</v>
      </c>
      <c r="L293" s="292">
        <v>0</v>
      </c>
      <c r="M293" s="292">
        <v>0</v>
      </c>
      <c r="N293" s="292">
        <v>0</v>
      </c>
      <c r="O293" s="292">
        <v>0</v>
      </c>
      <c r="P293" s="398">
        <f t="shared" si="29"/>
        <v>0</v>
      </c>
      <c r="Q293" s="66"/>
    </row>
    <row r="294" spans="1:17" ht="15" outlineLevel="1" x14ac:dyDescent="0.25">
      <c r="A294" s="666"/>
      <c r="B294" s="271">
        <v>27</v>
      </c>
      <c r="C294" s="252" t="s">
        <v>20</v>
      </c>
      <c r="D294" s="250" t="s">
        <v>34</v>
      </c>
      <c r="E294" s="250">
        <v>12</v>
      </c>
      <c r="F294" s="295"/>
      <c r="G294" s="295"/>
      <c r="H294" s="292">
        <v>0</v>
      </c>
      <c r="I294" s="292">
        <v>0</v>
      </c>
      <c r="J294" s="292">
        <v>0</v>
      </c>
      <c r="K294" s="292">
        <v>0</v>
      </c>
      <c r="L294" s="292">
        <v>0</v>
      </c>
      <c r="M294" s="292">
        <v>0</v>
      </c>
      <c r="N294" s="292">
        <v>0</v>
      </c>
      <c r="O294" s="292">
        <v>0</v>
      </c>
      <c r="P294" s="398">
        <f t="shared" si="29"/>
        <v>0</v>
      </c>
      <c r="Q294" s="66"/>
    </row>
    <row r="295" spans="1:17" ht="15" outlineLevel="1" x14ac:dyDescent="0.25">
      <c r="A295" s="666"/>
      <c r="B295" s="271">
        <v>28</v>
      </c>
      <c r="C295" s="252" t="s">
        <v>105</v>
      </c>
      <c r="D295" s="250" t="s">
        <v>34</v>
      </c>
      <c r="E295" s="250">
        <v>12</v>
      </c>
      <c r="F295" s="295"/>
      <c r="G295" s="295"/>
      <c r="H295" s="292">
        <v>0</v>
      </c>
      <c r="I295" s="292">
        <v>0</v>
      </c>
      <c r="J295" s="292">
        <v>0</v>
      </c>
      <c r="K295" s="292">
        <v>0</v>
      </c>
      <c r="L295" s="292">
        <v>0</v>
      </c>
      <c r="M295" s="292">
        <v>0</v>
      </c>
      <c r="N295" s="292">
        <v>0</v>
      </c>
      <c r="O295" s="292">
        <v>0</v>
      </c>
      <c r="P295" s="398">
        <f t="shared" si="29"/>
        <v>0</v>
      </c>
      <c r="Q295" s="66"/>
    </row>
    <row r="296" spans="1:17" ht="15" outlineLevel="1" x14ac:dyDescent="0.25">
      <c r="A296" s="666"/>
      <c r="B296" s="271"/>
      <c r="C296" s="253" t="s">
        <v>254</v>
      </c>
      <c r="D296" s="250" t="s">
        <v>250</v>
      </c>
      <c r="E296" s="250">
        <v>12</v>
      </c>
      <c r="F296" s="295">
        <v>0</v>
      </c>
      <c r="G296" s="295">
        <v>0</v>
      </c>
      <c r="H296" s="292">
        <v>0</v>
      </c>
      <c r="I296" s="292">
        <v>0</v>
      </c>
      <c r="J296" s="292">
        <v>0</v>
      </c>
      <c r="K296" s="292">
        <v>0</v>
      </c>
      <c r="L296" s="292">
        <v>0</v>
      </c>
      <c r="M296" s="292">
        <v>0</v>
      </c>
      <c r="N296" s="292">
        <v>0</v>
      </c>
      <c r="O296" s="292">
        <v>0</v>
      </c>
      <c r="P296" s="398"/>
      <c r="Q296" s="66"/>
    </row>
    <row r="297" spans="1:17" ht="15" hidden="1" outlineLevel="1" x14ac:dyDescent="0.25">
      <c r="A297" s="666"/>
      <c r="B297" s="271"/>
      <c r="C297" s="655"/>
      <c r="D297" s="655"/>
      <c r="E297" s="265"/>
      <c r="F297" s="295"/>
      <c r="G297" s="295"/>
      <c r="H297" s="292"/>
      <c r="I297" s="293"/>
      <c r="J297" s="293"/>
      <c r="K297" s="293"/>
      <c r="L297" s="293"/>
      <c r="M297" s="293"/>
      <c r="N297" s="293"/>
      <c r="O297" s="293"/>
      <c r="P297" s="398"/>
      <c r="Q297" s="66"/>
    </row>
    <row r="298" spans="1:17" ht="15" hidden="1" outlineLevel="1" x14ac:dyDescent="0.25">
      <c r="A298" s="666"/>
      <c r="B298" s="271"/>
      <c r="C298" s="655"/>
      <c r="D298" s="655"/>
      <c r="E298" s="265"/>
      <c r="F298" s="295"/>
      <c r="G298" s="295"/>
      <c r="H298" s="292"/>
      <c r="I298" s="293"/>
      <c r="J298" s="293"/>
      <c r="K298" s="293"/>
      <c r="L298" s="293"/>
      <c r="M298" s="293"/>
      <c r="N298" s="293"/>
      <c r="O298" s="293"/>
      <c r="P298" s="398"/>
      <c r="Q298" s="66"/>
    </row>
    <row r="299" spans="1:17" ht="15" hidden="1" outlineLevel="1" x14ac:dyDescent="0.25">
      <c r="A299" s="666"/>
      <c r="B299" s="271"/>
      <c r="C299" s="655"/>
      <c r="D299" s="655"/>
      <c r="E299" s="265"/>
      <c r="F299" s="295"/>
      <c r="G299" s="295"/>
      <c r="H299" s="292"/>
      <c r="I299" s="293"/>
      <c r="J299" s="293"/>
      <c r="K299" s="293"/>
      <c r="L299" s="293"/>
      <c r="M299" s="293"/>
      <c r="N299" s="293"/>
      <c r="O299" s="293"/>
      <c r="P299" s="398"/>
      <c r="Q299" s="66"/>
    </row>
    <row r="300" spans="1:17" s="42" customFormat="1" ht="15" outlineLevel="1" x14ac:dyDescent="0.25">
      <c r="A300" s="666"/>
      <c r="B300" s="245"/>
      <c r="C300" s="663" t="s">
        <v>106</v>
      </c>
      <c r="D300" s="663"/>
      <c r="E300" s="246"/>
      <c r="F300" s="247"/>
      <c r="G300" s="247"/>
      <c r="H300" s="247"/>
      <c r="I300" s="247"/>
      <c r="J300" s="247"/>
      <c r="K300" s="247"/>
      <c r="L300" s="247"/>
      <c r="M300" s="247"/>
      <c r="N300" s="247"/>
      <c r="O300" s="247"/>
      <c r="P300" s="248"/>
      <c r="Q300" s="146"/>
    </row>
    <row r="301" spans="1:17" ht="15" outlineLevel="1" x14ac:dyDescent="0.25">
      <c r="A301" s="666"/>
      <c r="B301" s="147">
        <v>29</v>
      </c>
      <c r="C301" s="252" t="s">
        <v>108</v>
      </c>
      <c r="D301" s="250" t="s">
        <v>34</v>
      </c>
      <c r="E301" s="250">
        <v>12</v>
      </c>
      <c r="F301" s="295">
        <v>0</v>
      </c>
      <c r="G301" s="295">
        <v>0</v>
      </c>
      <c r="H301" s="292">
        <v>0</v>
      </c>
      <c r="I301" s="292">
        <v>0</v>
      </c>
      <c r="J301" s="292">
        <v>0</v>
      </c>
      <c r="K301" s="292">
        <v>0</v>
      </c>
      <c r="L301" s="292">
        <v>0</v>
      </c>
      <c r="M301" s="292">
        <v>0</v>
      </c>
      <c r="N301" s="292">
        <v>0</v>
      </c>
      <c r="O301" s="292">
        <v>0</v>
      </c>
      <c r="P301" s="398">
        <f t="shared" ref="P301:P302" si="30">SUM(H301:O301)</f>
        <v>0</v>
      </c>
      <c r="Q301" s="66"/>
    </row>
    <row r="302" spans="1:17" ht="15" outlineLevel="1" x14ac:dyDescent="0.25">
      <c r="A302" s="666"/>
      <c r="B302" s="147">
        <v>30</v>
      </c>
      <c r="C302" s="252" t="s">
        <v>107</v>
      </c>
      <c r="D302" s="250" t="s">
        <v>34</v>
      </c>
      <c r="E302" s="250">
        <v>12</v>
      </c>
      <c r="F302" s="295">
        <v>126.479</v>
      </c>
      <c r="G302" s="295">
        <v>0</v>
      </c>
      <c r="H302" s="292">
        <v>0</v>
      </c>
      <c r="I302" s="292">
        <v>0</v>
      </c>
      <c r="J302" s="292">
        <v>0</v>
      </c>
      <c r="K302" s="292">
        <v>0</v>
      </c>
      <c r="L302" s="292">
        <v>0</v>
      </c>
      <c r="M302" s="292">
        <v>0</v>
      </c>
      <c r="N302" s="292">
        <v>0</v>
      </c>
      <c r="O302" s="292">
        <v>0</v>
      </c>
      <c r="P302" s="398">
        <f t="shared" si="30"/>
        <v>0</v>
      </c>
      <c r="Q302" s="66"/>
    </row>
    <row r="303" spans="1:17" ht="15" outlineLevel="1" x14ac:dyDescent="0.25">
      <c r="A303" s="666"/>
      <c r="B303" s="147"/>
      <c r="C303" s="253" t="s">
        <v>254</v>
      </c>
      <c r="D303" s="250" t="s">
        <v>250</v>
      </c>
      <c r="E303" s="250">
        <v>12</v>
      </c>
      <c r="F303" s="295">
        <v>0</v>
      </c>
      <c r="G303" s="295">
        <v>0</v>
      </c>
      <c r="H303" s="292">
        <v>0</v>
      </c>
      <c r="I303" s="292">
        <v>0</v>
      </c>
      <c r="J303" s="292">
        <v>0</v>
      </c>
      <c r="K303" s="292">
        <v>0</v>
      </c>
      <c r="L303" s="292">
        <v>0</v>
      </c>
      <c r="M303" s="292">
        <v>0</v>
      </c>
      <c r="N303" s="292">
        <v>0</v>
      </c>
      <c r="O303" s="292">
        <v>0</v>
      </c>
      <c r="P303" s="398"/>
      <c r="Q303" s="66"/>
    </row>
    <row r="304" spans="1:17" ht="15" hidden="1" outlineLevel="1" x14ac:dyDescent="0.25">
      <c r="A304" s="666"/>
      <c r="B304" s="147"/>
      <c r="C304" s="655"/>
      <c r="D304" s="655"/>
      <c r="E304" s="265"/>
      <c r="F304" s="295"/>
      <c r="G304" s="295"/>
      <c r="H304" s="292"/>
      <c r="I304" s="293"/>
      <c r="J304" s="293"/>
      <c r="K304" s="293"/>
      <c r="L304" s="293"/>
      <c r="M304" s="293"/>
      <c r="N304" s="293"/>
      <c r="O304" s="293"/>
      <c r="P304" s="398"/>
      <c r="Q304" s="66"/>
    </row>
    <row r="305" spans="1:17" s="42" customFormat="1" ht="15" hidden="1" outlineLevel="1" x14ac:dyDescent="0.25">
      <c r="A305" s="666"/>
      <c r="B305" s="148"/>
      <c r="C305" s="655"/>
      <c r="D305" s="655"/>
      <c r="E305" s="265"/>
      <c r="F305" s="295"/>
      <c r="G305" s="295"/>
      <c r="H305" s="395"/>
      <c r="I305" s="396"/>
      <c r="J305" s="396"/>
      <c r="K305" s="396"/>
      <c r="L305" s="396"/>
      <c r="M305" s="396"/>
      <c r="N305" s="396"/>
      <c r="O305" s="396"/>
      <c r="P305" s="399"/>
      <c r="Q305" s="146"/>
    </row>
    <row r="306" spans="1:17" ht="15" x14ac:dyDescent="0.25">
      <c r="A306" s="666"/>
      <c r="B306" s="351"/>
      <c r="C306" s="664" t="s">
        <v>218</v>
      </c>
      <c r="D306" s="664"/>
      <c r="E306" s="352"/>
      <c r="F306" s="353"/>
      <c r="G306" s="353"/>
      <c r="H306" s="354">
        <f>SUMPRODUCT(H249:H303,$G$249:$G$303)</f>
        <v>546814.05800000008</v>
      </c>
      <c r="I306" s="354">
        <f>SUMPRODUCT(I249:I303,$G$249:$G$303)</f>
        <v>459745.76107069146</v>
      </c>
      <c r="J306" s="355"/>
      <c r="K306" s="352"/>
      <c r="L306" s="352"/>
      <c r="M306" s="352"/>
      <c r="N306" s="354"/>
      <c r="O306" s="352"/>
      <c r="P306" s="356">
        <f>SUM(H306:O306)</f>
        <v>1006559.8190706915</v>
      </c>
      <c r="Q306" s="66"/>
    </row>
    <row r="307" spans="1:17" ht="15" x14ac:dyDescent="0.25">
      <c r="A307" s="666"/>
      <c r="B307" s="488"/>
      <c r="C307" s="489" t="s">
        <v>498</v>
      </c>
      <c r="D307" s="489"/>
      <c r="E307" s="490"/>
      <c r="F307" s="491"/>
      <c r="G307" s="491"/>
      <c r="H307" s="492">
        <f>H306-SUM(G255*H255,G256*H256)</f>
        <v>546814.05800000008</v>
      </c>
      <c r="I307" s="492">
        <f>I306-SUM(G268*I268,G269*I269,G270*I270)</f>
        <v>459745.76107069146</v>
      </c>
      <c r="J307" s="493"/>
      <c r="K307" s="490"/>
      <c r="L307" s="490"/>
      <c r="M307" s="490"/>
      <c r="N307" s="490"/>
      <c r="O307" s="490"/>
      <c r="P307" s="494"/>
      <c r="Q307" s="66"/>
    </row>
    <row r="308" spans="1:17" ht="15" x14ac:dyDescent="0.25">
      <c r="A308" s="666"/>
      <c r="B308" s="272"/>
      <c r="C308" s="655" t="s">
        <v>315</v>
      </c>
      <c r="D308" s="655"/>
      <c r="E308" s="266"/>
      <c r="F308" s="264"/>
      <c r="G308" s="264"/>
      <c r="H308" s="266"/>
      <c r="I308" s="266"/>
      <c r="J308" s="267">
        <f>SUMPRODUCT(J249:J303,$E$249:$E$303,$F$249:$F$303)</f>
        <v>655.79840333787115</v>
      </c>
      <c r="K308" s="267">
        <f>SUMPRODUCT(K249:K303,$E$249:$E$303,$F$249:$F$303)</f>
        <v>0</v>
      </c>
      <c r="L308" s="267">
        <f>SUMPRODUCT(L249:L303,$E$249:$E$303,$F$249:$F$303)</f>
        <v>0</v>
      </c>
      <c r="M308" s="267"/>
      <c r="N308" s="266"/>
      <c r="O308" s="266"/>
      <c r="P308" s="273">
        <f>SUM(H308:O308)</f>
        <v>655.79840333787115</v>
      </c>
      <c r="Q308" s="66"/>
    </row>
    <row r="309" spans="1:17" ht="15" x14ac:dyDescent="0.25">
      <c r="A309" s="666"/>
      <c r="B309" s="272"/>
      <c r="C309" s="655" t="s">
        <v>494</v>
      </c>
      <c r="D309" s="655"/>
      <c r="E309" s="266"/>
      <c r="F309" s="264"/>
      <c r="G309" s="264"/>
      <c r="H309" s="266"/>
      <c r="I309" s="266"/>
      <c r="J309" s="267">
        <f>J308-($E$265*$F$265*J265)</f>
        <v>655.79840333787115</v>
      </c>
      <c r="K309" s="267">
        <f>K308-($E$265*$F$265*K265)</f>
        <v>0</v>
      </c>
      <c r="L309" s="266"/>
      <c r="M309" s="266"/>
      <c r="N309" s="266"/>
      <c r="O309" s="266"/>
      <c r="P309" s="273"/>
      <c r="Q309" s="66"/>
    </row>
    <row r="310" spans="1:17" ht="15" x14ac:dyDescent="0.25">
      <c r="A310" s="666"/>
      <c r="B310" s="274"/>
      <c r="C310" s="510"/>
      <c r="D310" s="259"/>
      <c r="E310" s="259"/>
      <c r="F310" s="257"/>
      <c r="G310" s="257"/>
      <c r="H310" s="259"/>
      <c r="I310" s="259"/>
      <c r="J310" s="259"/>
      <c r="K310" s="259"/>
      <c r="L310" s="259"/>
      <c r="M310" s="259"/>
      <c r="N310" s="259"/>
      <c r="O310" s="259"/>
      <c r="P310" s="275"/>
      <c r="Q310" s="66"/>
    </row>
    <row r="311" spans="1:17" ht="15" x14ac:dyDescent="0.25">
      <c r="A311" s="666"/>
      <c r="B311" s="378"/>
      <c r="C311" s="653" t="s">
        <v>320</v>
      </c>
      <c r="D311" s="653"/>
      <c r="E311" s="250"/>
      <c r="F311" s="261"/>
      <c r="G311" s="250"/>
      <c r="H311" s="262">
        <f>'3.  Distribution Rates'!H33</f>
        <v>1.6199999999999999E-2</v>
      </c>
      <c r="I311" s="262">
        <f>'3.  Distribution Rates'!H34</f>
        <v>1.5699999999999999E-2</v>
      </c>
      <c r="J311" s="262">
        <f>'3.  Distribution Rates'!H35</f>
        <v>3.4224000000000001</v>
      </c>
      <c r="K311" s="262">
        <f>'3.  Distribution Rates'!H36</f>
        <v>1.0341</v>
      </c>
      <c r="L311" s="262">
        <f>'3.  Distribution Rates'!H37</f>
        <v>8.9999999999999993E-3</v>
      </c>
      <c r="M311" s="262">
        <f>'3.  Distribution Rates'!H38</f>
        <v>9.6555999999999997</v>
      </c>
      <c r="N311" s="262">
        <f>'3.  Distribution Rates'!H39</f>
        <v>14.345599999999999</v>
      </c>
      <c r="O311" s="262"/>
      <c r="P311" s="379"/>
      <c r="Q311" s="66"/>
    </row>
    <row r="312" spans="1:17" ht="15" x14ac:dyDescent="0.25">
      <c r="A312" s="666"/>
      <c r="B312" s="378"/>
      <c r="C312" s="653" t="s">
        <v>235</v>
      </c>
      <c r="D312" s="653"/>
      <c r="E312" s="259"/>
      <c r="F312" s="261"/>
      <c r="G312" s="261"/>
      <c r="H312" s="375">
        <f>H$311*'6.  Persistence Rates'!D316</f>
        <v>5147.7372462252888</v>
      </c>
      <c r="I312" s="375">
        <f>I$311*'6.  Persistence Rates'!E316</f>
        <v>5228.8955345625072</v>
      </c>
      <c r="J312" s="375">
        <f>J$311*'6.  Persistence Rates'!F316</f>
        <v>44684.702175915118</v>
      </c>
      <c r="K312" s="375">
        <f>K$311*'6.  Persistence Rates'!G316</f>
        <v>-13153.752000000004</v>
      </c>
      <c r="L312" s="375">
        <f>L$311*'6.  Persistence Rates'!H316</f>
        <v>0</v>
      </c>
      <c r="M312" s="375">
        <f>M$311*'6.  Persistence Rates'!I316</f>
        <v>0</v>
      </c>
      <c r="N312" s="375">
        <f>N$311*'6.  Persistence Rates'!J316</f>
        <v>0</v>
      </c>
      <c r="O312" s="375">
        <f>O$311*'6.  Persistence Rates'!K316</f>
        <v>0</v>
      </c>
      <c r="P312" s="276">
        <f>SUM(H312:O312)</f>
        <v>41907.582956702914</v>
      </c>
      <c r="Q312" s="66"/>
    </row>
    <row r="313" spans="1:17" ht="15" x14ac:dyDescent="0.25">
      <c r="A313" s="666"/>
      <c r="B313" s="378"/>
      <c r="C313" s="653" t="s">
        <v>236</v>
      </c>
      <c r="D313" s="653"/>
      <c r="E313" s="259"/>
      <c r="F313" s="261"/>
      <c r="G313" s="261"/>
      <c r="H313" s="375">
        <f>H$311*'6.  Persistence Rates'!D321</f>
        <v>4057.866156040744</v>
      </c>
      <c r="I313" s="375">
        <f>I$311*'6.  Persistence Rates'!E321</f>
        <v>6145.1301881227919</v>
      </c>
      <c r="J313" s="375">
        <f>J$311*'6.  Persistence Rates'!F321</f>
        <v>6048.5186461125631</v>
      </c>
      <c r="K313" s="375">
        <f>K$311*'6.  Persistence Rates'!G321</f>
        <v>0</v>
      </c>
      <c r="L313" s="375">
        <f>L$311*'6.  Persistence Rates'!H321</f>
        <v>0</v>
      </c>
      <c r="M313" s="375">
        <f>M$311*'6.  Persistence Rates'!I321</f>
        <v>0</v>
      </c>
      <c r="N313" s="375">
        <f>N$311*'6.  Persistence Rates'!J321</f>
        <v>0</v>
      </c>
      <c r="O313" s="375">
        <f>O$311*'6.  Persistence Rates'!K321</f>
        <v>0</v>
      </c>
      <c r="P313" s="276">
        <f>SUM(H313:O313)</f>
        <v>16251.514990276099</v>
      </c>
      <c r="Q313" s="66"/>
    </row>
    <row r="314" spans="1:17" ht="15" x14ac:dyDescent="0.25">
      <c r="A314" s="666"/>
      <c r="B314" s="378"/>
      <c r="C314" s="653" t="s">
        <v>237</v>
      </c>
      <c r="D314" s="653"/>
      <c r="E314" s="259"/>
      <c r="F314" s="261"/>
      <c r="G314" s="261"/>
      <c r="H314" s="375">
        <f>H$311*'6.  Persistence Rates'!D325</f>
        <v>3339.3038690532453</v>
      </c>
      <c r="I314" s="375">
        <f>I$311*'6.  Persistence Rates'!E325</f>
        <v>8414.4771637444592</v>
      </c>
      <c r="J314" s="375">
        <f>J$311*'6.  Persistence Rates'!F325</f>
        <v>2059.0982454137584</v>
      </c>
      <c r="K314" s="375">
        <f>K$311*'6.  Persistence Rates'!G325</f>
        <v>0</v>
      </c>
      <c r="L314" s="375">
        <f>L$311*'6.  Persistence Rates'!H325</f>
        <v>0</v>
      </c>
      <c r="M314" s="375">
        <f>M$311*'6.  Persistence Rates'!I325</f>
        <v>0</v>
      </c>
      <c r="N314" s="375">
        <f>N$311*'6.  Persistence Rates'!J325</f>
        <v>0</v>
      </c>
      <c r="O314" s="375">
        <f>O$311*'6.  Persistence Rates'!K325</f>
        <v>0</v>
      </c>
      <c r="P314" s="276">
        <f t="shared" ref="P314" si="31">SUM(H314:O314)</f>
        <v>13812.879278211461</v>
      </c>
      <c r="Q314" s="66"/>
    </row>
    <row r="315" spans="1:17" ht="15" x14ac:dyDescent="0.25">
      <c r="A315" s="666"/>
      <c r="B315" s="378"/>
      <c r="C315" s="653" t="s">
        <v>238</v>
      </c>
      <c r="D315" s="653"/>
      <c r="E315" s="259"/>
      <c r="F315" s="261"/>
      <c r="G315" s="261"/>
      <c r="H315" s="375">
        <f>H306*H311</f>
        <v>8858.3877396000007</v>
      </c>
      <c r="I315" s="375">
        <f>I306*I311</f>
        <v>7218.0084488098555</v>
      </c>
      <c r="J315" s="375">
        <f>J308*J311</f>
        <v>2244.4044555835303</v>
      </c>
      <c r="K315" s="375">
        <f>K308*K311</f>
        <v>0</v>
      </c>
      <c r="L315" s="375">
        <f>L308*L311</f>
        <v>0</v>
      </c>
      <c r="M315" s="375">
        <f>M308*M311</f>
        <v>0</v>
      </c>
      <c r="N315" s="375">
        <f>N306*N311</f>
        <v>0</v>
      </c>
      <c r="O315" s="250"/>
      <c r="P315" s="276">
        <f>SUM(H315:O315)</f>
        <v>18320.800643993389</v>
      </c>
      <c r="Q315" s="66"/>
    </row>
    <row r="316" spans="1:17" ht="15" x14ac:dyDescent="0.25">
      <c r="A316" s="666"/>
      <c r="B316" s="274"/>
      <c r="C316" s="376" t="s">
        <v>203</v>
      </c>
      <c r="D316" s="259"/>
      <c r="E316" s="259"/>
      <c r="F316" s="257"/>
      <c r="G316" s="257"/>
      <c r="H316" s="263">
        <f>SUM(H312:H315)</f>
        <v>21403.295010919279</v>
      </c>
      <c r="I316" s="263">
        <f>SUM(I312:I315)</f>
        <v>27006.511335239611</v>
      </c>
      <c r="J316" s="263">
        <f>SUM(J312:J315)</f>
        <v>55036.723523024964</v>
      </c>
      <c r="K316" s="263">
        <f>SUM(K312:K315)</f>
        <v>-13153.752000000004</v>
      </c>
      <c r="L316" s="263">
        <f t="shared" ref="L316:N316" si="32">SUM(L312:L315)</f>
        <v>0</v>
      </c>
      <c r="M316" s="263">
        <f t="shared" si="32"/>
        <v>0</v>
      </c>
      <c r="N316" s="263">
        <f t="shared" si="32"/>
        <v>0</v>
      </c>
      <c r="O316" s="259"/>
      <c r="P316" s="277">
        <f>SUM(P312:P315)</f>
        <v>90292.777869183861</v>
      </c>
      <c r="Q316" s="66"/>
    </row>
    <row r="317" spans="1:17" x14ac:dyDescent="0.25">
      <c r="B317" s="402"/>
      <c r="C317" s="654" t="s">
        <v>431</v>
      </c>
      <c r="D317" s="654"/>
      <c r="E317" s="403"/>
      <c r="F317" s="112"/>
      <c r="G317" s="112"/>
      <c r="H317" s="519">
        <f>'6.  Persistence Rates'!D329</f>
        <v>497189.63056094665</v>
      </c>
      <c r="I317" s="519">
        <f>'6.  Persistence Rates'!E329</f>
        <v>458852.38102928706</v>
      </c>
      <c r="J317" s="519">
        <f>'6.  Persistence Rates'!F329</f>
        <v>655.79429555527054</v>
      </c>
      <c r="K317" s="519">
        <f>'6.  Persistence Rates'!G329</f>
        <v>0</v>
      </c>
      <c r="L317" s="519">
        <f>'6.  Persistence Rates'!H329</f>
        <v>0</v>
      </c>
      <c r="M317" s="519">
        <f>'6.  Persistence Rates'!I329</f>
        <v>0</v>
      </c>
      <c r="N317" s="519">
        <f>'6.  Persistence Rates'!J329</f>
        <v>0</v>
      </c>
      <c r="O317" s="519">
        <f>'6.  Persistence Rates'!K329</f>
        <v>0</v>
      </c>
      <c r="P317" s="404"/>
    </row>
    <row r="318" spans="1:17" hidden="1" x14ac:dyDescent="0.25">
      <c r="B318" s="400"/>
      <c r="C318" s="653" t="s">
        <v>432</v>
      </c>
      <c r="D318" s="653"/>
      <c r="E318" s="54"/>
      <c r="F318" s="44"/>
      <c r="G318" s="44"/>
      <c r="H318" s="250">
        <f>'6.  Persistence Rates'!D330</f>
        <v>470859.85668805422</v>
      </c>
      <c r="I318" s="250">
        <f>'6.  Persistence Rates'!E330</f>
        <v>379152.6264505302</v>
      </c>
      <c r="J318" s="250">
        <f>'6.  Persistence Rates'!F330</f>
        <v>655.79429555527054</v>
      </c>
      <c r="K318" s="250">
        <f>'6.  Persistence Rates'!G330</f>
        <v>0</v>
      </c>
      <c r="L318" s="250">
        <f>'6.  Persistence Rates'!H330</f>
        <v>0</v>
      </c>
      <c r="M318" s="250">
        <f>'6.  Persistence Rates'!I330</f>
        <v>0</v>
      </c>
      <c r="N318" s="250">
        <f>'6.  Persistence Rates'!J330</f>
        <v>0</v>
      </c>
      <c r="O318" s="250">
        <f>'6.  Persistence Rates'!K330</f>
        <v>0</v>
      </c>
      <c r="P318" s="401"/>
    </row>
    <row r="319" spans="1:17" hidden="1" x14ac:dyDescent="0.25">
      <c r="B319" s="400"/>
      <c r="C319" s="653" t="s">
        <v>433</v>
      </c>
      <c r="D319" s="653"/>
      <c r="E319" s="54"/>
      <c r="F319" s="44"/>
      <c r="G319" s="44"/>
      <c r="H319" s="250" t="e">
        <f>$H$307*'6.  Persistence Rates'!$J$28</f>
        <v>#DIV/0!</v>
      </c>
      <c r="I319" s="250" t="e">
        <f>$I$307*'6.  Persistence Rates'!$J$28</f>
        <v>#DIV/0!</v>
      </c>
      <c r="J319" s="250" t="e">
        <f>$J$309*'6.  Persistence Rates'!$V$28</f>
        <v>#DIV/0!</v>
      </c>
      <c r="K319" s="250" t="e">
        <f>$K$309*'6.  Persistence Rates'!$V$28</f>
        <v>#DIV/0!</v>
      </c>
      <c r="L319" s="250" t="e">
        <f>$L$308*'6.  Persistence Rates'!$V$28</f>
        <v>#DIV/0!</v>
      </c>
      <c r="M319" s="250" t="e">
        <f>$M$308*'6.  Persistence Rates'!$V$28</f>
        <v>#DIV/0!</v>
      </c>
      <c r="N319" s="250" t="e">
        <f>$N$306*'6.  Persistence Rates'!$J$28</f>
        <v>#DIV/0!</v>
      </c>
      <c r="O319" s="44"/>
      <c r="P319" s="401"/>
    </row>
    <row r="320" spans="1:17" hidden="1" x14ac:dyDescent="0.25">
      <c r="B320" s="400"/>
      <c r="C320" s="653" t="s">
        <v>434</v>
      </c>
      <c r="D320" s="653"/>
      <c r="E320" s="54"/>
      <c r="F320" s="44"/>
      <c r="G320" s="44"/>
      <c r="H320" s="250" t="e">
        <f>$H$307*'6.  Persistence Rates'!$K$28</f>
        <v>#DIV/0!</v>
      </c>
      <c r="I320" s="250" t="e">
        <f>$I$307*'6.  Persistence Rates'!$K$28</f>
        <v>#DIV/0!</v>
      </c>
      <c r="J320" s="250" t="e">
        <f>$J$309*'6.  Persistence Rates'!$W$28</f>
        <v>#DIV/0!</v>
      </c>
      <c r="K320" s="250" t="e">
        <f>$K$309*'6.  Persistence Rates'!$W$28</f>
        <v>#DIV/0!</v>
      </c>
      <c r="L320" s="250" t="e">
        <f>$L$308*'6.  Persistence Rates'!$W$28</f>
        <v>#DIV/0!</v>
      </c>
      <c r="M320" s="250" t="e">
        <f>$M$308*'6.  Persistence Rates'!$W$28</f>
        <v>#DIV/0!</v>
      </c>
      <c r="N320" s="250" t="e">
        <f>$N$306*'6.  Persistence Rates'!$K$28</f>
        <v>#DIV/0!</v>
      </c>
      <c r="O320" s="44"/>
      <c r="P320" s="401"/>
    </row>
    <row r="321" spans="2:16" hidden="1" x14ac:dyDescent="0.25">
      <c r="B321" s="400"/>
      <c r="C321" s="653" t="s">
        <v>435</v>
      </c>
      <c r="D321" s="653"/>
      <c r="E321" s="54"/>
      <c r="F321" s="44"/>
      <c r="G321" s="44"/>
      <c r="H321" s="250" t="e">
        <f>$H$307*'6.  Persistence Rates'!$L$28</f>
        <v>#DIV/0!</v>
      </c>
      <c r="I321" s="250" t="e">
        <f>$I$307*'6.  Persistence Rates'!$L$28</f>
        <v>#DIV/0!</v>
      </c>
      <c r="J321" s="250" t="e">
        <f>$J$309*'6.  Persistence Rates'!$X$28</f>
        <v>#DIV/0!</v>
      </c>
      <c r="K321" s="250" t="e">
        <f>$K$309*'6.  Persistence Rates'!$X$28</f>
        <v>#DIV/0!</v>
      </c>
      <c r="L321" s="250" t="e">
        <f>$L$308*'6.  Persistence Rates'!$X$28</f>
        <v>#DIV/0!</v>
      </c>
      <c r="M321" s="250" t="e">
        <f>$M$308*'6.  Persistence Rates'!$X$28</f>
        <v>#DIV/0!</v>
      </c>
      <c r="N321" s="250" t="e">
        <f>$N$306*'6.  Persistence Rates'!$L$28</f>
        <v>#DIV/0!</v>
      </c>
      <c r="O321" s="44"/>
      <c r="P321" s="401"/>
    </row>
    <row r="322" spans="2:16" hidden="1" x14ac:dyDescent="0.25">
      <c r="B322" s="402"/>
      <c r="C322" s="654" t="s">
        <v>436</v>
      </c>
      <c r="D322" s="654"/>
      <c r="E322" s="403"/>
      <c r="F322" s="112"/>
      <c r="G322" s="112"/>
      <c r="H322" s="519" t="e">
        <f>$H$307*'6.  Persistence Rates'!$M$28</f>
        <v>#DIV/0!</v>
      </c>
      <c r="I322" s="519" t="e">
        <f>$I$307*'6.  Persistence Rates'!$M$28</f>
        <v>#DIV/0!</v>
      </c>
      <c r="J322" s="519" t="e">
        <f>$J$309*'6.  Persistence Rates'!$Y$28</f>
        <v>#DIV/0!</v>
      </c>
      <c r="K322" s="519" t="e">
        <f>$K$309*'6.  Persistence Rates'!$Y$28</f>
        <v>#DIV/0!</v>
      </c>
      <c r="L322" s="519" t="e">
        <f>$L$308*'6.  Persistence Rates'!$Y$28</f>
        <v>#DIV/0!</v>
      </c>
      <c r="M322" s="519" t="e">
        <f>$M$308*'6.  Persistence Rates'!$Y$28</f>
        <v>#DIV/0!</v>
      </c>
      <c r="N322" s="519" t="e">
        <f>$N$306*'6.  Persistence Rates'!$M$28</f>
        <v>#DIV/0!</v>
      </c>
      <c r="O322" s="112"/>
      <c r="P322" s="404"/>
    </row>
    <row r="323" spans="2:16" x14ac:dyDescent="0.25">
      <c r="B323" s="606" t="s">
        <v>522</v>
      </c>
      <c r="C323" s="607" t="s">
        <v>538</v>
      </c>
    </row>
  </sheetData>
  <mergeCells count="157">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 ref="B244:P244"/>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236:D236"/>
    <mergeCell ref="C237:D237"/>
    <mergeCell ref="C238:D238"/>
    <mergeCell ref="C239:D239"/>
    <mergeCell ref="C240:D240"/>
    <mergeCell ref="C223:D223"/>
    <mergeCell ref="C224:D224"/>
    <mergeCell ref="C228:D228"/>
    <mergeCell ref="C241:D241"/>
    <mergeCell ref="C233:D233"/>
    <mergeCell ref="C232:D232"/>
    <mergeCell ref="C231:D231"/>
    <mergeCell ref="C235:D235"/>
    <mergeCell ref="B85:P85"/>
    <mergeCell ref="C147:D147"/>
    <mergeCell ref="C148:D148"/>
    <mergeCell ref="C149:D149"/>
    <mergeCell ref="B87:B88"/>
    <mergeCell ref="C87:C88"/>
    <mergeCell ref="H87:P87"/>
    <mergeCell ref="C121:D121"/>
    <mergeCell ref="C113:D113"/>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A90:A155"/>
    <mergeCell ref="C64:D64"/>
    <mergeCell ref="C65:D65"/>
    <mergeCell ref="C100:D100"/>
    <mergeCell ref="C101:D101"/>
    <mergeCell ref="C102:D102"/>
    <mergeCell ref="C114:D114"/>
    <mergeCell ref="C74:D74"/>
    <mergeCell ref="A168:A235"/>
    <mergeCell ref="A21:A76"/>
    <mergeCell ref="C76:D76"/>
    <mergeCell ref="C137:D137"/>
    <mergeCell ref="C138:D138"/>
    <mergeCell ref="C143:D143"/>
    <mergeCell ref="C144:D144"/>
    <mergeCell ref="C179:D179"/>
    <mergeCell ref="C122:D122"/>
    <mergeCell ref="C123:D123"/>
    <mergeCell ref="C127:D127"/>
    <mergeCell ref="C128:D128"/>
    <mergeCell ref="C136:D136"/>
    <mergeCell ref="C193:D193"/>
    <mergeCell ref="C194:D194"/>
    <mergeCell ref="C217:D217"/>
    <mergeCell ref="C218:D218"/>
    <mergeCell ref="H246:P246"/>
    <mergeCell ref="B246:B247"/>
    <mergeCell ref="C246:C247"/>
    <mergeCell ref="C314:D314"/>
    <mergeCell ref="C313:D313"/>
    <mergeCell ref="C312:D312"/>
    <mergeCell ref="C275:D275"/>
    <mergeCell ref="C285:D285"/>
    <mergeCell ref="C290:D290"/>
    <mergeCell ref="C300:D300"/>
    <mergeCell ref="C306:D306"/>
    <mergeCell ref="C298:D298"/>
    <mergeCell ref="C299:D299"/>
    <mergeCell ref="C304:D304"/>
    <mergeCell ref="C305:D305"/>
    <mergeCell ref="C308:D308"/>
    <mergeCell ref="C311:D311"/>
    <mergeCell ref="C248:D248"/>
    <mergeCell ref="C262:D262"/>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 ref="C317:D317"/>
    <mergeCell ref="C318:D318"/>
    <mergeCell ref="C319:D319"/>
    <mergeCell ref="C320:D320"/>
    <mergeCell ref="C315:D315"/>
  </mergeCells>
  <pageMargins left="0.23622047244094491" right="0.23622047244094491" top="0.47244094488188981" bottom="0.47244094488188981" header="0.15748031496062992" footer="0.15748031496062992"/>
  <pageSetup scale="65" orientation="landscape" cellComments="asDisplayed"/>
  <headerFooter>
    <oddHeader>&amp;L&amp;G</oddHeader>
  </headerFooter>
  <drawing r:id="rId1"/>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2"/>
  <sheetViews>
    <sheetView showZeros="0" zoomScale="90" zoomScaleNormal="90" zoomScalePageLayoutView="90" workbookViewId="0">
      <pane ySplit="2" topLeftCell="A113" activePane="bottomLeft" state="frozen"/>
      <selection pane="bottomLeft" activeCell="H19" sqref="H19"/>
    </sheetView>
  </sheetViews>
  <sheetFormatPr defaultColWidth="8.85546875"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5" width="11" style="23" customWidth="1"/>
    <col min="16" max="16" width="11.28515625" style="23" customWidth="1"/>
    <col min="17" max="17" width="13.140625" style="23" customWidth="1"/>
    <col min="18" max="16384" width="8.85546875" style="23"/>
  </cols>
  <sheetData>
    <row r="1" spans="1:18" ht="167.25" customHeight="1" x14ac:dyDescent="0.3">
      <c r="A1" s="679"/>
      <c r="B1" s="679"/>
      <c r="C1" s="679"/>
      <c r="D1" s="679"/>
      <c r="E1" s="679"/>
      <c r="F1" s="679"/>
      <c r="G1" s="679"/>
      <c r="H1" s="679"/>
      <c r="I1" s="679"/>
      <c r="J1" s="679"/>
      <c r="K1" s="679"/>
      <c r="L1" s="679"/>
      <c r="M1" s="679"/>
      <c r="N1" s="679"/>
      <c r="O1" s="679"/>
    </row>
    <row r="2" spans="1:18" ht="20.25" x14ac:dyDescent="0.3">
      <c r="B2" s="692" t="s">
        <v>261</v>
      </c>
      <c r="C2" s="692"/>
      <c r="D2" s="692"/>
      <c r="E2" s="692"/>
      <c r="F2" s="692"/>
      <c r="G2" s="692"/>
      <c r="H2" s="692"/>
      <c r="I2" s="692"/>
      <c r="J2" s="692"/>
      <c r="K2" s="692"/>
      <c r="L2" s="692"/>
      <c r="M2" s="692"/>
      <c r="N2" s="692"/>
      <c r="O2" s="692"/>
      <c r="P2" s="692"/>
    </row>
    <row r="3" spans="1:18" ht="13.5" customHeight="1" outlineLevel="1" x14ac:dyDescent="0.3">
      <c r="B3" s="35"/>
      <c r="C3" s="173"/>
      <c r="D3" s="46"/>
      <c r="E3" s="35"/>
      <c r="F3" s="35"/>
      <c r="G3" s="35"/>
      <c r="H3" s="35"/>
      <c r="I3" s="35"/>
      <c r="J3" s="35"/>
      <c r="K3" s="35"/>
      <c r="L3" s="35"/>
      <c r="M3" s="35"/>
      <c r="N3" s="35"/>
      <c r="O3" s="35"/>
      <c r="P3" s="35"/>
    </row>
    <row r="4" spans="1:18" ht="24.75" customHeight="1" outlineLevel="1" x14ac:dyDescent="0.3">
      <c r="A4" s="65"/>
      <c r="B4" s="63"/>
      <c r="C4" s="366" t="s">
        <v>396</v>
      </c>
      <c r="D4" s="384"/>
      <c r="E4" s="674" t="s">
        <v>490</v>
      </c>
      <c r="F4" s="674"/>
      <c r="G4" s="674"/>
      <c r="H4" s="674"/>
      <c r="I4" s="674"/>
      <c r="J4" s="674"/>
      <c r="K4" s="674"/>
      <c r="L4" s="674"/>
      <c r="M4" s="674"/>
      <c r="N4" s="674"/>
      <c r="O4" s="674"/>
      <c r="P4" s="674"/>
    </row>
    <row r="5" spans="1:18" ht="36" customHeight="1" outlineLevel="1" x14ac:dyDescent="0.3">
      <c r="A5" s="65"/>
      <c r="B5" s="462"/>
      <c r="C5" s="366"/>
      <c r="D5" s="384"/>
      <c r="E5" s="674" t="s">
        <v>491</v>
      </c>
      <c r="F5" s="674"/>
      <c r="G5" s="674"/>
      <c r="H5" s="674"/>
      <c r="I5" s="674"/>
      <c r="J5" s="674"/>
      <c r="K5" s="674"/>
      <c r="L5" s="674"/>
      <c r="M5" s="674"/>
      <c r="N5" s="674"/>
      <c r="O5" s="674"/>
      <c r="P5" s="674"/>
    </row>
    <row r="6" spans="1:18" ht="18.75" outlineLevel="1" x14ac:dyDescent="0.3">
      <c r="B6" s="63"/>
      <c r="C6" s="385"/>
      <c r="D6" s="384"/>
      <c r="E6" s="675" t="s">
        <v>353</v>
      </c>
      <c r="F6" s="675"/>
      <c r="G6" s="675"/>
      <c r="H6" s="675"/>
      <c r="I6" s="675"/>
      <c r="J6" s="675"/>
      <c r="K6" s="675"/>
      <c r="L6" s="675"/>
      <c r="M6" s="675"/>
      <c r="N6" s="675"/>
      <c r="O6" s="675"/>
      <c r="P6" s="675"/>
    </row>
    <row r="7" spans="1:18" ht="18.75" outlineLevel="1" x14ac:dyDescent="0.3">
      <c r="B7" s="237"/>
      <c r="C7" s="385"/>
      <c r="D7" s="384"/>
      <c r="E7" s="675" t="s">
        <v>354</v>
      </c>
      <c r="F7" s="675"/>
      <c r="G7" s="675"/>
      <c r="H7" s="675"/>
      <c r="I7" s="675"/>
      <c r="J7" s="675"/>
      <c r="K7" s="675"/>
      <c r="L7" s="675"/>
      <c r="M7" s="675"/>
      <c r="N7" s="675"/>
      <c r="O7" s="675"/>
      <c r="P7" s="675"/>
    </row>
    <row r="8" spans="1:18" ht="18.75" outlineLevel="1" x14ac:dyDescent="0.3">
      <c r="B8" s="63"/>
      <c r="C8" s="385"/>
      <c r="D8" s="384"/>
      <c r="E8" s="675" t="s">
        <v>480</v>
      </c>
      <c r="F8" s="675"/>
      <c r="G8" s="675"/>
      <c r="H8" s="675"/>
      <c r="I8" s="675"/>
      <c r="J8" s="675"/>
      <c r="K8" s="675"/>
      <c r="L8" s="675"/>
      <c r="M8" s="675"/>
      <c r="N8" s="675"/>
      <c r="O8" s="675"/>
      <c r="P8" s="675"/>
      <c r="R8" s="82"/>
    </row>
    <row r="9" spans="1:18" ht="14.25" customHeight="1" outlineLevel="1" x14ac:dyDescent="0.3">
      <c r="B9" s="237"/>
      <c r="C9" s="385"/>
      <c r="D9" s="384"/>
      <c r="E9" s="47"/>
      <c r="F9" s="384"/>
      <c r="G9" s="384"/>
      <c r="H9" s="384"/>
      <c r="I9" s="384"/>
      <c r="J9" s="384"/>
      <c r="K9" s="384"/>
      <c r="L9" s="384"/>
      <c r="M9" s="384"/>
      <c r="N9" s="384"/>
      <c r="O9" s="384"/>
      <c r="P9" s="384"/>
      <c r="R9" s="82"/>
    </row>
    <row r="10" spans="1:18" ht="9" customHeight="1" outlineLevel="1" x14ac:dyDescent="0.3">
      <c r="B10" s="63"/>
      <c r="C10" s="173"/>
      <c r="D10" s="63"/>
      <c r="E10" s="166"/>
      <c r="F10" s="63"/>
      <c r="G10" s="63"/>
      <c r="H10" s="63"/>
      <c r="I10" s="63"/>
      <c r="J10" s="63"/>
      <c r="K10" s="63"/>
      <c r="L10" s="63"/>
      <c r="M10" s="63"/>
      <c r="N10" s="63"/>
      <c r="O10" s="63"/>
      <c r="P10" s="63"/>
      <c r="R10" s="82"/>
    </row>
    <row r="11" spans="1:18" ht="15.75" customHeight="1" outlineLevel="1" x14ac:dyDescent="0.3">
      <c r="B11" s="63"/>
      <c r="C11" s="84" t="s">
        <v>334</v>
      </c>
      <c r="D11" s="63"/>
      <c r="E11" s="693" t="s">
        <v>360</v>
      </c>
      <c r="F11" s="693"/>
      <c r="G11" s="63"/>
      <c r="H11" s="63"/>
      <c r="I11" s="63"/>
      <c r="J11" s="63"/>
      <c r="K11" s="63"/>
      <c r="L11" s="63"/>
      <c r="M11" s="63"/>
      <c r="N11" s="63"/>
      <c r="O11" s="63"/>
      <c r="P11" s="63"/>
      <c r="R11" s="82"/>
    </row>
    <row r="12" spans="1:18" ht="14.25" customHeight="1" outlineLevel="1" x14ac:dyDescent="0.3">
      <c r="B12" s="63"/>
      <c r="C12" s="63"/>
      <c r="D12" s="63"/>
      <c r="E12" s="620" t="s">
        <v>335</v>
      </c>
      <c r="F12" s="620"/>
      <c r="G12" s="63"/>
      <c r="H12" s="63"/>
      <c r="I12" s="63"/>
      <c r="J12" s="63"/>
      <c r="K12" s="63"/>
      <c r="L12" s="63"/>
      <c r="M12" s="63"/>
      <c r="N12" s="63"/>
      <c r="O12" s="63"/>
      <c r="P12" s="63"/>
    </row>
    <row r="13" spans="1:18" ht="12" customHeight="1" outlineLevel="1" x14ac:dyDescent="0.3">
      <c r="B13" s="63"/>
      <c r="C13" s="63"/>
      <c r="D13" s="63"/>
      <c r="E13" s="135"/>
      <c r="G13" s="63"/>
      <c r="H13" s="63"/>
      <c r="I13" s="63"/>
      <c r="J13" s="63"/>
      <c r="K13" s="63"/>
      <c r="L13" s="63"/>
      <c r="M13" s="63"/>
      <c r="N13" s="63"/>
      <c r="O13" s="63"/>
      <c r="P13" s="63"/>
    </row>
    <row r="14" spans="1:18" ht="18" customHeight="1" x14ac:dyDescent="0.25">
      <c r="A14" s="33"/>
      <c r="B14" s="187" t="s">
        <v>468</v>
      </c>
      <c r="C14" s="49"/>
      <c r="D14" s="51"/>
      <c r="E14" s="51"/>
    </row>
    <row r="15" spans="1:18" ht="45" x14ac:dyDescent="0.25">
      <c r="B15" s="688" t="s">
        <v>59</v>
      </c>
      <c r="C15" s="680" t="s">
        <v>0</v>
      </c>
      <c r="D15" s="680" t="s">
        <v>45</v>
      </c>
      <c r="E15" s="680" t="s">
        <v>202</v>
      </c>
      <c r="F15" s="420" t="s">
        <v>199</v>
      </c>
      <c r="G15" s="420" t="s">
        <v>46</v>
      </c>
      <c r="H15" s="690" t="s">
        <v>60</v>
      </c>
      <c r="I15" s="690"/>
      <c r="J15" s="690"/>
      <c r="K15" s="690"/>
      <c r="L15" s="690"/>
      <c r="M15" s="690"/>
      <c r="N15" s="690"/>
      <c r="O15" s="690"/>
      <c r="P15" s="691"/>
    </row>
    <row r="16" spans="1:18" ht="60" x14ac:dyDescent="0.25">
      <c r="B16" s="689"/>
      <c r="C16" s="681"/>
      <c r="D16" s="681"/>
      <c r="E16" s="681"/>
      <c r="F16" s="174" t="s">
        <v>210</v>
      </c>
      <c r="G16" s="174" t="s">
        <v>211</v>
      </c>
      <c r="H16" s="137" t="str">
        <f>'4.  2011-14 LRAM'!H247</f>
        <v>Residential</v>
      </c>
      <c r="I16" s="137" t="str">
        <f>'4.  2011-14 LRAM'!I247</f>
        <v>GS &lt; 50 kW</v>
      </c>
      <c r="J16" s="137" t="str">
        <f>'4.  2011-14 LRAM'!J247</f>
        <v>GS 50 to 4,999 kW</v>
      </c>
      <c r="K16" s="137" t="str">
        <f>'4.  2011-14 LRAM'!K247</f>
        <v>Standby Power</v>
      </c>
      <c r="L16" s="137" t="str">
        <f>'4.  2011-14 LRAM'!L247</f>
        <v>Unmetered Scattered Load</v>
      </c>
      <c r="M16" s="137" t="str">
        <f>'4.  2011-14 LRAM'!M247</f>
        <v>Sentinel Lighting</v>
      </c>
      <c r="N16" s="137" t="str">
        <f>'4.  2011-14 LRAM'!N247</f>
        <v>Street Lighting</v>
      </c>
      <c r="O16" s="137" t="str">
        <f>'4.  2011-14 LRAM'!O247</f>
        <v>"--Unused -- hide</v>
      </c>
      <c r="P16" s="421" t="s">
        <v>35</v>
      </c>
    </row>
    <row r="17" spans="1:16" ht="22.5" customHeight="1" x14ac:dyDescent="0.25">
      <c r="B17" s="685" t="s">
        <v>138</v>
      </c>
      <c r="C17" s="686"/>
      <c r="D17" s="686"/>
      <c r="E17" s="686"/>
      <c r="F17" s="686"/>
      <c r="G17" s="686"/>
      <c r="H17" s="686"/>
      <c r="I17" s="686"/>
      <c r="J17" s="686"/>
      <c r="K17" s="686"/>
      <c r="L17" s="686"/>
      <c r="M17" s="686"/>
      <c r="N17" s="686"/>
      <c r="O17" s="686"/>
      <c r="P17" s="687"/>
    </row>
    <row r="18" spans="1:16" ht="26.25" customHeight="1" x14ac:dyDescent="0.25">
      <c r="A18" s="34"/>
      <c r="B18" s="676" t="s">
        <v>139</v>
      </c>
      <c r="C18" s="677"/>
      <c r="D18" s="677"/>
      <c r="E18" s="677"/>
      <c r="F18" s="677"/>
      <c r="G18" s="677"/>
      <c r="H18" s="677"/>
      <c r="I18" s="677"/>
      <c r="J18" s="677"/>
      <c r="K18" s="677"/>
      <c r="L18" s="677"/>
      <c r="M18" s="677"/>
      <c r="N18" s="677"/>
      <c r="O18" s="677"/>
      <c r="P18" s="678"/>
    </row>
    <row r="19" spans="1:16" ht="15" customHeight="1" x14ac:dyDescent="0.25">
      <c r="A19" s="34"/>
      <c r="B19" s="422">
        <v>1</v>
      </c>
      <c r="C19" s="407" t="s">
        <v>140</v>
      </c>
      <c r="D19" s="250" t="s">
        <v>34</v>
      </c>
      <c r="E19" s="408">
        <v>12</v>
      </c>
      <c r="F19" s="295">
        <v>9</v>
      </c>
      <c r="G19" s="295">
        <v>138305</v>
      </c>
      <c r="H19" s="419">
        <v>1</v>
      </c>
      <c r="I19" s="419">
        <v>0</v>
      </c>
      <c r="J19" s="419">
        <v>0</v>
      </c>
      <c r="K19" s="419">
        <v>0</v>
      </c>
      <c r="L19" s="419">
        <v>0</v>
      </c>
      <c r="M19" s="419">
        <v>0</v>
      </c>
      <c r="N19" s="419">
        <v>0</v>
      </c>
      <c r="O19" s="419">
        <v>0</v>
      </c>
      <c r="P19" s="423">
        <f>SUM(H19:O19)</f>
        <v>1</v>
      </c>
    </row>
    <row r="20" spans="1:16" x14ac:dyDescent="0.25">
      <c r="A20" s="8"/>
      <c r="B20" s="422">
        <v>2</v>
      </c>
      <c r="C20" s="407" t="s">
        <v>141</v>
      </c>
      <c r="D20" s="250" t="s">
        <v>34</v>
      </c>
      <c r="E20" s="410">
        <v>12</v>
      </c>
      <c r="F20" s="295">
        <v>17</v>
      </c>
      <c r="G20" s="295">
        <v>251212</v>
      </c>
      <c r="H20" s="419">
        <v>1</v>
      </c>
      <c r="I20" s="419">
        <v>0</v>
      </c>
      <c r="J20" s="419">
        <v>0</v>
      </c>
      <c r="K20" s="419">
        <v>0</v>
      </c>
      <c r="L20" s="419">
        <v>0</v>
      </c>
      <c r="M20" s="419">
        <v>0</v>
      </c>
      <c r="N20" s="419">
        <v>0</v>
      </c>
      <c r="O20" s="419">
        <v>0</v>
      </c>
      <c r="P20" s="423">
        <f t="shared" ref="P20:P81" si="0">SUM(H20:O20)</f>
        <v>1</v>
      </c>
    </row>
    <row r="21" spans="1:16" x14ac:dyDescent="0.25">
      <c r="A21" s="34"/>
      <c r="B21" s="422">
        <v>3</v>
      </c>
      <c r="C21" s="407" t="s">
        <v>142</v>
      </c>
      <c r="D21" s="250" t="s">
        <v>34</v>
      </c>
      <c r="E21" s="410">
        <v>12</v>
      </c>
      <c r="F21" s="295">
        <v>3</v>
      </c>
      <c r="G21" s="295">
        <v>20371</v>
      </c>
      <c r="H21" s="419">
        <v>1</v>
      </c>
      <c r="I21" s="419">
        <v>0</v>
      </c>
      <c r="J21" s="419">
        <v>0</v>
      </c>
      <c r="K21" s="419">
        <v>0</v>
      </c>
      <c r="L21" s="419">
        <v>0</v>
      </c>
      <c r="M21" s="419">
        <v>0</v>
      </c>
      <c r="N21" s="419">
        <v>0</v>
      </c>
      <c r="O21" s="419">
        <v>0</v>
      </c>
      <c r="P21" s="423">
        <f t="shared" si="0"/>
        <v>1</v>
      </c>
    </row>
    <row r="22" spans="1:16" x14ac:dyDescent="0.25">
      <c r="A22" s="34"/>
      <c r="B22" s="422">
        <v>4</v>
      </c>
      <c r="C22" s="407" t="s">
        <v>143</v>
      </c>
      <c r="D22" s="250" t="s">
        <v>34</v>
      </c>
      <c r="E22" s="410">
        <v>12</v>
      </c>
      <c r="F22" s="295"/>
      <c r="G22" s="295"/>
      <c r="H22" s="419">
        <v>1</v>
      </c>
      <c r="I22" s="419">
        <v>0</v>
      </c>
      <c r="J22" s="419">
        <v>0</v>
      </c>
      <c r="K22" s="419">
        <v>0</v>
      </c>
      <c r="L22" s="419">
        <v>0</v>
      </c>
      <c r="M22" s="419">
        <v>0</v>
      </c>
      <c r="N22" s="419">
        <v>0</v>
      </c>
      <c r="O22" s="419">
        <v>0</v>
      </c>
      <c r="P22" s="423">
        <f t="shared" si="0"/>
        <v>1</v>
      </c>
    </row>
    <row r="23" spans="1:16" x14ac:dyDescent="0.25">
      <c r="A23" s="34"/>
      <c r="B23" s="422">
        <v>5</v>
      </c>
      <c r="C23" s="407" t="s">
        <v>144</v>
      </c>
      <c r="D23" s="250" t="s">
        <v>34</v>
      </c>
      <c r="E23" s="410">
        <v>12</v>
      </c>
      <c r="F23" s="295">
        <v>56</v>
      </c>
      <c r="G23" s="295">
        <v>106579</v>
      </c>
      <c r="H23" s="419">
        <v>1</v>
      </c>
      <c r="I23" s="419">
        <v>0</v>
      </c>
      <c r="J23" s="419">
        <v>0</v>
      </c>
      <c r="K23" s="419">
        <v>0</v>
      </c>
      <c r="L23" s="419">
        <v>0</v>
      </c>
      <c r="M23" s="419">
        <v>0</v>
      </c>
      <c r="N23" s="419">
        <v>0</v>
      </c>
      <c r="O23" s="419">
        <v>0</v>
      </c>
      <c r="P23" s="423">
        <f t="shared" si="0"/>
        <v>1</v>
      </c>
    </row>
    <row r="24" spans="1:16" ht="28.5" x14ac:dyDescent="0.25">
      <c r="A24" s="34"/>
      <c r="B24" s="422">
        <v>6</v>
      </c>
      <c r="C24" s="407" t="s">
        <v>145</v>
      </c>
      <c r="D24" s="250" t="s">
        <v>34</v>
      </c>
      <c r="E24" s="410">
        <v>12</v>
      </c>
      <c r="F24" s="295">
        <v>0</v>
      </c>
      <c r="G24" s="295">
        <v>0</v>
      </c>
      <c r="H24" s="419">
        <v>1</v>
      </c>
      <c r="I24" s="419">
        <v>0</v>
      </c>
      <c r="J24" s="419">
        <v>0</v>
      </c>
      <c r="K24" s="419">
        <v>0</v>
      </c>
      <c r="L24" s="419">
        <v>0</v>
      </c>
      <c r="M24" s="419">
        <v>0</v>
      </c>
      <c r="N24" s="419">
        <v>0</v>
      </c>
      <c r="O24" s="419">
        <v>0</v>
      </c>
      <c r="P24" s="423">
        <f t="shared" si="0"/>
        <v>1</v>
      </c>
    </row>
    <row r="25" spans="1:16" x14ac:dyDescent="0.25">
      <c r="A25" s="34"/>
      <c r="B25" s="424" t="s">
        <v>255</v>
      </c>
      <c r="C25" s="496"/>
      <c r="D25" s="250" t="s">
        <v>250</v>
      </c>
      <c r="E25" s="410">
        <v>12</v>
      </c>
      <c r="F25" s="295"/>
      <c r="G25" s="295"/>
      <c r="H25" s="419"/>
      <c r="I25" s="409"/>
      <c r="J25" s="409"/>
      <c r="K25" s="409"/>
      <c r="L25" s="409"/>
      <c r="M25" s="409"/>
      <c r="N25" s="409"/>
      <c r="O25" s="409"/>
      <c r="P25" s="423"/>
    </row>
    <row r="26" spans="1:16" hidden="1" x14ac:dyDescent="0.25">
      <c r="A26" s="34"/>
      <c r="B26" s="422"/>
      <c r="C26" s="655"/>
      <c r="D26" s="655"/>
      <c r="E26" s="265"/>
      <c r="F26" s="295"/>
      <c r="G26" s="295"/>
      <c r="H26" s="419"/>
      <c r="I26" s="409"/>
      <c r="J26" s="409"/>
      <c r="K26" s="409"/>
      <c r="L26" s="409"/>
      <c r="M26" s="409"/>
      <c r="N26" s="409"/>
      <c r="O26" s="409"/>
      <c r="P26" s="423"/>
    </row>
    <row r="27" spans="1:16" hidden="1" x14ac:dyDescent="0.25">
      <c r="A27" s="34"/>
      <c r="B27" s="422"/>
      <c r="C27" s="655"/>
      <c r="D27" s="655"/>
      <c r="E27" s="265"/>
      <c r="F27" s="295"/>
      <c r="G27" s="295"/>
      <c r="H27" s="419"/>
      <c r="I27" s="409"/>
      <c r="J27" s="409"/>
      <c r="K27" s="409"/>
      <c r="L27" s="409"/>
      <c r="M27" s="409"/>
      <c r="N27" s="409"/>
      <c r="O27" s="409"/>
      <c r="P27" s="423"/>
    </row>
    <row r="28" spans="1:16" hidden="1" x14ac:dyDescent="0.25">
      <c r="A28" s="34"/>
      <c r="B28" s="422"/>
      <c r="C28" s="655"/>
      <c r="D28" s="655"/>
      <c r="E28" s="265"/>
      <c r="F28" s="295"/>
      <c r="G28" s="295"/>
      <c r="H28" s="419"/>
      <c r="I28" s="409"/>
      <c r="J28" s="409"/>
      <c r="K28" s="409"/>
      <c r="L28" s="409"/>
      <c r="M28" s="409"/>
      <c r="N28" s="409"/>
      <c r="O28" s="409"/>
      <c r="P28" s="423"/>
    </row>
    <row r="29" spans="1:16" ht="25.5" customHeight="1" x14ac:dyDescent="0.25">
      <c r="A29" s="34"/>
      <c r="B29" s="676" t="s">
        <v>146</v>
      </c>
      <c r="C29" s="677"/>
      <c r="D29" s="677"/>
      <c r="E29" s="677"/>
      <c r="F29" s="677"/>
      <c r="G29" s="677"/>
      <c r="H29" s="677"/>
      <c r="I29" s="677"/>
      <c r="J29" s="677"/>
      <c r="K29" s="677"/>
      <c r="L29" s="677"/>
      <c r="M29" s="677"/>
      <c r="N29" s="677"/>
      <c r="O29" s="677"/>
      <c r="P29" s="678"/>
    </row>
    <row r="30" spans="1:16" x14ac:dyDescent="0.25">
      <c r="A30" s="34"/>
      <c r="B30" s="422">
        <v>7</v>
      </c>
      <c r="C30" s="407" t="s">
        <v>147</v>
      </c>
      <c r="D30" s="250" t="s">
        <v>34</v>
      </c>
      <c r="E30" s="410">
        <v>12</v>
      </c>
      <c r="F30" s="295">
        <v>31</v>
      </c>
      <c r="G30" s="295">
        <v>146902</v>
      </c>
      <c r="H30" s="419">
        <v>0</v>
      </c>
      <c r="I30" s="419">
        <v>0</v>
      </c>
      <c r="J30" s="419">
        <v>1</v>
      </c>
      <c r="K30" s="419">
        <v>0</v>
      </c>
      <c r="L30" s="419">
        <v>0</v>
      </c>
      <c r="M30" s="419">
        <v>0</v>
      </c>
      <c r="N30" s="419">
        <v>0</v>
      </c>
      <c r="O30" s="419">
        <v>0</v>
      </c>
      <c r="P30" s="423">
        <f t="shared" si="0"/>
        <v>1</v>
      </c>
    </row>
    <row r="31" spans="1:16" ht="28.5" x14ac:dyDescent="0.25">
      <c r="A31" s="34"/>
      <c r="B31" s="422">
        <v>8</v>
      </c>
      <c r="C31" s="407" t="s">
        <v>148</v>
      </c>
      <c r="D31" s="250" t="s">
        <v>34</v>
      </c>
      <c r="E31" s="410">
        <v>12</v>
      </c>
      <c r="F31" s="295">
        <v>119</v>
      </c>
      <c r="G31" s="295">
        <v>951064</v>
      </c>
      <c r="H31" s="419">
        <v>0</v>
      </c>
      <c r="I31" s="419">
        <v>0.25</v>
      </c>
      <c r="J31" s="419">
        <v>0.8</v>
      </c>
      <c r="K31" s="419">
        <v>0</v>
      </c>
      <c r="L31" s="419">
        <v>0</v>
      </c>
      <c r="M31" s="419">
        <v>0</v>
      </c>
      <c r="N31" s="419">
        <v>0</v>
      </c>
      <c r="O31" s="419">
        <v>0</v>
      </c>
      <c r="P31" s="423">
        <f t="shared" si="0"/>
        <v>1.05</v>
      </c>
    </row>
    <row r="32" spans="1:16" ht="28.5" x14ac:dyDescent="0.25">
      <c r="A32" s="34"/>
      <c r="B32" s="422">
        <v>9</v>
      </c>
      <c r="C32" s="407" t="s">
        <v>149</v>
      </c>
      <c r="D32" s="250" t="s">
        <v>34</v>
      </c>
      <c r="E32" s="410">
        <v>12</v>
      </c>
      <c r="F32" s="295">
        <v>53</v>
      </c>
      <c r="G32" s="295">
        <v>216626</v>
      </c>
      <c r="H32" s="419">
        <v>0</v>
      </c>
      <c r="I32" s="419">
        <v>0.85</v>
      </c>
      <c r="J32" s="419">
        <v>0.15</v>
      </c>
      <c r="K32" s="419">
        <v>0</v>
      </c>
      <c r="L32" s="419">
        <v>0</v>
      </c>
      <c r="M32" s="419">
        <v>0</v>
      </c>
      <c r="N32" s="419">
        <v>0</v>
      </c>
      <c r="O32" s="419">
        <v>0</v>
      </c>
      <c r="P32" s="423">
        <f t="shared" si="0"/>
        <v>1</v>
      </c>
    </row>
    <row r="33" spans="1:16" ht="28.5" x14ac:dyDescent="0.25">
      <c r="A33" s="34"/>
      <c r="B33" s="422">
        <v>10</v>
      </c>
      <c r="C33" s="407" t="s">
        <v>150</v>
      </c>
      <c r="D33" s="250" t="s">
        <v>34</v>
      </c>
      <c r="E33" s="410">
        <v>12</v>
      </c>
      <c r="F33" s="295">
        <v>0</v>
      </c>
      <c r="G33" s="295">
        <v>0</v>
      </c>
      <c r="H33" s="419">
        <v>0</v>
      </c>
      <c r="I33" s="419">
        <v>0</v>
      </c>
      <c r="J33" s="419">
        <v>0</v>
      </c>
      <c r="K33" s="419">
        <v>0</v>
      </c>
      <c r="L33" s="419">
        <v>0</v>
      </c>
      <c r="M33" s="419">
        <v>0</v>
      </c>
      <c r="N33" s="419">
        <v>0</v>
      </c>
      <c r="O33" s="419">
        <v>0</v>
      </c>
      <c r="P33" s="423">
        <f t="shared" si="0"/>
        <v>0</v>
      </c>
    </row>
    <row r="34" spans="1:16" ht="28.5" x14ac:dyDescent="0.25">
      <c r="A34" s="34"/>
      <c r="B34" s="422">
        <v>11</v>
      </c>
      <c r="C34" s="407" t="s">
        <v>151</v>
      </c>
      <c r="D34" s="250" t="s">
        <v>34</v>
      </c>
      <c r="E34" s="410">
        <v>3</v>
      </c>
      <c r="F34" s="295">
        <v>0</v>
      </c>
      <c r="G34" s="295">
        <v>0</v>
      </c>
      <c r="H34" s="419">
        <v>0</v>
      </c>
      <c r="I34" s="419">
        <v>0</v>
      </c>
      <c r="J34" s="419">
        <v>0</v>
      </c>
      <c r="K34" s="419">
        <v>0</v>
      </c>
      <c r="L34" s="419">
        <v>0</v>
      </c>
      <c r="M34" s="419">
        <v>0</v>
      </c>
      <c r="N34" s="419">
        <v>0</v>
      </c>
      <c r="O34" s="419">
        <v>0</v>
      </c>
      <c r="P34" s="423">
        <f t="shared" si="0"/>
        <v>0</v>
      </c>
    </row>
    <row r="35" spans="1:16" x14ac:dyDescent="0.25">
      <c r="A35" s="34"/>
      <c r="B35" s="424" t="s">
        <v>255</v>
      </c>
      <c r="C35" s="407"/>
      <c r="D35" s="250" t="s">
        <v>250</v>
      </c>
      <c r="E35" s="410">
        <v>12</v>
      </c>
      <c r="F35" s="295"/>
      <c r="G35" s="295"/>
      <c r="H35" s="409"/>
      <c r="I35" s="409"/>
      <c r="J35" s="409"/>
      <c r="K35" s="409"/>
      <c r="L35" s="409"/>
      <c r="M35" s="409"/>
      <c r="N35" s="409"/>
      <c r="O35" s="409"/>
      <c r="P35" s="423"/>
    </row>
    <row r="36" spans="1:16" hidden="1" x14ac:dyDescent="0.25">
      <c r="A36" s="34"/>
      <c r="B36" s="422"/>
      <c r="C36" s="655"/>
      <c r="D36" s="655"/>
      <c r="E36" s="265"/>
      <c r="F36" s="295"/>
      <c r="G36" s="295"/>
      <c r="H36" s="409"/>
      <c r="I36" s="409"/>
      <c r="J36" s="409"/>
      <c r="K36" s="409"/>
      <c r="L36" s="409"/>
      <c r="M36" s="409"/>
      <c r="N36" s="409"/>
      <c r="O36" s="409"/>
      <c r="P36" s="423"/>
    </row>
    <row r="37" spans="1:16" hidden="1" x14ac:dyDescent="0.25">
      <c r="A37" s="34"/>
      <c r="B37" s="422"/>
      <c r="C37" s="655"/>
      <c r="D37" s="655"/>
      <c r="E37" s="265"/>
      <c r="F37" s="295"/>
      <c r="G37" s="295"/>
      <c r="H37" s="409"/>
      <c r="I37" s="409"/>
      <c r="J37" s="409"/>
      <c r="K37" s="409"/>
      <c r="L37" s="409"/>
      <c r="M37" s="409"/>
      <c r="N37" s="409"/>
      <c r="O37" s="409"/>
      <c r="P37" s="423"/>
    </row>
    <row r="38" spans="1:16" hidden="1" x14ac:dyDescent="0.25">
      <c r="A38" s="34"/>
      <c r="B38" s="422"/>
      <c r="C38" s="655"/>
      <c r="D38" s="655"/>
      <c r="E38" s="265"/>
      <c r="F38" s="295"/>
      <c r="G38" s="295"/>
      <c r="H38" s="409"/>
      <c r="I38" s="409"/>
      <c r="J38" s="409"/>
      <c r="K38" s="409"/>
      <c r="L38" s="409"/>
      <c r="M38" s="409"/>
      <c r="N38" s="409"/>
      <c r="O38" s="409"/>
      <c r="P38" s="423"/>
    </row>
    <row r="39" spans="1:16" ht="26.25" customHeight="1" x14ac:dyDescent="0.25">
      <c r="A39" s="34"/>
      <c r="B39" s="676" t="s">
        <v>11</v>
      </c>
      <c r="C39" s="677"/>
      <c r="D39" s="677"/>
      <c r="E39" s="677"/>
      <c r="F39" s="677"/>
      <c r="G39" s="677"/>
      <c r="H39" s="677"/>
      <c r="I39" s="677"/>
      <c r="J39" s="677"/>
      <c r="K39" s="677"/>
      <c r="L39" s="677"/>
      <c r="M39" s="677"/>
      <c r="N39" s="677"/>
      <c r="O39" s="677"/>
      <c r="P39" s="678"/>
    </row>
    <row r="40" spans="1:16" ht="28.5" x14ac:dyDescent="0.25">
      <c r="A40" s="34"/>
      <c r="B40" s="422">
        <v>12</v>
      </c>
      <c r="C40" s="407" t="s">
        <v>152</v>
      </c>
      <c r="D40" s="250" t="s">
        <v>34</v>
      </c>
      <c r="E40" s="410">
        <v>12</v>
      </c>
      <c r="F40" s="295">
        <v>0</v>
      </c>
      <c r="G40" s="295">
        <v>0</v>
      </c>
      <c r="H40" s="419">
        <v>0</v>
      </c>
      <c r="I40" s="419">
        <v>0</v>
      </c>
      <c r="J40" s="419">
        <v>0</v>
      </c>
      <c r="K40" s="419">
        <v>0</v>
      </c>
      <c r="L40" s="419">
        <v>0</v>
      </c>
      <c r="M40" s="419">
        <v>0</v>
      </c>
      <c r="N40" s="419">
        <v>0</v>
      </c>
      <c r="O40" s="419">
        <v>0</v>
      </c>
      <c r="P40" s="423">
        <f t="shared" si="0"/>
        <v>0</v>
      </c>
    </row>
    <row r="41" spans="1:16" ht="28.5" x14ac:dyDescent="0.25">
      <c r="A41" s="34"/>
      <c r="B41" s="422">
        <v>13</v>
      </c>
      <c r="C41" s="407" t="s">
        <v>153</v>
      </c>
      <c r="D41" s="250" t="s">
        <v>34</v>
      </c>
      <c r="E41" s="410">
        <v>12</v>
      </c>
      <c r="F41" s="295">
        <v>0</v>
      </c>
      <c r="G41" s="295">
        <v>0</v>
      </c>
      <c r="H41" s="419">
        <v>0</v>
      </c>
      <c r="I41" s="419">
        <v>0</v>
      </c>
      <c r="J41" s="419">
        <v>0</v>
      </c>
      <c r="K41" s="419">
        <v>0</v>
      </c>
      <c r="L41" s="419">
        <v>0</v>
      </c>
      <c r="M41" s="419">
        <v>0</v>
      </c>
      <c r="N41" s="419">
        <v>0</v>
      </c>
      <c r="O41" s="419">
        <v>0</v>
      </c>
      <c r="P41" s="423">
        <f t="shared" si="0"/>
        <v>0</v>
      </c>
    </row>
    <row r="42" spans="1:16" ht="28.5" x14ac:dyDescent="0.25">
      <c r="A42" s="34"/>
      <c r="B42" s="422">
        <v>14</v>
      </c>
      <c r="C42" s="407" t="s">
        <v>154</v>
      </c>
      <c r="D42" s="250" t="s">
        <v>34</v>
      </c>
      <c r="E42" s="410">
        <v>12</v>
      </c>
      <c r="F42" s="295">
        <v>6</v>
      </c>
      <c r="G42" s="295">
        <v>20140</v>
      </c>
      <c r="H42" s="419">
        <v>0</v>
      </c>
      <c r="I42" s="419">
        <v>0</v>
      </c>
      <c r="J42" s="419">
        <v>1</v>
      </c>
      <c r="K42" s="419">
        <v>0</v>
      </c>
      <c r="L42" s="419">
        <v>0</v>
      </c>
      <c r="M42" s="419">
        <v>0</v>
      </c>
      <c r="N42" s="419">
        <v>0</v>
      </c>
      <c r="O42" s="419">
        <v>0</v>
      </c>
      <c r="P42" s="423">
        <f t="shared" si="0"/>
        <v>1</v>
      </c>
    </row>
    <row r="43" spans="1:16" x14ac:dyDescent="0.25">
      <c r="A43" s="34"/>
      <c r="B43" s="424" t="s">
        <v>255</v>
      </c>
      <c r="C43" s="407"/>
      <c r="D43" s="250" t="s">
        <v>250</v>
      </c>
      <c r="E43" s="410">
        <v>12</v>
      </c>
      <c r="F43" s="295"/>
      <c r="G43" s="295"/>
      <c r="H43" s="409"/>
      <c r="I43" s="409"/>
      <c r="J43" s="409"/>
      <c r="K43" s="409"/>
      <c r="L43" s="409"/>
      <c r="M43" s="409"/>
      <c r="N43" s="409"/>
      <c r="O43" s="409"/>
      <c r="P43" s="423"/>
    </row>
    <row r="44" spans="1:16" hidden="1" x14ac:dyDescent="0.25">
      <c r="A44" s="34"/>
      <c r="B44" s="422"/>
      <c r="C44" s="655"/>
      <c r="D44" s="655"/>
      <c r="E44" s="265"/>
      <c r="F44" s="295"/>
      <c r="G44" s="295"/>
      <c r="H44" s="409"/>
      <c r="I44" s="409"/>
      <c r="J44" s="409"/>
      <c r="K44" s="409"/>
      <c r="L44" s="409"/>
      <c r="M44" s="409"/>
      <c r="N44" s="409"/>
      <c r="O44" s="409"/>
      <c r="P44" s="423"/>
    </row>
    <row r="45" spans="1:16" hidden="1" x14ac:dyDescent="0.25">
      <c r="A45" s="34"/>
      <c r="B45" s="422"/>
      <c r="C45" s="655"/>
      <c r="D45" s="655"/>
      <c r="E45" s="265"/>
      <c r="F45" s="295"/>
      <c r="G45" s="295"/>
      <c r="H45" s="409"/>
      <c r="I45" s="409"/>
      <c r="J45" s="409"/>
      <c r="K45" s="409"/>
      <c r="L45" s="409"/>
      <c r="M45" s="409"/>
      <c r="N45" s="409"/>
      <c r="O45" s="409"/>
      <c r="P45" s="423"/>
    </row>
    <row r="46" spans="1:16" hidden="1" x14ac:dyDescent="0.25">
      <c r="A46" s="34"/>
      <c r="B46" s="422"/>
      <c r="C46" s="655"/>
      <c r="D46" s="655"/>
      <c r="E46" s="265"/>
      <c r="F46" s="295"/>
      <c r="G46" s="295"/>
      <c r="H46" s="409"/>
      <c r="I46" s="409"/>
      <c r="J46" s="409"/>
      <c r="K46" s="409"/>
      <c r="L46" s="409"/>
      <c r="M46" s="409"/>
      <c r="N46" s="409"/>
      <c r="O46" s="409"/>
      <c r="P46" s="423"/>
    </row>
    <row r="47" spans="1:16" ht="24" customHeight="1" x14ac:dyDescent="0.25">
      <c r="A47" s="34"/>
      <c r="B47" s="676" t="s">
        <v>155</v>
      </c>
      <c r="C47" s="677"/>
      <c r="D47" s="677"/>
      <c r="E47" s="677"/>
      <c r="F47" s="677"/>
      <c r="G47" s="677"/>
      <c r="H47" s="677"/>
      <c r="I47" s="677"/>
      <c r="J47" s="677"/>
      <c r="K47" s="677"/>
      <c r="L47" s="677"/>
      <c r="M47" s="677"/>
      <c r="N47" s="677"/>
      <c r="O47" s="677"/>
      <c r="P47" s="678"/>
    </row>
    <row r="48" spans="1:16" x14ac:dyDescent="0.25">
      <c r="A48" s="34"/>
      <c r="B48" s="422">
        <v>15</v>
      </c>
      <c r="C48" s="407" t="s">
        <v>156</v>
      </c>
      <c r="D48" s="250" t="s">
        <v>34</v>
      </c>
      <c r="E48" s="410">
        <v>12</v>
      </c>
      <c r="F48" s="295">
        <v>11</v>
      </c>
      <c r="G48" s="295">
        <v>84301</v>
      </c>
      <c r="H48" s="419">
        <v>1</v>
      </c>
      <c r="I48" s="419">
        <v>0</v>
      </c>
      <c r="J48" s="419">
        <v>0</v>
      </c>
      <c r="K48" s="419">
        <v>0</v>
      </c>
      <c r="L48" s="419">
        <v>0</v>
      </c>
      <c r="M48" s="419">
        <v>0</v>
      </c>
      <c r="N48" s="419">
        <v>0</v>
      </c>
      <c r="O48" s="419">
        <v>0</v>
      </c>
      <c r="P48" s="423">
        <f t="shared" si="0"/>
        <v>1</v>
      </c>
    </row>
    <row r="49" spans="1:16" x14ac:dyDescent="0.25">
      <c r="A49" s="34"/>
      <c r="B49" s="424" t="s">
        <v>255</v>
      </c>
      <c r="C49" s="407"/>
      <c r="D49" s="250" t="s">
        <v>250</v>
      </c>
      <c r="E49" s="410">
        <v>12</v>
      </c>
      <c r="F49" s="295"/>
      <c r="G49" s="295"/>
      <c r="H49" s="419"/>
      <c r="I49" s="409"/>
      <c r="J49" s="409"/>
      <c r="K49" s="409"/>
      <c r="L49" s="409"/>
      <c r="M49" s="409"/>
      <c r="N49" s="409"/>
      <c r="O49" s="409"/>
      <c r="P49" s="423">
        <f t="shared" si="0"/>
        <v>0</v>
      </c>
    </row>
    <row r="50" spans="1:16" hidden="1" x14ac:dyDescent="0.25">
      <c r="A50" s="34"/>
      <c r="B50" s="422"/>
      <c r="C50" s="655"/>
      <c r="D50" s="655"/>
      <c r="E50" s="265"/>
      <c r="F50" s="295"/>
      <c r="G50" s="295"/>
      <c r="H50" s="419"/>
      <c r="I50" s="409"/>
      <c r="J50" s="409"/>
      <c r="K50" s="409"/>
      <c r="L50" s="409"/>
      <c r="M50" s="409"/>
      <c r="N50" s="409"/>
      <c r="O50" s="409"/>
      <c r="P50" s="423">
        <f t="shared" si="0"/>
        <v>0</v>
      </c>
    </row>
    <row r="51" spans="1:16" hidden="1" x14ac:dyDescent="0.25">
      <c r="A51" s="34"/>
      <c r="B51" s="422"/>
      <c r="C51" s="655"/>
      <c r="D51" s="655"/>
      <c r="E51" s="265"/>
      <c r="F51" s="295"/>
      <c r="G51" s="295"/>
      <c r="H51" s="419"/>
      <c r="I51" s="409"/>
      <c r="J51" s="409"/>
      <c r="K51" s="409"/>
      <c r="L51" s="409"/>
      <c r="M51" s="409"/>
      <c r="N51" s="409"/>
      <c r="O51" s="409"/>
      <c r="P51" s="423"/>
    </row>
    <row r="52" spans="1:16" hidden="1" x14ac:dyDescent="0.25">
      <c r="A52" s="34"/>
      <c r="B52" s="422"/>
      <c r="C52" s="655"/>
      <c r="D52" s="655"/>
      <c r="E52" s="265"/>
      <c r="F52" s="295"/>
      <c r="G52" s="295"/>
      <c r="H52" s="419"/>
      <c r="I52" s="409"/>
      <c r="J52" s="409"/>
      <c r="K52" s="409"/>
      <c r="L52" s="409"/>
      <c r="M52" s="409"/>
      <c r="N52" s="409"/>
      <c r="O52" s="409"/>
      <c r="P52" s="423">
        <f t="shared" si="0"/>
        <v>0</v>
      </c>
    </row>
    <row r="53" spans="1:16" ht="21" customHeight="1" x14ac:dyDescent="0.25">
      <c r="A53" s="33"/>
      <c r="B53" s="676" t="s">
        <v>157</v>
      </c>
      <c r="C53" s="677"/>
      <c r="D53" s="677"/>
      <c r="E53" s="677"/>
      <c r="F53" s="677"/>
      <c r="G53" s="677"/>
      <c r="H53" s="677"/>
      <c r="I53" s="677"/>
      <c r="J53" s="677"/>
      <c r="K53" s="677"/>
      <c r="L53" s="677"/>
      <c r="M53" s="677"/>
      <c r="N53" s="677"/>
      <c r="O53" s="677"/>
      <c r="P53" s="678"/>
    </row>
    <row r="54" spans="1:16" x14ac:dyDescent="0.25">
      <c r="A54" s="34"/>
      <c r="B54" s="422">
        <v>16</v>
      </c>
      <c r="C54" s="407" t="s">
        <v>158</v>
      </c>
      <c r="D54" s="250" t="s">
        <v>34</v>
      </c>
      <c r="E54" s="410">
        <v>12</v>
      </c>
      <c r="F54" s="295">
        <v>0</v>
      </c>
      <c r="G54" s="295">
        <v>0</v>
      </c>
      <c r="H54" s="419">
        <v>0</v>
      </c>
      <c r="I54" s="419">
        <v>0</v>
      </c>
      <c r="J54" s="419">
        <v>0</v>
      </c>
      <c r="K54" s="419">
        <v>0</v>
      </c>
      <c r="L54" s="419">
        <v>0</v>
      </c>
      <c r="M54" s="419">
        <v>0</v>
      </c>
      <c r="N54" s="419">
        <v>0</v>
      </c>
      <c r="O54" s="419">
        <v>0</v>
      </c>
      <c r="P54" s="423">
        <f t="shared" si="0"/>
        <v>0</v>
      </c>
    </row>
    <row r="55" spans="1:16" x14ac:dyDescent="0.25">
      <c r="A55" s="34"/>
      <c r="B55" s="422">
        <v>17</v>
      </c>
      <c r="C55" s="407" t="s">
        <v>159</v>
      </c>
      <c r="D55" s="250" t="s">
        <v>34</v>
      </c>
      <c r="E55" s="410">
        <v>12</v>
      </c>
      <c r="F55" s="295">
        <v>0</v>
      </c>
      <c r="G55" s="295">
        <v>0</v>
      </c>
      <c r="H55" s="419">
        <v>0</v>
      </c>
      <c r="I55" s="419">
        <v>0</v>
      </c>
      <c r="J55" s="419">
        <v>0</v>
      </c>
      <c r="K55" s="419">
        <v>0</v>
      </c>
      <c r="L55" s="419">
        <v>0</v>
      </c>
      <c r="M55" s="419">
        <v>0</v>
      </c>
      <c r="N55" s="419">
        <v>0</v>
      </c>
      <c r="O55" s="419">
        <v>0</v>
      </c>
      <c r="P55" s="423">
        <f t="shared" si="0"/>
        <v>0</v>
      </c>
    </row>
    <row r="56" spans="1:16" x14ac:dyDescent="0.25">
      <c r="A56" s="34"/>
      <c r="B56" s="422">
        <v>18</v>
      </c>
      <c r="C56" s="407" t="s">
        <v>160</v>
      </c>
      <c r="D56" s="250" t="s">
        <v>34</v>
      </c>
      <c r="E56" s="410">
        <v>12</v>
      </c>
      <c r="F56" s="295">
        <v>0</v>
      </c>
      <c r="G56" s="295">
        <v>0</v>
      </c>
      <c r="H56" s="419">
        <v>0</v>
      </c>
      <c r="I56" s="419">
        <v>0</v>
      </c>
      <c r="J56" s="419">
        <v>0</v>
      </c>
      <c r="K56" s="419">
        <v>0</v>
      </c>
      <c r="L56" s="419">
        <v>0</v>
      </c>
      <c r="M56" s="419">
        <v>0</v>
      </c>
      <c r="N56" s="419">
        <v>0</v>
      </c>
      <c r="O56" s="419">
        <v>0</v>
      </c>
      <c r="P56" s="423">
        <f t="shared" si="0"/>
        <v>0</v>
      </c>
    </row>
    <row r="57" spans="1:16" x14ac:dyDescent="0.25">
      <c r="A57" s="34"/>
      <c r="B57" s="422">
        <v>19</v>
      </c>
      <c r="C57" s="407" t="s">
        <v>161</v>
      </c>
      <c r="D57" s="250" t="s">
        <v>34</v>
      </c>
      <c r="E57" s="410">
        <v>12</v>
      </c>
      <c r="F57" s="295">
        <v>0</v>
      </c>
      <c r="G57" s="295">
        <v>0</v>
      </c>
      <c r="H57" s="419">
        <v>0</v>
      </c>
      <c r="I57" s="419">
        <v>0</v>
      </c>
      <c r="J57" s="419">
        <v>0</v>
      </c>
      <c r="K57" s="419">
        <v>0</v>
      </c>
      <c r="L57" s="419">
        <v>0</v>
      </c>
      <c r="M57" s="419">
        <v>0</v>
      </c>
      <c r="N57" s="419">
        <v>0</v>
      </c>
      <c r="O57" s="419">
        <v>0</v>
      </c>
      <c r="P57" s="423">
        <f t="shared" si="0"/>
        <v>0</v>
      </c>
    </row>
    <row r="58" spans="1:16" x14ac:dyDescent="0.25">
      <c r="A58" s="34"/>
      <c r="B58" s="424" t="s">
        <v>255</v>
      </c>
      <c r="C58" s="407"/>
      <c r="D58" s="250" t="s">
        <v>250</v>
      </c>
      <c r="E58" s="410">
        <v>12</v>
      </c>
      <c r="F58" s="295"/>
      <c r="G58" s="295"/>
      <c r="H58" s="409"/>
      <c r="I58" s="409"/>
      <c r="J58" s="409"/>
      <c r="K58" s="409"/>
      <c r="L58" s="409"/>
      <c r="M58" s="409"/>
      <c r="N58" s="409"/>
      <c r="O58" s="409"/>
      <c r="P58" s="423">
        <f t="shared" si="0"/>
        <v>0</v>
      </c>
    </row>
    <row r="59" spans="1:16" hidden="1" x14ac:dyDescent="0.25">
      <c r="A59" s="34"/>
      <c r="B59" s="424"/>
      <c r="C59" s="655"/>
      <c r="D59" s="655"/>
      <c r="E59" s="265"/>
      <c r="F59" s="295"/>
      <c r="G59" s="295"/>
      <c r="H59" s="409"/>
      <c r="I59" s="409"/>
      <c r="J59" s="409"/>
      <c r="K59" s="409"/>
      <c r="L59" s="409"/>
      <c r="M59" s="409"/>
      <c r="N59" s="409"/>
      <c r="O59" s="409"/>
      <c r="P59" s="423"/>
    </row>
    <row r="60" spans="1:16" hidden="1" x14ac:dyDescent="0.25">
      <c r="A60" s="34"/>
      <c r="B60" s="424"/>
      <c r="C60" s="655"/>
      <c r="D60" s="655"/>
      <c r="E60" s="265"/>
      <c r="F60" s="295"/>
      <c r="G60" s="295"/>
      <c r="H60" s="409"/>
      <c r="I60" s="409"/>
      <c r="J60" s="409"/>
      <c r="K60" s="409"/>
      <c r="L60" s="409"/>
      <c r="M60" s="409"/>
      <c r="N60" s="409"/>
      <c r="O60" s="409"/>
      <c r="P60" s="423"/>
    </row>
    <row r="61" spans="1:16" hidden="1" x14ac:dyDescent="0.25">
      <c r="A61" s="33"/>
      <c r="B61" s="425"/>
      <c r="C61" s="655"/>
      <c r="D61" s="655"/>
      <c r="E61" s="265"/>
      <c r="F61" s="295"/>
      <c r="G61" s="295"/>
      <c r="H61" s="413"/>
      <c r="I61" s="413"/>
      <c r="J61" s="413"/>
      <c r="K61" s="413"/>
      <c r="L61" s="413"/>
      <c r="M61" s="413"/>
      <c r="N61" s="413"/>
      <c r="O61" s="413"/>
      <c r="P61" s="423"/>
    </row>
    <row r="62" spans="1:16" ht="27" customHeight="1" x14ac:dyDescent="0.25">
      <c r="B62" s="682" t="s">
        <v>162</v>
      </c>
      <c r="C62" s="683"/>
      <c r="D62" s="683"/>
      <c r="E62" s="683"/>
      <c r="F62" s="683"/>
      <c r="G62" s="683"/>
      <c r="H62" s="683"/>
      <c r="I62" s="683"/>
      <c r="J62" s="683"/>
      <c r="K62" s="683"/>
      <c r="L62" s="683"/>
      <c r="M62" s="683"/>
      <c r="N62" s="683"/>
      <c r="O62" s="683"/>
      <c r="P62" s="684"/>
    </row>
    <row r="63" spans="1:16" ht="16.5" x14ac:dyDescent="0.25">
      <c r="B63" s="426"/>
      <c r="C63" s="407"/>
      <c r="D63" s="410"/>
      <c r="E63" s="410"/>
      <c r="F63" s="406"/>
      <c r="G63" s="406"/>
      <c r="H63" s="406"/>
      <c r="I63" s="406"/>
      <c r="J63" s="406"/>
      <c r="K63" s="406"/>
      <c r="L63" s="406"/>
      <c r="M63" s="406"/>
      <c r="N63" s="406"/>
      <c r="O63" s="406"/>
      <c r="P63" s="427"/>
    </row>
    <row r="64" spans="1:16" ht="25.5" customHeight="1" x14ac:dyDescent="0.25">
      <c r="A64" s="34"/>
      <c r="B64" s="676" t="s">
        <v>163</v>
      </c>
      <c r="C64" s="677"/>
      <c r="D64" s="677"/>
      <c r="E64" s="677"/>
      <c r="F64" s="677"/>
      <c r="G64" s="677"/>
      <c r="H64" s="677"/>
      <c r="I64" s="677"/>
      <c r="J64" s="677"/>
      <c r="K64" s="677"/>
      <c r="L64" s="677"/>
      <c r="M64" s="677"/>
      <c r="N64" s="677"/>
      <c r="O64" s="677"/>
      <c r="P64" s="678"/>
    </row>
    <row r="65" spans="1:16" x14ac:dyDescent="0.25">
      <c r="A65" s="34"/>
      <c r="B65" s="422">
        <v>21</v>
      </c>
      <c r="C65" s="407" t="s">
        <v>164</v>
      </c>
      <c r="D65" s="250" t="s">
        <v>34</v>
      </c>
      <c r="E65" s="410">
        <v>12</v>
      </c>
      <c r="F65" s="295">
        <v>0</v>
      </c>
      <c r="G65" s="295">
        <v>0</v>
      </c>
      <c r="H65" s="419">
        <v>1</v>
      </c>
      <c r="I65" s="419">
        <v>0</v>
      </c>
      <c r="J65" s="419">
        <v>0</v>
      </c>
      <c r="K65" s="419">
        <v>0</v>
      </c>
      <c r="L65" s="419">
        <v>0</v>
      </c>
      <c r="M65" s="419">
        <v>0</v>
      </c>
      <c r="N65" s="419">
        <v>0</v>
      </c>
      <c r="O65" s="419">
        <v>0</v>
      </c>
      <c r="P65" s="423">
        <f t="shared" si="0"/>
        <v>1</v>
      </c>
    </row>
    <row r="66" spans="1:16" ht="28.5" x14ac:dyDescent="0.25">
      <c r="A66" s="34"/>
      <c r="B66" s="422">
        <v>22</v>
      </c>
      <c r="C66" s="407" t="s">
        <v>165</v>
      </c>
      <c r="D66" s="250" t="s">
        <v>34</v>
      </c>
      <c r="E66" s="410">
        <v>12</v>
      </c>
      <c r="F66" s="295">
        <v>0</v>
      </c>
      <c r="G66" s="295">
        <v>0</v>
      </c>
      <c r="H66" s="419">
        <v>1</v>
      </c>
      <c r="I66" s="419">
        <v>0</v>
      </c>
      <c r="J66" s="419">
        <v>0</v>
      </c>
      <c r="K66" s="419">
        <v>0</v>
      </c>
      <c r="L66" s="419">
        <v>0</v>
      </c>
      <c r="M66" s="419">
        <v>0</v>
      </c>
      <c r="N66" s="419">
        <v>0</v>
      </c>
      <c r="O66" s="419">
        <v>0</v>
      </c>
      <c r="P66" s="423">
        <f t="shared" si="0"/>
        <v>1</v>
      </c>
    </row>
    <row r="67" spans="1:16" x14ac:dyDescent="0.25">
      <c r="A67" s="34"/>
      <c r="B67" s="422">
        <v>23</v>
      </c>
      <c r="C67" s="407" t="s">
        <v>166</v>
      </c>
      <c r="D67" s="250" t="s">
        <v>34</v>
      </c>
      <c r="E67" s="410">
        <v>12</v>
      </c>
      <c r="F67" s="295">
        <v>0</v>
      </c>
      <c r="G67" s="295">
        <v>0</v>
      </c>
      <c r="H67" s="419">
        <v>1</v>
      </c>
      <c r="I67" s="419">
        <v>0</v>
      </c>
      <c r="J67" s="419">
        <v>0</v>
      </c>
      <c r="K67" s="419">
        <v>0</v>
      </c>
      <c r="L67" s="419">
        <v>0</v>
      </c>
      <c r="M67" s="419">
        <v>0</v>
      </c>
      <c r="N67" s="419">
        <v>0</v>
      </c>
      <c r="O67" s="419">
        <v>0</v>
      </c>
      <c r="P67" s="423">
        <f t="shared" si="0"/>
        <v>1</v>
      </c>
    </row>
    <row r="68" spans="1:16" x14ac:dyDescent="0.25">
      <c r="A68" s="34"/>
      <c r="B68" s="422">
        <v>24</v>
      </c>
      <c r="C68" s="407" t="s">
        <v>167</v>
      </c>
      <c r="D68" s="250" t="s">
        <v>34</v>
      </c>
      <c r="E68" s="410">
        <v>12</v>
      </c>
      <c r="F68" s="295">
        <v>0</v>
      </c>
      <c r="G68" s="295">
        <v>0</v>
      </c>
      <c r="H68" s="419">
        <v>1</v>
      </c>
      <c r="I68" s="419">
        <v>0</v>
      </c>
      <c r="J68" s="419">
        <v>0</v>
      </c>
      <c r="K68" s="419">
        <v>0</v>
      </c>
      <c r="L68" s="419">
        <v>0</v>
      </c>
      <c r="M68" s="419">
        <v>0</v>
      </c>
      <c r="N68" s="419">
        <v>0</v>
      </c>
      <c r="O68" s="419">
        <v>0</v>
      </c>
      <c r="P68" s="423">
        <f t="shared" si="0"/>
        <v>1</v>
      </c>
    </row>
    <row r="69" spans="1:16" x14ac:dyDescent="0.25">
      <c r="A69" s="34"/>
      <c r="B69" s="424" t="s">
        <v>255</v>
      </c>
      <c r="C69" s="407"/>
      <c r="D69" s="250" t="s">
        <v>250</v>
      </c>
      <c r="E69" s="410">
        <v>12</v>
      </c>
      <c r="F69" s="295"/>
      <c r="G69" s="295"/>
      <c r="H69" s="419"/>
      <c r="I69" s="409"/>
      <c r="J69" s="409"/>
      <c r="K69" s="409"/>
      <c r="L69" s="409"/>
      <c r="M69" s="409"/>
      <c r="N69" s="409"/>
      <c r="O69" s="409"/>
      <c r="P69" s="423"/>
    </row>
    <row r="70" spans="1:16" hidden="1" x14ac:dyDescent="0.25">
      <c r="A70" s="34"/>
      <c r="B70" s="422"/>
      <c r="C70" s="655"/>
      <c r="D70" s="655"/>
      <c r="E70" s="265"/>
      <c r="F70" s="295"/>
      <c r="G70" s="295"/>
      <c r="H70" s="419"/>
      <c r="I70" s="409"/>
      <c r="J70" s="409"/>
      <c r="K70" s="409"/>
      <c r="L70" s="409"/>
      <c r="M70" s="409"/>
      <c r="N70" s="409"/>
      <c r="O70" s="409"/>
      <c r="P70" s="423"/>
    </row>
    <row r="71" spans="1:16" hidden="1" x14ac:dyDescent="0.25">
      <c r="A71" s="34"/>
      <c r="B71" s="422"/>
      <c r="C71" s="655"/>
      <c r="D71" s="655"/>
      <c r="E71" s="265"/>
      <c r="F71" s="295"/>
      <c r="G71" s="295"/>
      <c r="H71" s="419"/>
      <c r="I71" s="409"/>
      <c r="J71" s="409"/>
      <c r="K71" s="409"/>
      <c r="L71" s="409"/>
      <c r="M71" s="409"/>
      <c r="N71" s="409"/>
      <c r="O71" s="409"/>
      <c r="P71" s="423"/>
    </row>
    <row r="72" spans="1:16" hidden="1" x14ac:dyDescent="0.25">
      <c r="A72" s="34"/>
      <c r="B72" s="422"/>
      <c r="C72" s="655"/>
      <c r="D72" s="655"/>
      <c r="E72" s="265"/>
      <c r="F72" s="295"/>
      <c r="G72" s="295"/>
      <c r="H72" s="409"/>
      <c r="I72" s="409"/>
      <c r="J72" s="409"/>
      <c r="K72" s="409"/>
      <c r="L72" s="409"/>
      <c r="M72" s="409"/>
      <c r="N72" s="409"/>
      <c r="O72" s="409"/>
      <c r="P72" s="423"/>
    </row>
    <row r="73" spans="1:16" ht="28.5" customHeight="1" x14ac:dyDescent="0.25">
      <c r="A73" s="34"/>
      <c r="B73" s="676" t="s">
        <v>168</v>
      </c>
      <c r="C73" s="677"/>
      <c r="D73" s="677"/>
      <c r="E73" s="677"/>
      <c r="F73" s="677"/>
      <c r="G73" s="677"/>
      <c r="H73" s="677"/>
      <c r="I73" s="677"/>
      <c r="J73" s="677"/>
      <c r="K73" s="677"/>
      <c r="L73" s="677"/>
      <c r="M73" s="677"/>
      <c r="N73" s="677"/>
      <c r="O73" s="677"/>
      <c r="P73" s="678"/>
    </row>
    <row r="74" spans="1:16" x14ac:dyDescent="0.25">
      <c r="A74" s="34"/>
      <c r="B74" s="422">
        <v>25</v>
      </c>
      <c r="C74" s="407" t="s">
        <v>169</v>
      </c>
      <c r="D74" s="250" t="s">
        <v>34</v>
      </c>
      <c r="E74" s="410">
        <v>12</v>
      </c>
      <c r="F74" s="295">
        <v>0</v>
      </c>
      <c r="G74" s="295">
        <v>0</v>
      </c>
      <c r="H74" s="419">
        <v>1</v>
      </c>
      <c r="I74" s="419">
        <v>0</v>
      </c>
      <c r="J74" s="419">
        <v>0</v>
      </c>
      <c r="K74" s="419">
        <v>0</v>
      </c>
      <c r="L74" s="419">
        <v>0</v>
      </c>
      <c r="M74" s="419">
        <v>0</v>
      </c>
      <c r="N74" s="419">
        <v>0</v>
      </c>
      <c r="O74" s="419">
        <v>0</v>
      </c>
      <c r="P74" s="423">
        <f t="shared" si="0"/>
        <v>1</v>
      </c>
    </row>
    <row r="75" spans="1:16" x14ac:dyDescent="0.25">
      <c r="A75" s="34"/>
      <c r="B75" s="422">
        <v>26</v>
      </c>
      <c r="C75" s="407" t="s">
        <v>170</v>
      </c>
      <c r="D75" s="250" t="s">
        <v>34</v>
      </c>
      <c r="E75" s="410">
        <v>12</v>
      </c>
      <c r="F75" s="295">
        <v>0</v>
      </c>
      <c r="G75" s="295">
        <v>0</v>
      </c>
      <c r="H75" s="419">
        <v>1</v>
      </c>
      <c r="I75" s="419">
        <v>0</v>
      </c>
      <c r="J75" s="419">
        <v>0</v>
      </c>
      <c r="K75" s="419">
        <v>0</v>
      </c>
      <c r="L75" s="419">
        <v>0</v>
      </c>
      <c r="M75" s="419">
        <v>0</v>
      </c>
      <c r="N75" s="419">
        <v>0</v>
      </c>
      <c r="O75" s="419">
        <v>0</v>
      </c>
      <c r="P75" s="423">
        <f t="shared" si="0"/>
        <v>1</v>
      </c>
    </row>
    <row r="76" spans="1:16" ht="28.5" x14ac:dyDescent="0.25">
      <c r="A76" s="34"/>
      <c r="B76" s="422">
        <v>27</v>
      </c>
      <c r="C76" s="407" t="s">
        <v>171</v>
      </c>
      <c r="D76" s="250" t="s">
        <v>34</v>
      </c>
      <c r="E76" s="410">
        <v>12</v>
      </c>
      <c r="F76" s="295">
        <v>0</v>
      </c>
      <c r="G76" s="295">
        <v>0</v>
      </c>
      <c r="H76" s="419">
        <v>1</v>
      </c>
      <c r="I76" s="419">
        <v>0</v>
      </c>
      <c r="J76" s="419">
        <v>0</v>
      </c>
      <c r="K76" s="419">
        <v>0</v>
      </c>
      <c r="L76" s="419">
        <v>0</v>
      </c>
      <c r="M76" s="419">
        <v>0</v>
      </c>
      <c r="N76" s="419">
        <v>0</v>
      </c>
      <c r="O76" s="419">
        <v>0</v>
      </c>
      <c r="P76" s="423">
        <f t="shared" si="0"/>
        <v>1</v>
      </c>
    </row>
    <row r="77" spans="1:16" ht="28.5" x14ac:dyDescent="0.25">
      <c r="A77" s="34"/>
      <c r="B77" s="422">
        <v>28</v>
      </c>
      <c r="C77" s="407" t="s">
        <v>172</v>
      </c>
      <c r="D77" s="250" t="s">
        <v>34</v>
      </c>
      <c r="E77" s="410">
        <v>12</v>
      </c>
      <c r="F77" s="295">
        <v>0</v>
      </c>
      <c r="G77" s="295">
        <v>0</v>
      </c>
      <c r="H77" s="419">
        <v>1</v>
      </c>
      <c r="I77" s="419">
        <v>0</v>
      </c>
      <c r="J77" s="419">
        <v>0</v>
      </c>
      <c r="K77" s="419">
        <v>0</v>
      </c>
      <c r="L77" s="419">
        <v>0</v>
      </c>
      <c r="M77" s="419">
        <v>0</v>
      </c>
      <c r="N77" s="419">
        <v>0</v>
      </c>
      <c r="O77" s="419">
        <v>0</v>
      </c>
      <c r="P77" s="423">
        <f t="shared" si="0"/>
        <v>1</v>
      </c>
    </row>
    <row r="78" spans="1:16" ht="28.5" x14ac:dyDescent="0.25">
      <c r="A78" s="34"/>
      <c r="B78" s="422">
        <v>29</v>
      </c>
      <c r="C78" s="407" t="s">
        <v>173</v>
      </c>
      <c r="D78" s="250" t="s">
        <v>34</v>
      </c>
      <c r="E78" s="410">
        <v>3</v>
      </c>
      <c r="F78" s="295">
        <v>0</v>
      </c>
      <c r="G78" s="295">
        <v>0</v>
      </c>
      <c r="H78" s="419">
        <v>1</v>
      </c>
      <c r="I78" s="419">
        <v>0</v>
      </c>
      <c r="J78" s="419">
        <v>0</v>
      </c>
      <c r="K78" s="419">
        <v>0</v>
      </c>
      <c r="L78" s="419">
        <v>0</v>
      </c>
      <c r="M78" s="419">
        <v>0</v>
      </c>
      <c r="N78" s="419">
        <v>0</v>
      </c>
      <c r="O78" s="419">
        <v>0</v>
      </c>
      <c r="P78" s="423">
        <f t="shared" si="0"/>
        <v>1</v>
      </c>
    </row>
    <row r="79" spans="1:16" ht="28.5" x14ac:dyDescent="0.25">
      <c r="A79" s="34"/>
      <c r="B79" s="422">
        <v>30</v>
      </c>
      <c r="C79" s="407" t="s">
        <v>174</v>
      </c>
      <c r="D79" s="250" t="s">
        <v>34</v>
      </c>
      <c r="E79" s="410">
        <v>12</v>
      </c>
      <c r="F79" s="295">
        <v>0</v>
      </c>
      <c r="G79" s="295">
        <v>0</v>
      </c>
      <c r="H79" s="419">
        <v>1</v>
      </c>
      <c r="I79" s="419">
        <v>0</v>
      </c>
      <c r="J79" s="419">
        <v>0</v>
      </c>
      <c r="K79" s="419">
        <v>0</v>
      </c>
      <c r="L79" s="419">
        <v>0</v>
      </c>
      <c r="M79" s="419">
        <v>0</v>
      </c>
      <c r="N79" s="419">
        <v>0</v>
      </c>
      <c r="O79" s="419">
        <v>0</v>
      </c>
      <c r="P79" s="423">
        <f t="shared" si="0"/>
        <v>1</v>
      </c>
    </row>
    <row r="80" spans="1:16" ht="28.5" x14ac:dyDescent="0.25">
      <c r="A80" s="34"/>
      <c r="B80" s="422">
        <v>31</v>
      </c>
      <c r="C80" s="407" t="s">
        <v>175</v>
      </c>
      <c r="D80" s="250" t="s">
        <v>34</v>
      </c>
      <c r="E80" s="410">
        <v>12</v>
      </c>
      <c r="F80" s="295">
        <v>0</v>
      </c>
      <c r="G80" s="295">
        <v>0</v>
      </c>
      <c r="H80" s="419">
        <v>1</v>
      </c>
      <c r="I80" s="419">
        <v>0</v>
      </c>
      <c r="J80" s="419">
        <v>0</v>
      </c>
      <c r="K80" s="419">
        <v>0</v>
      </c>
      <c r="L80" s="419">
        <v>0</v>
      </c>
      <c r="M80" s="419">
        <v>0</v>
      </c>
      <c r="N80" s="419">
        <v>0</v>
      </c>
      <c r="O80" s="419">
        <v>0</v>
      </c>
      <c r="P80" s="423">
        <f t="shared" si="0"/>
        <v>1</v>
      </c>
    </row>
    <row r="81" spans="1:16" x14ac:dyDescent="0.25">
      <c r="A81" s="34"/>
      <c r="B81" s="422">
        <v>32</v>
      </c>
      <c r="C81" s="407" t="s">
        <v>176</v>
      </c>
      <c r="D81" s="250" t="s">
        <v>34</v>
      </c>
      <c r="E81" s="410">
        <v>12</v>
      </c>
      <c r="F81" s="295">
        <v>0</v>
      </c>
      <c r="G81" s="295">
        <v>0</v>
      </c>
      <c r="H81" s="419">
        <v>1</v>
      </c>
      <c r="I81" s="419">
        <v>0</v>
      </c>
      <c r="J81" s="419">
        <v>0</v>
      </c>
      <c r="K81" s="419">
        <v>0</v>
      </c>
      <c r="L81" s="419">
        <v>0</v>
      </c>
      <c r="M81" s="419">
        <v>0</v>
      </c>
      <c r="N81" s="419">
        <v>0</v>
      </c>
      <c r="O81" s="419">
        <v>0</v>
      </c>
      <c r="P81" s="423">
        <f t="shared" si="0"/>
        <v>1</v>
      </c>
    </row>
    <row r="82" spans="1:16" x14ac:dyDescent="0.25">
      <c r="A82" s="34"/>
      <c r="B82" s="424" t="s">
        <v>255</v>
      </c>
      <c r="C82" s="407"/>
      <c r="D82" s="250" t="s">
        <v>250</v>
      </c>
      <c r="E82" s="410">
        <v>12</v>
      </c>
      <c r="F82" s="295"/>
      <c r="G82" s="295"/>
      <c r="H82" s="409"/>
      <c r="I82" s="409"/>
      <c r="J82" s="409"/>
      <c r="K82" s="409"/>
      <c r="L82" s="409"/>
      <c r="M82" s="409"/>
      <c r="N82" s="409"/>
      <c r="O82" s="409"/>
      <c r="P82" s="423"/>
    </row>
    <row r="83" spans="1:16" hidden="1" x14ac:dyDescent="0.25">
      <c r="A83" s="34"/>
      <c r="B83" s="422"/>
      <c r="C83" s="655"/>
      <c r="D83" s="655"/>
      <c r="E83" s="265"/>
      <c r="F83" s="295"/>
      <c r="G83" s="295"/>
      <c r="H83" s="409"/>
      <c r="I83" s="409"/>
      <c r="J83" s="409"/>
      <c r="K83" s="409"/>
      <c r="L83" s="409"/>
      <c r="M83" s="409"/>
      <c r="N83" s="409"/>
      <c r="O83" s="409"/>
      <c r="P83" s="423"/>
    </row>
    <row r="84" spans="1:16" hidden="1" x14ac:dyDescent="0.25">
      <c r="A84" s="34"/>
      <c r="B84" s="422"/>
      <c r="C84" s="655"/>
      <c r="D84" s="655"/>
      <c r="E84" s="265"/>
      <c r="F84" s="295"/>
      <c r="G84" s="295"/>
      <c r="H84" s="409"/>
      <c r="I84" s="409"/>
      <c r="J84" s="409"/>
      <c r="K84" s="409"/>
      <c r="L84" s="409"/>
      <c r="M84" s="409"/>
      <c r="N84" s="409"/>
      <c r="O84" s="409"/>
      <c r="P84" s="423"/>
    </row>
    <row r="85" spans="1:16" hidden="1" x14ac:dyDescent="0.25">
      <c r="A85" s="34"/>
      <c r="B85" s="422"/>
      <c r="C85" s="655"/>
      <c r="D85" s="655"/>
      <c r="E85" s="265"/>
      <c r="F85" s="295"/>
      <c r="G85" s="295"/>
      <c r="H85" s="409"/>
      <c r="I85" s="409"/>
      <c r="J85" s="409"/>
      <c r="K85" s="409"/>
      <c r="L85" s="409"/>
      <c r="M85" s="409"/>
      <c r="N85" s="409"/>
      <c r="O85" s="409"/>
      <c r="P85" s="423"/>
    </row>
    <row r="86" spans="1:16" ht="25.5" customHeight="1" x14ac:dyDescent="0.25">
      <c r="A86" s="34"/>
      <c r="B86" s="676" t="s">
        <v>177</v>
      </c>
      <c r="C86" s="677"/>
      <c r="D86" s="677"/>
      <c r="E86" s="677"/>
      <c r="F86" s="677"/>
      <c r="G86" s="677"/>
      <c r="H86" s="677"/>
      <c r="I86" s="677"/>
      <c r="J86" s="677"/>
      <c r="K86" s="677"/>
      <c r="L86" s="677"/>
      <c r="M86" s="677"/>
      <c r="N86" s="677"/>
      <c r="O86" s="677"/>
      <c r="P86" s="678"/>
    </row>
    <row r="87" spans="1:16" x14ac:dyDescent="0.25">
      <c r="A87" s="34"/>
      <c r="B87" s="422">
        <v>33</v>
      </c>
      <c r="C87" s="407" t="s">
        <v>178</v>
      </c>
      <c r="D87" s="250" t="s">
        <v>34</v>
      </c>
      <c r="E87" s="410">
        <v>12</v>
      </c>
      <c r="F87" s="295">
        <v>0</v>
      </c>
      <c r="G87" s="295">
        <v>0</v>
      </c>
      <c r="H87" s="596">
        <v>1</v>
      </c>
      <c r="I87" s="596">
        <v>0</v>
      </c>
      <c r="J87" s="596">
        <v>0</v>
      </c>
      <c r="K87" s="596">
        <v>0</v>
      </c>
      <c r="L87" s="596">
        <v>0</v>
      </c>
      <c r="M87" s="596">
        <v>0</v>
      </c>
      <c r="N87" s="596">
        <v>0</v>
      </c>
      <c r="O87" s="596">
        <v>0</v>
      </c>
      <c r="P87" s="423">
        <f t="shared" ref="P87:P108" si="1">SUM(H87:O87)</f>
        <v>1</v>
      </c>
    </row>
    <row r="88" spans="1:16" x14ac:dyDescent="0.25">
      <c r="A88" s="34"/>
      <c r="B88" s="422">
        <v>34</v>
      </c>
      <c r="C88" s="407" t="s">
        <v>179</v>
      </c>
      <c r="D88" s="250" t="s">
        <v>34</v>
      </c>
      <c r="E88" s="410">
        <v>12</v>
      </c>
      <c r="F88" s="295">
        <v>0</v>
      </c>
      <c r="G88" s="295">
        <v>0</v>
      </c>
      <c r="H88" s="596">
        <v>1</v>
      </c>
      <c r="I88" s="596">
        <v>0</v>
      </c>
      <c r="J88" s="596">
        <v>0</v>
      </c>
      <c r="K88" s="596">
        <v>0</v>
      </c>
      <c r="L88" s="596">
        <v>0</v>
      </c>
      <c r="M88" s="596">
        <v>0</v>
      </c>
      <c r="N88" s="596">
        <v>0</v>
      </c>
      <c r="O88" s="596">
        <v>0</v>
      </c>
      <c r="P88" s="423">
        <f t="shared" si="1"/>
        <v>1</v>
      </c>
    </row>
    <row r="89" spans="1:16" x14ac:dyDescent="0.25">
      <c r="A89" s="34"/>
      <c r="B89" s="422">
        <v>35</v>
      </c>
      <c r="C89" s="407" t="s">
        <v>180</v>
      </c>
      <c r="D89" s="250" t="s">
        <v>34</v>
      </c>
      <c r="E89" s="410">
        <v>12</v>
      </c>
      <c r="F89" s="295">
        <v>0</v>
      </c>
      <c r="G89" s="295">
        <v>0</v>
      </c>
      <c r="H89" s="596">
        <v>1</v>
      </c>
      <c r="I89" s="596">
        <v>0</v>
      </c>
      <c r="J89" s="596">
        <v>0</v>
      </c>
      <c r="K89" s="596">
        <v>0</v>
      </c>
      <c r="L89" s="596">
        <v>0</v>
      </c>
      <c r="M89" s="596">
        <v>0</v>
      </c>
      <c r="N89" s="596">
        <v>0</v>
      </c>
      <c r="O89" s="596">
        <v>0</v>
      </c>
      <c r="P89" s="423">
        <f t="shared" si="1"/>
        <v>1</v>
      </c>
    </row>
    <row r="90" spans="1:16" x14ac:dyDescent="0.25">
      <c r="A90" s="34"/>
      <c r="B90" s="424" t="s">
        <v>255</v>
      </c>
      <c r="C90" s="407"/>
      <c r="D90" s="250" t="s">
        <v>250</v>
      </c>
      <c r="E90" s="410">
        <v>12</v>
      </c>
      <c r="F90" s="295"/>
      <c r="G90" s="295"/>
      <c r="H90" s="596"/>
      <c r="I90" s="596"/>
      <c r="J90" s="596"/>
      <c r="K90" s="596"/>
      <c r="L90" s="596"/>
      <c r="M90" s="596"/>
      <c r="N90" s="596"/>
      <c r="O90" s="596"/>
      <c r="P90" s="423"/>
    </row>
    <row r="91" spans="1:16" hidden="1" x14ac:dyDescent="0.25">
      <c r="A91" s="34"/>
      <c r="B91" s="422"/>
      <c r="C91" s="655"/>
      <c r="D91" s="655"/>
      <c r="E91" s="265"/>
      <c r="F91" s="295"/>
      <c r="G91" s="295"/>
      <c r="H91" s="415"/>
      <c r="I91" s="415"/>
      <c r="J91" s="415"/>
      <c r="K91" s="415"/>
      <c r="L91" s="415"/>
      <c r="M91" s="415"/>
      <c r="N91" s="415"/>
      <c r="O91" s="415"/>
      <c r="P91" s="423"/>
    </row>
    <row r="92" spans="1:16" hidden="1" x14ac:dyDescent="0.25">
      <c r="A92" s="34"/>
      <c r="B92" s="422"/>
      <c r="C92" s="655"/>
      <c r="D92" s="655"/>
      <c r="E92" s="265"/>
      <c r="F92" s="295"/>
      <c r="G92" s="295"/>
      <c r="H92" s="415"/>
      <c r="I92" s="415"/>
      <c r="J92" s="415"/>
      <c r="K92" s="415"/>
      <c r="L92" s="415"/>
      <c r="M92" s="415"/>
      <c r="N92" s="415"/>
      <c r="O92" s="415"/>
      <c r="P92" s="423"/>
    </row>
    <row r="93" spans="1:16" hidden="1" x14ac:dyDescent="0.25">
      <c r="A93" s="34"/>
      <c r="B93" s="422"/>
      <c r="C93" s="655"/>
      <c r="D93" s="655"/>
      <c r="E93" s="265"/>
      <c r="F93" s="295"/>
      <c r="G93" s="295"/>
      <c r="H93" s="415"/>
      <c r="I93" s="415"/>
      <c r="J93" s="415"/>
      <c r="K93" s="415"/>
      <c r="L93" s="415"/>
      <c r="M93" s="415"/>
      <c r="N93" s="415"/>
      <c r="O93" s="415"/>
      <c r="P93" s="423"/>
    </row>
    <row r="94" spans="1:16" ht="24" customHeight="1" x14ac:dyDescent="0.25">
      <c r="A94" s="34"/>
      <c r="B94" s="676" t="s">
        <v>181</v>
      </c>
      <c r="C94" s="677"/>
      <c r="D94" s="677"/>
      <c r="E94" s="677"/>
      <c r="F94" s="677"/>
      <c r="G94" s="677"/>
      <c r="H94" s="677"/>
      <c r="I94" s="677"/>
      <c r="J94" s="677"/>
      <c r="K94" s="677"/>
      <c r="L94" s="677"/>
      <c r="M94" s="677"/>
      <c r="N94" s="677"/>
      <c r="O94" s="677"/>
      <c r="P94" s="678"/>
    </row>
    <row r="95" spans="1:16" ht="42.75" x14ac:dyDescent="0.25">
      <c r="A95" s="34"/>
      <c r="B95" s="422">
        <v>36</v>
      </c>
      <c r="C95" s="407" t="s">
        <v>182</v>
      </c>
      <c r="D95" s="250" t="s">
        <v>34</v>
      </c>
      <c r="E95" s="410">
        <v>12</v>
      </c>
      <c r="F95" s="295">
        <v>0</v>
      </c>
      <c r="G95" s="295">
        <v>0</v>
      </c>
      <c r="H95" s="523">
        <v>1</v>
      </c>
      <c r="I95" s="523">
        <v>0</v>
      </c>
      <c r="J95" s="523">
        <v>0</v>
      </c>
      <c r="K95" s="523">
        <v>0</v>
      </c>
      <c r="L95" s="523">
        <v>0</v>
      </c>
      <c r="M95" s="523">
        <v>0</v>
      </c>
      <c r="N95" s="523">
        <v>0</v>
      </c>
      <c r="O95" s="523">
        <v>0</v>
      </c>
      <c r="P95" s="423">
        <f t="shared" si="1"/>
        <v>1</v>
      </c>
    </row>
    <row r="96" spans="1:16" ht="28.5" x14ac:dyDescent="0.25">
      <c r="A96" s="34"/>
      <c r="B96" s="422">
        <v>37</v>
      </c>
      <c r="C96" s="407" t="s">
        <v>183</v>
      </c>
      <c r="D96" s="250" t="s">
        <v>34</v>
      </c>
      <c r="E96" s="410">
        <v>12</v>
      </c>
      <c r="F96" s="295">
        <v>0</v>
      </c>
      <c r="G96" s="295">
        <v>0</v>
      </c>
      <c r="H96" s="523">
        <v>1</v>
      </c>
      <c r="I96" s="523">
        <v>0</v>
      </c>
      <c r="J96" s="523">
        <v>0</v>
      </c>
      <c r="K96" s="523">
        <v>0</v>
      </c>
      <c r="L96" s="523">
        <v>0</v>
      </c>
      <c r="M96" s="523">
        <v>0</v>
      </c>
      <c r="N96" s="523">
        <v>0</v>
      </c>
      <c r="O96" s="523">
        <v>0</v>
      </c>
      <c r="P96" s="423">
        <f t="shared" si="1"/>
        <v>1</v>
      </c>
    </row>
    <row r="97" spans="1:16" x14ac:dyDescent="0.25">
      <c r="A97" s="34"/>
      <c r="B97" s="422">
        <v>38</v>
      </c>
      <c r="C97" s="407" t="s">
        <v>184</v>
      </c>
      <c r="D97" s="250" t="s">
        <v>34</v>
      </c>
      <c r="E97" s="410">
        <v>12</v>
      </c>
      <c r="F97" s="295">
        <v>0</v>
      </c>
      <c r="G97" s="295">
        <v>0</v>
      </c>
      <c r="H97" s="523">
        <v>1</v>
      </c>
      <c r="I97" s="523">
        <v>0</v>
      </c>
      <c r="J97" s="523">
        <v>0</v>
      </c>
      <c r="K97" s="523">
        <v>0</v>
      </c>
      <c r="L97" s="523">
        <v>0</v>
      </c>
      <c r="M97" s="523">
        <v>0</v>
      </c>
      <c r="N97" s="523">
        <v>0</v>
      </c>
      <c r="O97" s="523">
        <v>0</v>
      </c>
      <c r="P97" s="423">
        <f t="shared" si="1"/>
        <v>1</v>
      </c>
    </row>
    <row r="98" spans="1:16" ht="28.5" x14ac:dyDescent="0.25">
      <c r="A98" s="34"/>
      <c r="B98" s="422">
        <v>39</v>
      </c>
      <c r="C98" s="407" t="s">
        <v>185</v>
      </c>
      <c r="D98" s="250" t="s">
        <v>34</v>
      </c>
      <c r="E98" s="410">
        <v>12</v>
      </c>
      <c r="F98" s="295">
        <v>0</v>
      </c>
      <c r="G98" s="295">
        <v>0</v>
      </c>
      <c r="H98" s="523">
        <v>1</v>
      </c>
      <c r="I98" s="523">
        <v>0</v>
      </c>
      <c r="J98" s="523">
        <v>0</v>
      </c>
      <c r="K98" s="523">
        <v>0</v>
      </c>
      <c r="L98" s="523">
        <v>0</v>
      </c>
      <c r="M98" s="523">
        <v>0</v>
      </c>
      <c r="N98" s="523">
        <v>0</v>
      </c>
      <c r="O98" s="523">
        <v>0</v>
      </c>
      <c r="P98" s="423">
        <f t="shared" si="1"/>
        <v>1</v>
      </c>
    </row>
    <row r="99" spans="1:16" ht="28.5" x14ac:dyDescent="0.25">
      <c r="A99" s="34"/>
      <c r="B99" s="422">
        <v>40</v>
      </c>
      <c r="C99" s="407" t="s">
        <v>186</v>
      </c>
      <c r="D99" s="250" t="s">
        <v>34</v>
      </c>
      <c r="E99" s="410">
        <v>12</v>
      </c>
      <c r="F99" s="295">
        <v>0</v>
      </c>
      <c r="G99" s="295">
        <v>0</v>
      </c>
      <c r="H99" s="523">
        <v>1</v>
      </c>
      <c r="I99" s="523">
        <v>0</v>
      </c>
      <c r="J99" s="523">
        <v>0</v>
      </c>
      <c r="K99" s="523">
        <v>0</v>
      </c>
      <c r="L99" s="523">
        <v>0</v>
      </c>
      <c r="M99" s="523">
        <v>0</v>
      </c>
      <c r="N99" s="523">
        <v>0</v>
      </c>
      <c r="O99" s="523">
        <v>0</v>
      </c>
      <c r="P99" s="423">
        <f t="shared" si="1"/>
        <v>1</v>
      </c>
    </row>
    <row r="100" spans="1:16" ht="28.5" x14ac:dyDescent="0.25">
      <c r="A100" s="34"/>
      <c r="B100" s="422">
        <v>41</v>
      </c>
      <c r="C100" s="407" t="s">
        <v>187</v>
      </c>
      <c r="D100" s="250" t="s">
        <v>34</v>
      </c>
      <c r="E100" s="410">
        <v>12</v>
      </c>
      <c r="F100" s="295">
        <v>0</v>
      </c>
      <c r="G100" s="295">
        <v>0</v>
      </c>
      <c r="H100" s="523">
        <v>1</v>
      </c>
      <c r="I100" s="523">
        <v>0</v>
      </c>
      <c r="J100" s="523">
        <v>0</v>
      </c>
      <c r="K100" s="523">
        <v>0</v>
      </c>
      <c r="L100" s="523">
        <v>0</v>
      </c>
      <c r="M100" s="523">
        <v>0</v>
      </c>
      <c r="N100" s="523">
        <v>0</v>
      </c>
      <c r="O100" s="523">
        <v>0</v>
      </c>
      <c r="P100" s="423">
        <f t="shared" si="1"/>
        <v>1</v>
      </c>
    </row>
    <row r="101" spans="1:16" ht="28.5" x14ac:dyDescent="0.25">
      <c r="A101" s="34"/>
      <c r="B101" s="422">
        <v>42</v>
      </c>
      <c r="C101" s="407" t="s">
        <v>188</v>
      </c>
      <c r="D101" s="250" t="s">
        <v>34</v>
      </c>
      <c r="E101" s="410">
        <v>12</v>
      </c>
      <c r="F101" s="295">
        <v>0</v>
      </c>
      <c r="G101" s="295">
        <v>0</v>
      </c>
      <c r="H101" s="523">
        <v>1</v>
      </c>
      <c r="I101" s="523">
        <v>0</v>
      </c>
      <c r="J101" s="523">
        <v>0</v>
      </c>
      <c r="K101" s="523">
        <v>0</v>
      </c>
      <c r="L101" s="523">
        <v>0</v>
      </c>
      <c r="M101" s="523">
        <v>0</v>
      </c>
      <c r="N101" s="523">
        <v>0</v>
      </c>
      <c r="O101" s="523">
        <v>0</v>
      </c>
      <c r="P101" s="423">
        <f t="shared" si="1"/>
        <v>1</v>
      </c>
    </row>
    <row r="102" spans="1:16" x14ac:dyDescent="0.25">
      <c r="A102" s="34"/>
      <c r="B102" s="422">
        <v>43</v>
      </c>
      <c r="C102" s="407" t="s">
        <v>189</v>
      </c>
      <c r="D102" s="250" t="s">
        <v>34</v>
      </c>
      <c r="E102" s="410">
        <v>12</v>
      </c>
      <c r="F102" s="295">
        <v>0</v>
      </c>
      <c r="G102" s="295">
        <v>0</v>
      </c>
      <c r="H102" s="523">
        <v>1</v>
      </c>
      <c r="I102" s="523">
        <v>0</v>
      </c>
      <c r="J102" s="523">
        <v>0</v>
      </c>
      <c r="K102" s="523">
        <v>0</v>
      </c>
      <c r="L102" s="523">
        <v>0</v>
      </c>
      <c r="M102" s="523">
        <v>0</v>
      </c>
      <c r="N102" s="523">
        <v>0</v>
      </c>
      <c r="O102" s="523">
        <v>0</v>
      </c>
      <c r="P102" s="423">
        <f t="shared" si="1"/>
        <v>1</v>
      </c>
    </row>
    <row r="103" spans="1:16" ht="42.75" x14ac:dyDescent="0.25">
      <c r="A103" s="34"/>
      <c r="B103" s="422">
        <v>44</v>
      </c>
      <c r="C103" s="407" t="s">
        <v>190</v>
      </c>
      <c r="D103" s="250" t="s">
        <v>34</v>
      </c>
      <c r="E103" s="410">
        <v>12</v>
      </c>
      <c r="F103" s="295">
        <v>0</v>
      </c>
      <c r="G103" s="295">
        <v>0</v>
      </c>
      <c r="H103" s="523">
        <v>1</v>
      </c>
      <c r="I103" s="523">
        <v>0</v>
      </c>
      <c r="J103" s="523">
        <v>0</v>
      </c>
      <c r="K103" s="523">
        <v>0</v>
      </c>
      <c r="L103" s="523">
        <v>0</v>
      </c>
      <c r="M103" s="523">
        <v>0</v>
      </c>
      <c r="N103" s="523">
        <v>0</v>
      </c>
      <c r="O103" s="523">
        <v>0</v>
      </c>
      <c r="P103" s="423">
        <f t="shared" si="1"/>
        <v>1</v>
      </c>
    </row>
    <row r="104" spans="1:16" ht="28.5" x14ac:dyDescent="0.25">
      <c r="A104" s="34"/>
      <c r="B104" s="422">
        <v>45</v>
      </c>
      <c r="C104" s="407" t="s">
        <v>191</v>
      </c>
      <c r="D104" s="250" t="s">
        <v>34</v>
      </c>
      <c r="E104" s="410">
        <v>12</v>
      </c>
      <c r="F104" s="295">
        <v>0</v>
      </c>
      <c r="G104" s="295">
        <v>0</v>
      </c>
      <c r="H104" s="523">
        <v>1</v>
      </c>
      <c r="I104" s="523">
        <v>0</v>
      </c>
      <c r="J104" s="523">
        <v>0</v>
      </c>
      <c r="K104" s="523">
        <v>0</v>
      </c>
      <c r="L104" s="523">
        <v>0</v>
      </c>
      <c r="M104" s="523">
        <v>0</v>
      </c>
      <c r="N104" s="523">
        <v>0</v>
      </c>
      <c r="O104" s="523">
        <v>0</v>
      </c>
      <c r="P104" s="423">
        <f t="shared" si="1"/>
        <v>1</v>
      </c>
    </row>
    <row r="105" spans="1:16" ht="28.5" x14ac:dyDescent="0.25">
      <c r="A105" s="34"/>
      <c r="B105" s="422">
        <v>46</v>
      </c>
      <c r="C105" s="407" t="s">
        <v>192</v>
      </c>
      <c r="D105" s="250" t="s">
        <v>34</v>
      </c>
      <c r="E105" s="410">
        <v>12</v>
      </c>
      <c r="F105" s="295">
        <v>0</v>
      </c>
      <c r="G105" s="295">
        <v>0</v>
      </c>
      <c r="H105" s="523">
        <v>1</v>
      </c>
      <c r="I105" s="523">
        <v>0</v>
      </c>
      <c r="J105" s="523">
        <v>0</v>
      </c>
      <c r="K105" s="523">
        <v>0</v>
      </c>
      <c r="L105" s="523">
        <v>0</v>
      </c>
      <c r="M105" s="523">
        <v>0</v>
      </c>
      <c r="N105" s="523">
        <v>0</v>
      </c>
      <c r="O105" s="523">
        <v>0</v>
      </c>
      <c r="P105" s="423">
        <f t="shared" si="1"/>
        <v>1</v>
      </c>
    </row>
    <row r="106" spans="1:16" ht="28.5" x14ac:dyDescent="0.25">
      <c r="A106" s="34"/>
      <c r="B106" s="422">
        <v>47</v>
      </c>
      <c r="C106" s="407" t="s">
        <v>193</v>
      </c>
      <c r="D106" s="250" t="s">
        <v>34</v>
      </c>
      <c r="E106" s="410">
        <v>12</v>
      </c>
      <c r="F106" s="295">
        <v>0</v>
      </c>
      <c r="G106" s="295">
        <v>0</v>
      </c>
      <c r="H106" s="523">
        <v>1</v>
      </c>
      <c r="I106" s="523">
        <v>0</v>
      </c>
      <c r="J106" s="523">
        <v>0</v>
      </c>
      <c r="K106" s="523">
        <v>0</v>
      </c>
      <c r="L106" s="523">
        <v>0</v>
      </c>
      <c r="M106" s="523">
        <v>0</v>
      </c>
      <c r="N106" s="523">
        <v>0</v>
      </c>
      <c r="O106" s="523">
        <v>0</v>
      </c>
      <c r="P106" s="423">
        <f t="shared" si="1"/>
        <v>1</v>
      </c>
    </row>
    <row r="107" spans="1:16" ht="28.5" x14ac:dyDescent="0.25">
      <c r="A107" s="34"/>
      <c r="B107" s="422">
        <v>48</v>
      </c>
      <c r="C107" s="407" t="s">
        <v>194</v>
      </c>
      <c r="D107" s="250" t="s">
        <v>34</v>
      </c>
      <c r="E107" s="410">
        <v>12</v>
      </c>
      <c r="F107" s="295">
        <v>0</v>
      </c>
      <c r="G107" s="295">
        <v>0</v>
      </c>
      <c r="H107" s="523">
        <v>1</v>
      </c>
      <c r="I107" s="523">
        <v>0</v>
      </c>
      <c r="J107" s="523">
        <v>0</v>
      </c>
      <c r="K107" s="523">
        <v>0</v>
      </c>
      <c r="L107" s="523">
        <v>0</v>
      </c>
      <c r="M107" s="523">
        <v>0</v>
      </c>
      <c r="N107" s="523">
        <v>0</v>
      </c>
      <c r="O107" s="523">
        <v>0</v>
      </c>
      <c r="P107" s="423">
        <f t="shared" si="1"/>
        <v>1</v>
      </c>
    </row>
    <row r="108" spans="1:16" ht="28.5" x14ac:dyDescent="0.25">
      <c r="A108" s="34"/>
      <c r="B108" s="422">
        <v>49</v>
      </c>
      <c r="C108" s="407" t="s">
        <v>195</v>
      </c>
      <c r="D108" s="250" t="s">
        <v>34</v>
      </c>
      <c r="E108" s="410">
        <v>12</v>
      </c>
      <c r="F108" s="295">
        <v>0</v>
      </c>
      <c r="G108" s="295">
        <v>0</v>
      </c>
      <c r="H108" s="523">
        <v>1</v>
      </c>
      <c r="I108" s="523">
        <v>0</v>
      </c>
      <c r="J108" s="523">
        <v>0</v>
      </c>
      <c r="K108" s="523">
        <v>0</v>
      </c>
      <c r="L108" s="523">
        <v>0</v>
      </c>
      <c r="M108" s="523">
        <v>0</v>
      </c>
      <c r="N108" s="523">
        <v>0</v>
      </c>
      <c r="O108" s="523">
        <v>0</v>
      </c>
      <c r="P108" s="423">
        <f t="shared" si="1"/>
        <v>1</v>
      </c>
    </row>
    <row r="109" spans="1:16" x14ac:dyDescent="0.25">
      <c r="A109" s="34"/>
      <c r="B109" s="424" t="s">
        <v>255</v>
      </c>
      <c r="C109" s="407"/>
      <c r="D109" s="250" t="s">
        <v>250</v>
      </c>
      <c r="E109" s="410">
        <v>12</v>
      </c>
      <c r="F109" s="295"/>
      <c r="G109" s="295"/>
      <c r="H109" s="415"/>
      <c r="I109" s="415"/>
      <c r="J109" s="415"/>
      <c r="K109" s="415"/>
      <c r="L109" s="415"/>
      <c r="M109" s="415"/>
      <c r="N109" s="415"/>
      <c r="O109" s="415"/>
      <c r="P109" s="423"/>
    </row>
    <row r="110" spans="1:16" hidden="1" x14ac:dyDescent="0.25">
      <c r="A110" s="34"/>
      <c r="B110" s="422"/>
      <c r="C110" s="655"/>
      <c r="D110" s="655"/>
      <c r="E110" s="265"/>
      <c r="F110" s="295"/>
      <c r="G110" s="295"/>
      <c r="H110" s="415"/>
      <c r="I110" s="415"/>
      <c r="J110" s="415"/>
      <c r="K110" s="415"/>
      <c r="L110" s="415"/>
      <c r="M110" s="415"/>
      <c r="N110" s="415"/>
      <c r="O110" s="415"/>
      <c r="P110" s="423"/>
    </row>
    <row r="111" spans="1:16" hidden="1" x14ac:dyDescent="0.25">
      <c r="A111" s="34"/>
      <c r="B111" s="422"/>
      <c r="C111" s="655"/>
      <c r="D111" s="655"/>
      <c r="E111" s="265"/>
      <c r="F111" s="295"/>
      <c r="G111" s="295"/>
      <c r="H111" s="415"/>
      <c r="I111" s="415"/>
      <c r="J111" s="415"/>
      <c r="K111" s="415"/>
      <c r="L111" s="415"/>
      <c r="M111" s="415"/>
      <c r="N111" s="415"/>
      <c r="O111" s="415"/>
      <c r="P111" s="423"/>
    </row>
    <row r="112" spans="1:16" hidden="1" x14ac:dyDescent="0.25">
      <c r="A112" s="34"/>
      <c r="B112" s="428"/>
      <c r="C112" s="655"/>
      <c r="D112" s="655"/>
      <c r="E112" s="265"/>
      <c r="F112" s="397"/>
      <c r="G112" s="397"/>
      <c r="H112" s="429"/>
      <c r="I112" s="429"/>
      <c r="J112" s="429"/>
      <c r="K112" s="429"/>
      <c r="L112" s="429"/>
      <c r="M112" s="429"/>
      <c r="N112" s="429"/>
      <c r="O112" s="429"/>
      <c r="P112" s="430"/>
    </row>
    <row r="113" spans="2:17" x14ac:dyDescent="0.25">
      <c r="B113" s="351"/>
      <c r="C113" s="664" t="s">
        <v>218</v>
      </c>
      <c r="D113" s="664"/>
      <c r="E113" s="352"/>
      <c r="F113" s="353"/>
      <c r="G113" s="353"/>
      <c r="H113" s="354">
        <f>SUMPRODUCT(H19:H108,$G19:$G108)</f>
        <v>600768</v>
      </c>
      <c r="I113" s="354">
        <f>SUMPRODUCT(I19:I108,$G19:$G108)</f>
        <v>421898.1</v>
      </c>
      <c r="J113" s="355"/>
      <c r="K113" s="352"/>
      <c r="L113" s="352"/>
      <c r="M113" s="352"/>
      <c r="N113" s="354"/>
      <c r="O113" s="352"/>
      <c r="P113" s="356">
        <f>SUM(H113:O113)</f>
        <v>1022666.1</v>
      </c>
    </row>
    <row r="114" spans="2:17" x14ac:dyDescent="0.25">
      <c r="B114" s="272"/>
      <c r="C114" s="655" t="s">
        <v>257</v>
      </c>
      <c r="D114" s="655"/>
      <c r="E114" s="266"/>
      <c r="F114" s="264"/>
      <c r="G114" s="264"/>
      <c r="H114" s="266"/>
      <c r="I114" s="266"/>
      <c r="J114" s="267">
        <f>SUMPRODUCT(J19:J108,$E19:$E108,$F19:$F108)</f>
        <v>1681.8000000000002</v>
      </c>
      <c r="K114" s="267">
        <f>SUMPRODUCT(K19:K108,$E19:$E108,$F19:$F108)</f>
        <v>0</v>
      </c>
      <c r="L114" s="267">
        <f>SUMPRODUCT(L19:L108,$E19:$E108,$F19:$F108)</f>
        <v>0</v>
      </c>
      <c r="M114" s="267">
        <f>SUMPRODUCT(M19:M108,$E19:$E108,$F19:$F108)</f>
        <v>0</v>
      </c>
      <c r="N114" s="266"/>
      <c r="O114" s="266"/>
      <c r="P114" s="273">
        <f>SUM(H114:O114)</f>
        <v>1681.8000000000002</v>
      </c>
    </row>
    <row r="115" spans="2:17" x14ac:dyDescent="0.25">
      <c r="B115" s="272"/>
      <c r="C115" s="655" t="s">
        <v>494</v>
      </c>
      <c r="D115" s="655"/>
      <c r="E115" s="266"/>
      <c r="F115" s="264"/>
      <c r="G115" s="264"/>
      <c r="H115" s="266"/>
      <c r="I115" s="266"/>
      <c r="J115" s="267">
        <f>J114-SUM($E$34*$G$34*J34,$E$78*$G$78*J78)</f>
        <v>1681.8000000000002</v>
      </c>
      <c r="K115" s="267">
        <f>K114-SUM($E$34*$G$34*K34,$E$78*$G$78*K78)</f>
        <v>0</v>
      </c>
      <c r="L115" s="266"/>
      <c r="M115" s="266"/>
      <c r="N115" s="266"/>
      <c r="O115" s="266"/>
      <c r="P115" s="273"/>
    </row>
    <row r="116" spans="2:17" x14ac:dyDescent="0.25">
      <c r="B116" s="274"/>
      <c r="C116" s="669"/>
      <c r="D116" s="669"/>
      <c r="E116" s="259"/>
      <c r="F116" s="257"/>
      <c r="G116" s="257"/>
      <c r="H116" s="259"/>
      <c r="I116" s="259"/>
      <c r="J116" s="259"/>
      <c r="K116" s="259"/>
      <c r="L116" s="259"/>
      <c r="M116" s="259"/>
      <c r="N116" s="259"/>
      <c r="O116" s="259"/>
      <c r="P116" s="275"/>
    </row>
    <row r="117" spans="2:17" x14ac:dyDescent="0.25">
      <c r="B117" s="274"/>
      <c r="C117" s="510"/>
      <c r="D117" s="259"/>
      <c r="E117" s="259"/>
      <c r="F117" s="257"/>
      <c r="G117" s="257"/>
      <c r="H117" s="259"/>
      <c r="I117" s="259"/>
      <c r="J117" s="259"/>
      <c r="K117" s="259"/>
      <c r="L117" s="259"/>
      <c r="M117" s="259"/>
      <c r="N117" s="259"/>
      <c r="O117" s="259"/>
      <c r="P117" s="275"/>
    </row>
    <row r="118" spans="2:17" x14ac:dyDescent="0.25">
      <c r="B118" s="378"/>
      <c r="C118" s="653" t="s">
        <v>321</v>
      </c>
      <c r="D118" s="653"/>
      <c r="E118" s="250"/>
      <c r="F118" s="261"/>
      <c r="H118" s="262">
        <f>'3.  Distribution Rates'!I33</f>
        <v>1.6400000000000001E-2</v>
      </c>
      <c r="I118" s="262">
        <f>'3.  Distribution Rates'!I34</f>
        <v>1.5900000000000001E-2</v>
      </c>
      <c r="J118" s="262">
        <f>'3.  Distribution Rates'!I35</f>
        <v>3.4674</v>
      </c>
      <c r="K118" s="262">
        <f>'3.  Distribution Rates'!I36</f>
        <v>1.0479000000000001</v>
      </c>
      <c r="L118" s="262">
        <f>'3.  Distribution Rates'!I37</f>
        <v>9.1000000000000004E-3</v>
      </c>
      <c r="M118" s="262">
        <f>'3.  Distribution Rates'!I38</f>
        <v>9.7864000000000004</v>
      </c>
      <c r="N118" s="262">
        <f>'3.  Distribution Rates'!I39</f>
        <v>14.611000000000001</v>
      </c>
      <c r="O118" s="262"/>
      <c r="P118" s="379"/>
    </row>
    <row r="119" spans="2:17" x14ac:dyDescent="0.25">
      <c r="B119" s="378"/>
      <c r="C119" s="653" t="s">
        <v>225</v>
      </c>
      <c r="D119" s="653"/>
      <c r="E119" s="259"/>
      <c r="F119" s="261"/>
      <c r="G119" s="605"/>
      <c r="H119" s="375">
        <f>H$118*'6.  Persistence Rates'!D317</f>
        <v>4650.1499823479298</v>
      </c>
      <c r="I119" s="375">
        <f>I$118*'6.  Persistence Rates'!E317</f>
        <v>5295.5056687607566</v>
      </c>
      <c r="J119" s="375">
        <f>J$118*'6.  Persistence Rates'!F317</f>
        <v>45272.246471706429</v>
      </c>
      <c r="K119" s="375">
        <f>K$118*'6.  Persistence Rates'!G317</f>
        <v>-13329.288000000004</v>
      </c>
      <c r="L119" s="375">
        <f>L$118*'6.  Persistence Rates'!H317</f>
        <v>0</v>
      </c>
      <c r="M119" s="375">
        <f>M$118*'6.  Persistence Rates'!I317</f>
        <v>0</v>
      </c>
      <c r="N119" s="375">
        <f>N$118*'6.  Persistence Rates'!J317</f>
        <v>0</v>
      </c>
      <c r="O119" s="375">
        <f>O$118*'6.  Persistence Rates'!K317</f>
        <v>0</v>
      </c>
      <c r="P119" s="276">
        <f>SUM(H119:O119)</f>
        <v>41888.61412281511</v>
      </c>
      <c r="Q119" s="17"/>
    </row>
    <row r="120" spans="2:17" x14ac:dyDescent="0.25">
      <c r="B120" s="378"/>
      <c r="C120" s="653" t="s">
        <v>226</v>
      </c>
      <c r="D120" s="653"/>
      <c r="E120" s="259"/>
      <c r="F120" s="261"/>
      <c r="G120" s="605"/>
      <c r="H120" s="375">
        <f>H$118*'6.  Persistence Rates'!D322</f>
        <v>4107.7865523886076</v>
      </c>
      <c r="I120" s="375">
        <f>I$118*'6.  Persistence Rates'!E322</f>
        <v>4207.5402098379454</v>
      </c>
      <c r="J120" s="375">
        <f>J$118*'6.  Persistence Rates'!F322</f>
        <v>4746.0639749815255</v>
      </c>
      <c r="K120" s="375">
        <f>K$118*'6.  Persistence Rates'!G322</f>
        <v>0</v>
      </c>
      <c r="L120" s="375">
        <f>L$118*'6.  Persistence Rates'!H322</f>
        <v>0</v>
      </c>
      <c r="M120" s="375">
        <f>M$118*'6.  Persistence Rates'!I322</f>
        <v>0</v>
      </c>
      <c r="N120" s="375">
        <f>N$118*'6.  Persistence Rates'!J322</f>
        <v>0</v>
      </c>
      <c r="O120" s="375">
        <f>O$118*'6.  Persistence Rates'!K322</f>
        <v>0</v>
      </c>
      <c r="P120" s="276">
        <f>SUM(H120:O120)</f>
        <v>13061.390737208078</v>
      </c>
    </row>
    <row r="121" spans="2:17" x14ac:dyDescent="0.25">
      <c r="B121" s="378"/>
      <c r="C121" s="653" t="s">
        <v>227</v>
      </c>
      <c r="D121" s="653"/>
      <c r="E121" s="259"/>
      <c r="F121" s="261"/>
      <c r="G121" s="605"/>
      <c r="H121" s="375">
        <f>H$118*'6.  Persistence Rates'!D326</f>
        <v>3319.6184854205635</v>
      </c>
      <c r="I121" s="375">
        <f>I$118*'6.  Persistence Rates'!E326</f>
        <v>8238.1615366877795</v>
      </c>
      <c r="J121" s="375">
        <f>J$118*'6.  Persistence Rates'!F326</f>
        <v>1982.6082265765579</v>
      </c>
      <c r="K121" s="375">
        <f>K$118*'6.  Persistence Rates'!G326</f>
        <v>0</v>
      </c>
      <c r="L121" s="375">
        <f>L$118*'6.  Persistence Rates'!H326</f>
        <v>0</v>
      </c>
      <c r="M121" s="375">
        <f>M$118*'6.  Persistence Rates'!I326</f>
        <v>0</v>
      </c>
      <c r="N121" s="375">
        <f>N$118*'6.  Persistence Rates'!J326</f>
        <v>0</v>
      </c>
      <c r="O121" s="375">
        <f>O$118*'6.  Persistence Rates'!K326</f>
        <v>0</v>
      </c>
      <c r="P121" s="276">
        <f t="shared" ref="P121" si="2">SUM(H121:O121)</f>
        <v>13540.388248684902</v>
      </c>
    </row>
    <row r="122" spans="2:17" x14ac:dyDescent="0.25">
      <c r="B122" s="378"/>
      <c r="C122" s="653" t="s">
        <v>228</v>
      </c>
      <c r="D122" s="653"/>
      <c r="E122" s="259"/>
      <c r="F122" s="261"/>
      <c r="G122" s="261"/>
      <c r="H122" s="375">
        <f>H$118*'6.  Persistence Rates'!D329</f>
        <v>8153.9099411995257</v>
      </c>
      <c r="I122" s="375">
        <f>I$118*'6.  Persistence Rates'!E329</f>
        <v>7295.7528583656649</v>
      </c>
      <c r="J122" s="375">
        <f>J$118*'6.  Persistence Rates'!F329</f>
        <v>2273.9011404083449</v>
      </c>
      <c r="K122" s="375">
        <f>K$118*'6.  Persistence Rates'!G329</f>
        <v>0</v>
      </c>
      <c r="L122" s="375">
        <f>L$118*'6.  Persistence Rates'!H329</f>
        <v>0</v>
      </c>
      <c r="M122" s="375">
        <f>M$118*'6.  Persistence Rates'!I329</f>
        <v>0</v>
      </c>
      <c r="N122" s="375">
        <f>N$118*'6.  Persistence Rates'!J329</f>
        <v>0</v>
      </c>
      <c r="O122" s="375">
        <f>O$118*'6.  Persistence Rates'!K329</f>
        <v>0</v>
      </c>
      <c r="P122" s="276">
        <f>SUM(H122:O122)</f>
        <v>17723.563939973537</v>
      </c>
    </row>
    <row r="123" spans="2:17" x14ac:dyDescent="0.25">
      <c r="B123" s="378"/>
      <c r="C123" s="653" t="s">
        <v>229</v>
      </c>
      <c r="D123" s="653"/>
      <c r="E123" s="259"/>
      <c r="F123" s="261"/>
      <c r="G123" s="261"/>
      <c r="H123" s="375">
        <f>H113*H118</f>
        <v>9852.5952000000016</v>
      </c>
      <c r="I123" s="375">
        <f>I113*I118</f>
        <v>6708.1797900000001</v>
      </c>
      <c r="J123" s="375">
        <f>J114*J118</f>
        <v>5831.473320000001</v>
      </c>
      <c r="K123" s="375">
        <f>K114*K118</f>
        <v>0</v>
      </c>
      <c r="L123" s="375">
        <f>L114*L118</f>
        <v>0</v>
      </c>
      <c r="M123" s="375">
        <f>M114*M118</f>
        <v>0</v>
      </c>
      <c r="N123" s="375">
        <f>N113*N118</f>
        <v>0</v>
      </c>
      <c r="O123" s="250"/>
      <c r="P123" s="276">
        <f>SUM(H123:O123)</f>
        <v>22392.248310000003</v>
      </c>
    </row>
    <row r="124" spans="2:17" x14ac:dyDescent="0.25">
      <c r="B124" s="274"/>
      <c r="C124" s="376" t="s">
        <v>219</v>
      </c>
      <c r="D124" s="259"/>
      <c r="E124" s="259"/>
      <c r="F124" s="257"/>
      <c r="G124" s="257"/>
      <c r="H124" s="263">
        <f>SUM(H119:H123)</f>
        <v>30084.060161356632</v>
      </c>
      <c r="I124" s="263">
        <f>SUM(I119:I123)</f>
        <v>31745.140063652143</v>
      </c>
      <c r="J124" s="263">
        <f t="shared" ref="J124:N124" si="3">SUM(J119:J123)</f>
        <v>60106.293133672851</v>
      </c>
      <c r="K124" s="263">
        <f t="shared" si="3"/>
        <v>-13329.288000000004</v>
      </c>
      <c r="L124" s="263">
        <f t="shared" si="3"/>
        <v>0</v>
      </c>
      <c r="M124" s="263">
        <f t="shared" si="3"/>
        <v>0</v>
      </c>
      <c r="N124" s="263">
        <f t="shared" si="3"/>
        <v>0</v>
      </c>
      <c r="O124" s="259"/>
      <c r="P124" s="277">
        <f>SUM(P119:P123)</f>
        <v>108606.20535868162</v>
      </c>
    </row>
    <row r="125" spans="2:17" x14ac:dyDescent="0.25">
      <c r="B125" s="278"/>
      <c r="C125" s="446"/>
      <c r="D125" s="279"/>
      <c r="E125" s="279"/>
      <c r="F125" s="280"/>
      <c r="G125" s="280"/>
      <c r="H125" s="447"/>
      <c r="I125" s="447"/>
      <c r="J125" s="447"/>
      <c r="K125" s="447"/>
      <c r="L125" s="447"/>
      <c r="M125" s="447"/>
      <c r="N125" s="447"/>
      <c r="O125" s="279"/>
      <c r="P125" s="448"/>
    </row>
    <row r="126" spans="2:17" hidden="1" x14ac:dyDescent="0.25">
      <c r="B126" s="416"/>
      <c r="C126" s="653" t="s">
        <v>220</v>
      </c>
      <c r="D126" s="653"/>
      <c r="E126" s="408"/>
      <c r="F126" s="156"/>
      <c r="G126" s="156"/>
      <c r="H126" s="497" t="e">
        <f>$H$113*'6.  Persistence Rates'!$E$44</f>
        <v>#DIV/0!</v>
      </c>
      <c r="I126" s="497" t="e">
        <f>I113*'6.  Persistence Rates'!$E$44</f>
        <v>#DIV/0!</v>
      </c>
      <c r="J126" s="497" t="e">
        <f>$J$115*'6.  Persistence Rates'!$R$44</f>
        <v>#DIV/0!</v>
      </c>
      <c r="K126" s="497" t="e">
        <f>$K$115*'6.  Persistence Rates'!$R$44</f>
        <v>#DIV/0!</v>
      </c>
      <c r="L126" s="497" t="e">
        <f>$L$114*'6.  Persistence Rates'!$R$44</f>
        <v>#DIV/0!</v>
      </c>
      <c r="M126" s="497" t="e">
        <f>$M$114*'6.  Persistence Rates'!$R$44</f>
        <v>#DIV/0!</v>
      </c>
      <c r="N126" s="497" t="e">
        <f>$N$113*'6.  Persistence Rates'!$E$44</f>
        <v>#DIV/0!</v>
      </c>
      <c r="O126" s="156"/>
      <c r="P126" s="348"/>
      <c r="Q126" s="17"/>
    </row>
    <row r="127" spans="2:17" hidden="1" x14ac:dyDescent="0.25">
      <c r="B127" s="416"/>
      <c r="C127" s="653" t="s">
        <v>221</v>
      </c>
      <c r="D127" s="653"/>
      <c r="E127" s="408"/>
      <c r="F127" s="156"/>
      <c r="G127" s="156"/>
      <c r="H127" s="497" t="e">
        <f>H113*'6.  Persistence Rates'!F$44</f>
        <v>#DIV/0!</v>
      </c>
      <c r="I127" s="497" t="e">
        <f>I113*'6.  Persistence Rates'!F$44</f>
        <v>#DIV/0!</v>
      </c>
      <c r="J127" s="497" t="e">
        <f>$J$115*'6.  Persistence Rates'!$S$44</f>
        <v>#DIV/0!</v>
      </c>
      <c r="K127" s="497" t="e">
        <f>$K$115*'6.  Persistence Rates'!$S$44</f>
        <v>#DIV/0!</v>
      </c>
      <c r="L127" s="497" t="e">
        <f>$L$114*'6.  Persistence Rates'!$S$44</f>
        <v>#DIV/0!</v>
      </c>
      <c r="M127" s="497" t="e">
        <f>$M$114*'6.  Persistence Rates'!$S$44</f>
        <v>#DIV/0!</v>
      </c>
      <c r="N127" s="497" t="e">
        <f>$N$113*'6.  Persistence Rates'!$F$44</f>
        <v>#DIV/0!</v>
      </c>
      <c r="O127" s="156"/>
      <c r="P127" s="348"/>
    </row>
    <row r="128" spans="2:17" hidden="1" x14ac:dyDescent="0.25">
      <c r="B128" s="416"/>
      <c r="C128" s="653" t="s">
        <v>222</v>
      </c>
      <c r="D128" s="653"/>
      <c r="E128" s="408"/>
      <c r="F128" s="156"/>
      <c r="G128" s="156"/>
      <c r="H128" s="497" t="e">
        <f>H113*'6.  Persistence Rates'!G$44</f>
        <v>#DIV/0!</v>
      </c>
      <c r="I128" s="497" t="e">
        <f>I113*'6.  Persistence Rates'!G$44</f>
        <v>#DIV/0!</v>
      </c>
      <c r="J128" s="497" t="e">
        <f>$J$115*'6.  Persistence Rates'!$T$44</f>
        <v>#DIV/0!</v>
      </c>
      <c r="K128" s="497" t="e">
        <f>$K$115*'6.  Persistence Rates'!$T$44</f>
        <v>#DIV/0!</v>
      </c>
      <c r="L128" s="497" t="e">
        <f>$L$114*'6.  Persistence Rates'!$T$44</f>
        <v>#DIV/0!</v>
      </c>
      <c r="M128" s="497" t="e">
        <f>$M$114*'6.  Persistence Rates'!$T$44</f>
        <v>#DIV/0!</v>
      </c>
      <c r="N128" s="497" t="e">
        <f>$N$113*'6.  Persistence Rates'!$G$44</f>
        <v>#DIV/0!</v>
      </c>
      <c r="O128" s="156"/>
      <c r="P128" s="348"/>
    </row>
    <row r="129" spans="2:16" hidden="1" x14ac:dyDescent="0.25">
      <c r="B129" s="416"/>
      <c r="C129" s="653" t="s">
        <v>223</v>
      </c>
      <c r="D129" s="653"/>
      <c r="E129" s="408"/>
      <c r="F129" s="156"/>
      <c r="G129" s="156"/>
      <c r="H129" s="497" t="e">
        <f>H113*'6.  Persistence Rates'!H$44</f>
        <v>#DIV/0!</v>
      </c>
      <c r="I129" s="497" t="e">
        <f>I113*'6.  Persistence Rates'!H$44</f>
        <v>#DIV/0!</v>
      </c>
      <c r="J129" s="497" t="e">
        <f>$J$115*'6.  Persistence Rates'!$U$44</f>
        <v>#DIV/0!</v>
      </c>
      <c r="K129" s="497" t="e">
        <f>$K$115*'6.  Persistence Rates'!$U$44</f>
        <v>#DIV/0!</v>
      </c>
      <c r="L129" s="497" t="e">
        <f>$L$114*'6.  Persistence Rates'!$U$44</f>
        <v>#DIV/0!</v>
      </c>
      <c r="M129" s="497" t="e">
        <f>$M$114*'6.  Persistence Rates'!$U$44</f>
        <v>#DIV/0!</v>
      </c>
      <c r="N129" s="497" t="e">
        <f>$N$113*'6.  Persistence Rates'!$H$44</f>
        <v>#DIV/0!</v>
      </c>
      <c r="O129" s="156"/>
      <c r="P129" s="348"/>
    </row>
    <row r="130" spans="2:16" hidden="1" x14ac:dyDescent="0.25">
      <c r="B130" s="417"/>
      <c r="C130" s="654" t="s">
        <v>224</v>
      </c>
      <c r="D130" s="654"/>
      <c r="E130" s="418"/>
      <c r="F130" s="329"/>
      <c r="G130" s="329"/>
      <c r="H130" s="497" t="e">
        <f>H113*'6.  Persistence Rates'!I$44</f>
        <v>#DIV/0!</v>
      </c>
      <c r="I130" s="497" t="e">
        <f>I113*'6.  Persistence Rates'!I$44</f>
        <v>#DIV/0!</v>
      </c>
      <c r="J130" s="497" t="e">
        <f>$J$115*'6.  Persistence Rates'!$V$44</f>
        <v>#DIV/0!</v>
      </c>
      <c r="K130" s="497" t="e">
        <f>$K$115*'6.  Persistence Rates'!$V$44</f>
        <v>#DIV/0!</v>
      </c>
      <c r="L130" s="497" t="e">
        <f>$L$114*'6.  Persistence Rates'!$V$44</f>
        <v>#DIV/0!</v>
      </c>
      <c r="M130" s="497" t="e">
        <f>$M$114*'6.  Persistence Rates'!$V$44</f>
        <v>#DIV/0!</v>
      </c>
      <c r="N130" s="497" t="e">
        <f>$N$113*'6.  Persistence Rates'!$I$44</f>
        <v>#DIV/0!</v>
      </c>
      <c r="O130" s="329"/>
      <c r="P130" s="393"/>
    </row>
    <row r="131" spans="2:16" x14ac:dyDescent="0.25">
      <c r="B131" s="606" t="s">
        <v>522</v>
      </c>
      <c r="C131" s="607" t="s">
        <v>538</v>
      </c>
    </row>
    <row r="132" spans="2:16" x14ac:dyDescent="0.25">
      <c r="B132" s="594"/>
      <c r="C132" s="673"/>
      <c r="D132" s="673"/>
      <c r="E132" s="673"/>
      <c r="F132" s="673"/>
      <c r="G132" s="673"/>
      <c r="H132" s="673"/>
      <c r="I132" s="673"/>
      <c r="J132" s="673"/>
      <c r="K132" s="673"/>
      <c r="L132" s="673"/>
      <c r="M132" s="673"/>
      <c r="N132" s="673"/>
      <c r="O132" s="673"/>
      <c r="P132" s="673"/>
    </row>
  </sheetData>
  <mergeCells count="68">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C111:D111"/>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C51:D51"/>
    <mergeCell ref="C59:D59"/>
    <mergeCell ref="C60:D60"/>
    <mergeCell ref="B94:P94"/>
    <mergeCell ref="C110:D110"/>
    <mergeCell ref="B53:P53"/>
    <mergeCell ref="C61:D61"/>
    <mergeCell ref="B64:P64"/>
    <mergeCell ref="B73:P73"/>
    <mergeCell ref="B86:P86"/>
    <mergeCell ref="C83:D83"/>
    <mergeCell ref="C84:D84"/>
    <mergeCell ref="C85:D85"/>
    <mergeCell ref="C70:D70"/>
    <mergeCell ref="C71:D71"/>
    <mergeCell ref="C72:D72"/>
    <mergeCell ref="C36:D36"/>
    <mergeCell ref="C37:D37"/>
    <mergeCell ref="C38:D38"/>
    <mergeCell ref="B47:P47"/>
    <mergeCell ref="C50:D50"/>
    <mergeCell ref="B39:P39"/>
    <mergeCell ref="C132:P132"/>
    <mergeCell ref="E5:P5"/>
    <mergeCell ref="E6:P6"/>
    <mergeCell ref="E7:P7"/>
    <mergeCell ref="E8:P8"/>
    <mergeCell ref="C26:D26"/>
    <mergeCell ref="C112:D112"/>
    <mergeCell ref="C91:D91"/>
    <mergeCell ref="C92:D92"/>
    <mergeCell ref="C93:D93"/>
    <mergeCell ref="C27:D27"/>
    <mergeCell ref="C28:D28"/>
    <mergeCell ref="C52:D52"/>
    <mergeCell ref="C44:D44"/>
    <mergeCell ref="C45:D45"/>
    <mergeCell ref="C46:D46"/>
  </mergeCells>
  <pageMargins left="0.7" right="0.7" top="0.75" bottom="0.75" header="0.3" footer="0.3"/>
  <pageSetup scale="53" fitToHeight="0" orientation="landscape" verticalDpi="0"/>
  <drawing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zoomScalePageLayoutView="90" workbookViewId="0">
      <pane ySplit="16" topLeftCell="A17" activePane="bottomLeft" state="frozen"/>
      <selection pane="bottomLeft" activeCell="B13" sqref="B13:B14"/>
    </sheetView>
  </sheetViews>
  <sheetFormatPr defaultColWidth="8.85546875"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8.85546875" style="23"/>
  </cols>
  <sheetData>
    <row r="1" spans="1:18" ht="19.5" customHeight="1" x14ac:dyDescent="0.25"/>
    <row r="2" spans="1:18" ht="18.75" customHeight="1" x14ac:dyDescent="0.3">
      <c r="B2" s="692" t="s">
        <v>262</v>
      </c>
      <c r="C2" s="692"/>
      <c r="D2" s="692"/>
      <c r="E2" s="692"/>
      <c r="F2" s="692"/>
      <c r="G2" s="692"/>
      <c r="H2" s="692"/>
      <c r="I2" s="692"/>
      <c r="J2" s="692"/>
      <c r="K2" s="692"/>
      <c r="L2" s="692"/>
      <c r="M2" s="692"/>
      <c r="N2" s="692"/>
      <c r="O2" s="692"/>
      <c r="P2" s="692"/>
    </row>
    <row r="3" spans="1:18" ht="18.75" customHeight="1" outlineLevel="1" x14ac:dyDescent="0.3">
      <c r="B3" s="63"/>
      <c r="C3" s="173"/>
      <c r="D3" s="63"/>
      <c r="E3" s="63"/>
      <c r="F3" s="63"/>
      <c r="G3" s="63"/>
      <c r="H3" s="63"/>
      <c r="I3" s="63"/>
      <c r="J3" s="63"/>
      <c r="K3" s="63"/>
      <c r="L3" s="63"/>
      <c r="M3" s="63"/>
      <c r="N3" s="63"/>
      <c r="O3" s="63"/>
      <c r="P3" s="63"/>
    </row>
    <row r="4" spans="1:18" ht="35.25" customHeight="1" outlineLevel="1" x14ac:dyDescent="0.3">
      <c r="A4" s="240"/>
      <c r="B4" s="384"/>
      <c r="C4" s="366" t="s">
        <v>396</v>
      </c>
      <c r="D4" s="384"/>
      <c r="E4" s="638" t="s">
        <v>359</v>
      </c>
      <c r="F4" s="638"/>
      <c r="G4" s="638"/>
      <c r="H4" s="638"/>
      <c r="I4" s="638"/>
      <c r="J4" s="638"/>
      <c r="K4" s="638"/>
      <c r="L4" s="638"/>
      <c r="M4" s="638"/>
      <c r="N4" s="638"/>
      <c r="O4" s="638"/>
      <c r="P4" s="638"/>
    </row>
    <row r="5" spans="1:18" ht="18.75" customHeight="1" outlineLevel="1" x14ac:dyDescent="0.3">
      <c r="A5" s="47"/>
      <c r="B5" s="384"/>
      <c r="C5" s="385"/>
      <c r="D5" s="384"/>
      <c r="E5" s="369" t="s">
        <v>353</v>
      </c>
      <c r="F5" s="384"/>
      <c r="G5" s="384"/>
      <c r="H5" s="384"/>
      <c r="I5" s="384"/>
      <c r="J5" s="384"/>
      <c r="K5" s="384"/>
      <c r="L5" s="384"/>
      <c r="M5" s="384"/>
      <c r="N5" s="384"/>
      <c r="O5" s="384"/>
      <c r="P5" s="384"/>
    </row>
    <row r="6" spans="1:18" ht="18.75" customHeight="1" outlineLevel="1" x14ac:dyDescent="0.3">
      <c r="A6" s="47"/>
      <c r="B6" s="384"/>
      <c r="C6" s="385"/>
      <c r="D6" s="384"/>
      <c r="E6" s="369" t="s">
        <v>354</v>
      </c>
      <c r="F6" s="384"/>
      <c r="G6" s="384"/>
      <c r="H6" s="384"/>
      <c r="I6" s="384"/>
      <c r="J6" s="384"/>
      <c r="K6" s="384"/>
      <c r="L6" s="384"/>
      <c r="M6" s="384"/>
      <c r="N6" s="384"/>
      <c r="O6" s="384"/>
      <c r="P6" s="384"/>
    </row>
    <row r="7" spans="1:18" ht="18.75" customHeight="1" outlineLevel="1" x14ac:dyDescent="0.3">
      <c r="A7" s="47"/>
      <c r="B7" s="384"/>
      <c r="C7" s="385"/>
      <c r="D7" s="384"/>
      <c r="E7" s="369" t="s">
        <v>412</v>
      </c>
      <c r="F7" s="384"/>
      <c r="G7" s="384"/>
      <c r="H7" s="384"/>
      <c r="I7" s="384"/>
      <c r="J7" s="384"/>
      <c r="K7" s="384"/>
      <c r="L7" s="384"/>
      <c r="M7" s="384"/>
      <c r="N7" s="384"/>
      <c r="O7" s="384"/>
      <c r="P7" s="384"/>
    </row>
    <row r="8" spans="1:18" ht="18.75" customHeight="1" outlineLevel="1" x14ac:dyDescent="0.3">
      <c r="A8" s="47"/>
      <c r="B8" s="384"/>
      <c r="C8" s="385"/>
      <c r="D8" s="384"/>
      <c r="E8" s="369"/>
      <c r="F8" s="384"/>
      <c r="G8" s="384"/>
      <c r="H8" s="384"/>
      <c r="I8" s="384"/>
      <c r="J8" s="384"/>
      <c r="K8" s="384"/>
      <c r="L8" s="384"/>
      <c r="M8" s="384"/>
      <c r="N8" s="384"/>
      <c r="O8" s="384"/>
      <c r="P8" s="384"/>
    </row>
    <row r="9" spans="1:18" ht="18.75" customHeight="1" outlineLevel="1" x14ac:dyDescent="0.3">
      <c r="A9" s="47"/>
      <c r="B9" s="384"/>
      <c r="C9" s="386" t="s">
        <v>334</v>
      </c>
      <c r="D9" s="384"/>
      <c r="E9" s="703" t="s">
        <v>360</v>
      </c>
      <c r="F9" s="703"/>
      <c r="G9" s="384"/>
      <c r="H9" s="384"/>
      <c r="I9" s="384"/>
      <c r="J9" s="384"/>
      <c r="K9" s="384"/>
      <c r="L9" s="384"/>
      <c r="M9" s="384"/>
      <c r="N9" s="384"/>
      <c r="O9" s="384"/>
      <c r="P9" s="384"/>
      <c r="R9" s="82"/>
    </row>
    <row r="10" spans="1:18" ht="18.75" customHeight="1" outlineLevel="1" x14ac:dyDescent="0.3">
      <c r="A10" s="47"/>
      <c r="B10" s="384"/>
      <c r="C10" s="385"/>
      <c r="D10" s="384"/>
      <c r="E10" s="704" t="s">
        <v>335</v>
      </c>
      <c r="F10" s="704"/>
      <c r="G10" s="384"/>
      <c r="H10" s="384"/>
      <c r="I10" s="384"/>
      <c r="J10" s="384"/>
      <c r="K10" s="384"/>
      <c r="L10" s="384"/>
      <c r="M10" s="384"/>
      <c r="N10" s="384"/>
      <c r="O10" s="384"/>
      <c r="P10" s="384"/>
    </row>
    <row r="11" spans="1:18" ht="18.75" customHeight="1" x14ac:dyDescent="0.3">
      <c r="B11" s="63"/>
      <c r="C11" s="63"/>
      <c r="D11" s="63"/>
      <c r="E11" s="135"/>
      <c r="G11" s="63"/>
      <c r="H11" s="63"/>
      <c r="I11" s="63"/>
      <c r="J11" s="63"/>
      <c r="K11" s="63"/>
      <c r="L11" s="63"/>
      <c r="M11" s="63"/>
      <c r="N11" s="63"/>
      <c r="O11" s="63"/>
      <c r="P11" s="63"/>
    </row>
    <row r="12" spans="1:18" ht="18.75" customHeight="1" x14ac:dyDescent="0.3">
      <c r="B12" s="187" t="s">
        <v>469</v>
      </c>
      <c r="C12" s="63"/>
      <c r="D12" s="63"/>
      <c r="E12" s="166"/>
      <c r="F12" s="63"/>
      <c r="G12" s="63"/>
      <c r="H12" s="63"/>
      <c r="I12" s="63"/>
      <c r="J12" s="63"/>
      <c r="K12" s="63"/>
      <c r="L12" s="63"/>
      <c r="M12" s="63"/>
      <c r="N12" s="63"/>
      <c r="O12" s="63"/>
      <c r="P12" s="63"/>
    </row>
    <row r="13" spans="1:18" ht="45" x14ac:dyDescent="0.25">
      <c r="B13" s="697" t="s">
        <v>59</v>
      </c>
      <c r="C13" s="699" t="s">
        <v>0</v>
      </c>
      <c r="D13" s="699" t="s">
        <v>45</v>
      </c>
      <c r="E13" s="699" t="s">
        <v>202</v>
      </c>
      <c r="F13" s="235" t="s">
        <v>199</v>
      </c>
      <c r="G13" s="235" t="s">
        <v>46</v>
      </c>
      <c r="H13" s="701" t="s">
        <v>60</v>
      </c>
      <c r="I13" s="701"/>
      <c r="J13" s="701"/>
      <c r="K13" s="701"/>
      <c r="L13" s="701"/>
      <c r="M13" s="701"/>
      <c r="N13" s="701"/>
      <c r="O13" s="701"/>
      <c r="P13" s="702"/>
    </row>
    <row r="14" spans="1:18" ht="60" x14ac:dyDescent="0.25">
      <c r="B14" s="698"/>
      <c r="C14" s="700"/>
      <c r="D14" s="700"/>
      <c r="E14" s="700"/>
      <c r="F14" s="431" t="s">
        <v>210</v>
      </c>
      <c r="G14" s="431" t="s">
        <v>211</v>
      </c>
      <c r="H14" s="432" t="s">
        <v>38</v>
      </c>
      <c r="I14" s="432" t="s">
        <v>40</v>
      </c>
      <c r="J14" s="432" t="s">
        <v>109</v>
      </c>
      <c r="K14" s="432" t="s">
        <v>110</v>
      </c>
      <c r="L14" s="432" t="s">
        <v>41</v>
      </c>
      <c r="M14" s="432" t="s">
        <v>42</v>
      </c>
      <c r="N14" s="432" t="s">
        <v>43</v>
      </c>
      <c r="O14" s="432" t="s">
        <v>106</v>
      </c>
      <c r="P14" s="435" t="s">
        <v>35</v>
      </c>
    </row>
    <row r="15" spans="1:18" ht="29.25" customHeight="1" x14ac:dyDescent="0.25">
      <c r="B15" s="682" t="s">
        <v>138</v>
      </c>
      <c r="C15" s="683"/>
      <c r="D15" s="683"/>
      <c r="E15" s="683"/>
      <c r="F15" s="683"/>
      <c r="G15" s="683"/>
      <c r="H15" s="683"/>
      <c r="I15" s="683"/>
      <c r="J15" s="683"/>
      <c r="K15" s="683"/>
      <c r="L15" s="683"/>
      <c r="M15" s="683"/>
      <c r="N15" s="683"/>
      <c r="O15" s="683"/>
      <c r="P15" s="684"/>
    </row>
    <row r="16" spans="1:18" ht="26.25" customHeight="1" x14ac:dyDescent="0.25">
      <c r="A16" s="50"/>
      <c r="B16" s="676" t="s">
        <v>139</v>
      </c>
      <c r="C16" s="677"/>
      <c r="D16" s="677"/>
      <c r="E16" s="677"/>
      <c r="F16" s="677"/>
      <c r="G16" s="677"/>
      <c r="H16" s="677"/>
      <c r="I16" s="677"/>
      <c r="J16" s="677"/>
      <c r="K16" s="677"/>
      <c r="L16" s="677"/>
      <c r="M16" s="677"/>
      <c r="N16" s="677"/>
      <c r="O16" s="677"/>
      <c r="P16" s="678"/>
    </row>
    <row r="17" spans="1:16" x14ac:dyDescent="0.25">
      <c r="A17" s="34"/>
      <c r="B17" s="422">
        <v>1</v>
      </c>
      <c r="C17" s="407" t="s">
        <v>140</v>
      </c>
      <c r="D17" s="250" t="s">
        <v>34</v>
      </c>
      <c r="E17" s="408"/>
      <c r="F17" s="295"/>
      <c r="G17" s="295"/>
      <c r="H17" s="419">
        <v>1</v>
      </c>
      <c r="I17" s="409"/>
      <c r="J17" s="409"/>
      <c r="K17" s="409"/>
      <c r="L17" s="409"/>
      <c r="M17" s="409"/>
      <c r="N17" s="409"/>
      <c r="O17" s="409"/>
      <c r="P17" s="423">
        <f>SUM(H17:O17)</f>
        <v>1</v>
      </c>
    </row>
    <row r="18" spans="1:16" x14ac:dyDescent="0.25">
      <c r="A18" s="8"/>
      <c r="B18" s="422">
        <v>2</v>
      </c>
      <c r="C18" s="407" t="s">
        <v>141</v>
      </c>
      <c r="D18" s="250" t="s">
        <v>34</v>
      </c>
      <c r="E18" s="410"/>
      <c r="F18" s="295"/>
      <c r="G18" s="295"/>
      <c r="H18" s="419">
        <v>1</v>
      </c>
      <c r="I18" s="409"/>
      <c r="J18" s="409"/>
      <c r="K18" s="409"/>
      <c r="L18" s="409"/>
      <c r="M18" s="409"/>
      <c r="N18" s="409"/>
      <c r="O18" s="409"/>
      <c r="P18" s="423">
        <f t="shared" ref="P18:P79" si="0">SUM(H18:O18)</f>
        <v>1</v>
      </c>
    </row>
    <row r="19" spans="1:16" x14ac:dyDescent="0.25">
      <c r="A19" s="34"/>
      <c r="B19" s="422">
        <v>3</v>
      </c>
      <c r="C19" s="407" t="s">
        <v>142</v>
      </c>
      <c r="D19" s="250" t="s">
        <v>34</v>
      </c>
      <c r="E19" s="410"/>
      <c r="F19" s="295"/>
      <c r="G19" s="295"/>
      <c r="H19" s="419">
        <v>1</v>
      </c>
      <c r="I19" s="409"/>
      <c r="J19" s="409"/>
      <c r="K19" s="409"/>
      <c r="L19" s="409"/>
      <c r="M19" s="409"/>
      <c r="N19" s="409"/>
      <c r="O19" s="409"/>
      <c r="P19" s="423">
        <f t="shared" si="0"/>
        <v>1</v>
      </c>
    </row>
    <row r="20" spans="1:16" x14ac:dyDescent="0.25">
      <c r="A20" s="34"/>
      <c r="B20" s="422">
        <v>4</v>
      </c>
      <c r="C20" s="407" t="s">
        <v>143</v>
      </c>
      <c r="D20" s="250" t="s">
        <v>34</v>
      </c>
      <c r="E20" s="410"/>
      <c r="F20" s="295"/>
      <c r="G20" s="295"/>
      <c r="H20" s="419">
        <v>1</v>
      </c>
      <c r="I20" s="409"/>
      <c r="J20" s="409"/>
      <c r="K20" s="409"/>
      <c r="L20" s="409"/>
      <c r="M20" s="409"/>
      <c r="N20" s="409"/>
      <c r="O20" s="409"/>
      <c r="P20" s="423">
        <f t="shared" si="0"/>
        <v>1</v>
      </c>
    </row>
    <row r="21" spans="1:16" x14ac:dyDescent="0.25">
      <c r="A21" s="34"/>
      <c r="B21" s="422">
        <v>5</v>
      </c>
      <c r="C21" s="407" t="s">
        <v>144</v>
      </c>
      <c r="D21" s="250" t="s">
        <v>34</v>
      </c>
      <c r="E21" s="410"/>
      <c r="F21" s="295"/>
      <c r="G21" s="295"/>
      <c r="H21" s="419">
        <v>1</v>
      </c>
      <c r="I21" s="409"/>
      <c r="J21" s="409"/>
      <c r="K21" s="409"/>
      <c r="L21" s="409"/>
      <c r="M21" s="409"/>
      <c r="N21" s="409"/>
      <c r="O21" s="409"/>
      <c r="P21" s="423">
        <f t="shared" si="0"/>
        <v>1</v>
      </c>
    </row>
    <row r="22" spans="1:16" ht="28.5" x14ac:dyDescent="0.25">
      <c r="A22" s="34"/>
      <c r="B22" s="422">
        <v>6</v>
      </c>
      <c r="C22" s="407" t="s">
        <v>145</v>
      </c>
      <c r="D22" s="250" t="s">
        <v>34</v>
      </c>
      <c r="E22" s="410"/>
      <c r="F22" s="295"/>
      <c r="G22" s="295"/>
      <c r="H22" s="419">
        <v>1</v>
      </c>
      <c r="I22" s="409"/>
      <c r="J22" s="409"/>
      <c r="K22" s="409"/>
      <c r="L22" s="409"/>
      <c r="M22" s="409"/>
      <c r="N22" s="409"/>
      <c r="O22" s="409"/>
      <c r="P22" s="423">
        <f t="shared" si="0"/>
        <v>1</v>
      </c>
    </row>
    <row r="23" spans="1:16" x14ac:dyDescent="0.25">
      <c r="A23" s="34"/>
      <c r="B23" s="424" t="s">
        <v>260</v>
      </c>
      <c r="C23" s="407"/>
      <c r="D23" s="250" t="s">
        <v>250</v>
      </c>
      <c r="E23" s="410"/>
      <c r="F23" s="295"/>
      <c r="G23" s="295"/>
      <c r="H23" s="419"/>
      <c r="I23" s="409"/>
      <c r="J23" s="409"/>
      <c r="K23" s="409"/>
      <c r="L23" s="409"/>
      <c r="M23" s="409"/>
      <c r="N23" s="409"/>
      <c r="O23" s="409"/>
      <c r="P23" s="423">
        <f t="shared" si="0"/>
        <v>0</v>
      </c>
    </row>
    <row r="24" spans="1:16" x14ac:dyDescent="0.25">
      <c r="A24" s="34"/>
      <c r="B24" s="422"/>
      <c r="C24" s="655"/>
      <c r="D24" s="655"/>
      <c r="E24" s="265"/>
      <c r="F24" s="295"/>
      <c r="G24" s="295"/>
      <c r="H24" s="419"/>
      <c r="I24" s="409"/>
      <c r="J24" s="409"/>
      <c r="K24" s="409"/>
      <c r="L24" s="409"/>
      <c r="M24" s="409"/>
      <c r="N24" s="409"/>
      <c r="O24" s="409"/>
      <c r="P24" s="423">
        <f t="shared" si="0"/>
        <v>0</v>
      </c>
    </row>
    <row r="25" spans="1:16" x14ac:dyDescent="0.25">
      <c r="A25" s="34"/>
      <c r="B25" s="422"/>
      <c r="C25" s="655"/>
      <c r="D25" s="655"/>
      <c r="E25" s="265"/>
      <c r="F25" s="295"/>
      <c r="G25" s="295"/>
      <c r="H25" s="419"/>
      <c r="I25" s="409"/>
      <c r="J25" s="409"/>
      <c r="K25" s="409"/>
      <c r="L25" s="409"/>
      <c r="M25" s="409"/>
      <c r="N25" s="409"/>
      <c r="O25" s="409"/>
      <c r="P25" s="423">
        <f t="shared" si="0"/>
        <v>0</v>
      </c>
    </row>
    <row r="26" spans="1:16" x14ac:dyDescent="0.25">
      <c r="A26" s="34"/>
      <c r="B26" s="422"/>
      <c r="C26" s="655"/>
      <c r="D26" s="655"/>
      <c r="E26" s="265"/>
      <c r="F26" s="295"/>
      <c r="G26" s="295"/>
      <c r="H26" s="419"/>
      <c r="I26" s="409"/>
      <c r="J26" s="409"/>
      <c r="K26" s="409"/>
      <c r="L26" s="409"/>
      <c r="M26" s="409"/>
      <c r="N26" s="409"/>
      <c r="O26" s="409"/>
      <c r="P26" s="423">
        <f t="shared" si="0"/>
        <v>0</v>
      </c>
    </row>
    <row r="27" spans="1:16" ht="25.5" customHeight="1" x14ac:dyDescent="0.25">
      <c r="A27" s="50"/>
      <c r="B27" s="676" t="s">
        <v>146</v>
      </c>
      <c r="C27" s="677"/>
      <c r="D27" s="677"/>
      <c r="E27" s="677"/>
      <c r="F27" s="677"/>
      <c r="G27" s="677"/>
      <c r="H27" s="677"/>
      <c r="I27" s="677"/>
      <c r="J27" s="677"/>
      <c r="K27" s="677"/>
      <c r="L27" s="677"/>
      <c r="M27" s="677"/>
      <c r="N27" s="677"/>
      <c r="O27" s="677"/>
      <c r="P27" s="678"/>
    </row>
    <row r="28" spans="1:16" x14ac:dyDescent="0.25">
      <c r="A28" s="34"/>
      <c r="B28" s="422">
        <v>7</v>
      </c>
      <c r="C28" s="407" t="s">
        <v>147</v>
      </c>
      <c r="D28" s="250" t="s">
        <v>34</v>
      </c>
      <c r="E28" s="410">
        <v>12</v>
      </c>
      <c r="F28" s="295"/>
      <c r="G28" s="295">
        <v>50</v>
      </c>
      <c r="H28" s="409"/>
      <c r="I28" s="419">
        <v>0.2</v>
      </c>
      <c r="J28" s="419">
        <v>0.5</v>
      </c>
      <c r="K28" s="419">
        <v>0.3</v>
      </c>
      <c r="L28" s="409"/>
      <c r="M28" s="409"/>
      <c r="N28" s="409"/>
      <c r="O28" s="409"/>
      <c r="P28" s="423">
        <f t="shared" si="0"/>
        <v>1</v>
      </c>
    </row>
    <row r="29" spans="1:16" ht="28.5" x14ac:dyDescent="0.25">
      <c r="A29" s="34"/>
      <c r="B29" s="422">
        <v>8</v>
      </c>
      <c r="C29" s="407" t="s">
        <v>148</v>
      </c>
      <c r="D29" s="250" t="s">
        <v>34</v>
      </c>
      <c r="E29" s="410">
        <v>12</v>
      </c>
      <c r="F29" s="295"/>
      <c r="G29" s="295"/>
      <c r="H29" s="409"/>
      <c r="I29" s="419">
        <v>0.8</v>
      </c>
      <c r="J29" s="419">
        <v>0.2</v>
      </c>
      <c r="K29" s="409"/>
      <c r="L29" s="409"/>
      <c r="M29" s="409"/>
      <c r="N29" s="409"/>
      <c r="O29" s="409"/>
      <c r="P29" s="423">
        <f t="shared" si="0"/>
        <v>1</v>
      </c>
    </row>
    <row r="30" spans="1:16" ht="28.5" x14ac:dyDescent="0.25">
      <c r="A30" s="34"/>
      <c r="B30" s="422">
        <v>9</v>
      </c>
      <c r="C30" s="407" t="s">
        <v>149</v>
      </c>
      <c r="D30" s="250" t="s">
        <v>34</v>
      </c>
      <c r="E30" s="410">
        <v>12</v>
      </c>
      <c r="F30" s="295"/>
      <c r="G30" s="295"/>
      <c r="H30" s="409"/>
      <c r="I30" s="419">
        <v>0.5</v>
      </c>
      <c r="J30" s="419">
        <v>0.5</v>
      </c>
      <c r="K30" s="409"/>
      <c r="L30" s="409"/>
      <c r="M30" s="409"/>
      <c r="N30" s="409"/>
      <c r="O30" s="409"/>
      <c r="P30" s="423">
        <f t="shared" si="0"/>
        <v>1</v>
      </c>
    </row>
    <row r="31" spans="1:16" ht="28.5" x14ac:dyDescent="0.25">
      <c r="A31" s="34"/>
      <c r="B31" s="422">
        <v>10</v>
      </c>
      <c r="C31" s="407" t="s">
        <v>150</v>
      </c>
      <c r="D31" s="250" t="s">
        <v>34</v>
      </c>
      <c r="E31" s="410">
        <v>12</v>
      </c>
      <c r="F31" s="295"/>
      <c r="G31" s="295"/>
      <c r="H31" s="409"/>
      <c r="I31" s="419">
        <v>1</v>
      </c>
      <c r="J31" s="409"/>
      <c r="K31" s="409"/>
      <c r="L31" s="409"/>
      <c r="M31" s="409"/>
      <c r="N31" s="409"/>
      <c r="O31" s="409"/>
      <c r="P31" s="423">
        <f t="shared" si="0"/>
        <v>1</v>
      </c>
    </row>
    <row r="32" spans="1:16" ht="28.5" x14ac:dyDescent="0.25">
      <c r="A32" s="34"/>
      <c r="B32" s="422">
        <v>11</v>
      </c>
      <c r="C32" s="407" t="s">
        <v>151</v>
      </c>
      <c r="D32" s="250" t="s">
        <v>34</v>
      </c>
      <c r="E32" s="410">
        <v>3</v>
      </c>
      <c r="F32" s="295"/>
      <c r="G32" s="295"/>
      <c r="H32" s="409"/>
      <c r="I32" s="409"/>
      <c r="J32" s="419">
        <v>0.9</v>
      </c>
      <c r="K32" s="419">
        <v>0.1</v>
      </c>
      <c r="L32" s="409"/>
      <c r="M32" s="409"/>
      <c r="N32" s="409"/>
      <c r="O32" s="409"/>
      <c r="P32" s="423">
        <f t="shared" si="0"/>
        <v>1</v>
      </c>
    </row>
    <row r="33" spans="1:16" x14ac:dyDescent="0.25">
      <c r="A33" s="34"/>
      <c r="B33" s="424" t="s">
        <v>260</v>
      </c>
      <c r="C33" s="407"/>
      <c r="D33" s="250" t="s">
        <v>250</v>
      </c>
      <c r="E33" s="410"/>
      <c r="F33" s="295"/>
      <c r="G33" s="295"/>
      <c r="H33" s="409"/>
      <c r="I33" s="409"/>
      <c r="J33" s="409"/>
      <c r="K33" s="409"/>
      <c r="L33" s="409"/>
      <c r="M33" s="409"/>
      <c r="N33" s="409"/>
      <c r="O33" s="409"/>
      <c r="P33" s="423">
        <f t="shared" si="0"/>
        <v>0</v>
      </c>
    </row>
    <row r="34" spans="1:16" x14ac:dyDescent="0.25">
      <c r="A34" s="34"/>
      <c r="B34" s="422"/>
      <c r="C34" s="655"/>
      <c r="D34" s="655"/>
      <c r="E34" s="265"/>
      <c r="F34" s="295"/>
      <c r="G34" s="295"/>
      <c r="H34" s="409"/>
      <c r="I34" s="409"/>
      <c r="J34" s="409"/>
      <c r="K34" s="409"/>
      <c r="L34" s="409"/>
      <c r="M34" s="409"/>
      <c r="N34" s="409"/>
      <c r="O34" s="409"/>
      <c r="P34" s="423">
        <f t="shared" si="0"/>
        <v>0</v>
      </c>
    </row>
    <row r="35" spans="1:16" x14ac:dyDescent="0.25">
      <c r="A35" s="34"/>
      <c r="B35" s="422"/>
      <c r="C35" s="655"/>
      <c r="D35" s="655"/>
      <c r="E35" s="265"/>
      <c r="F35" s="295"/>
      <c r="G35" s="295"/>
      <c r="H35" s="409"/>
      <c r="I35" s="409"/>
      <c r="J35" s="409"/>
      <c r="K35" s="409"/>
      <c r="L35" s="409"/>
      <c r="M35" s="409"/>
      <c r="N35" s="409"/>
      <c r="O35" s="409"/>
      <c r="P35" s="423">
        <f t="shared" si="0"/>
        <v>0</v>
      </c>
    </row>
    <row r="36" spans="1:16" x14ac:dyDescent="0.25">
      <c r="A36" s="34"/>
      <c r="B36" s="422"/>
      <c r="C36" s="655"/>
      <c r="D36" s="655"/>
      <c r="E36" s="265"/>
      <c r="F36" s="295"/>
      <c r="G36" s="295"/>
      <c r="H36" s="409"/>
      <c r="I36" s="409"/>
      <c r="J36" s="409"/>
      <c r="K36" s="409"/>
      <c r="L36" s="409"/>
      <c r="M36" s="409"/>
      <c r="N36" s="409"/>
      <c r="O36" s="409"/>
      <c r="P36" s="423">
        <f t="shared" si="0"/>
        <v>0</v>
      </c>
    </row>
    <row r="37" spans="1:16" ht="26.25" customHeight="1" x14ac:dyDescent="0.25">
      <c r="A37" s="50"/>
      <c r="B37" s="676" t="s">
        <v>11</v>
      </c>
      <c r="C37" s="677"/>
      <c r="D37" s="677"/>
      <c r="E37" s="677"/>
      <c r="F37" s="677"/>
      <c r="G37" s="677"/>
      <c r="H37" s="677"/>
      <c r="I37" s="677"/>
      <c r="J37" s="677"/>
      <c r="K37" s="677"/>
      <c r="L37" s="677"/>
      <c r="M37" s="677"/>
      <c r="N37" s="677"/>
      <c r="O37" s="677"/>
      <c r="P37" s="678"/>
    </row>
    <row r="38" spans="1:16" ht="28.5" x14ac:dyDescent="0.25">
      <c r="A38" s="34"/>
      <c r="B38" s="422">
        <v>12</v>
      </c>
      <c r="C38" s="407" t="s">
        <v>152</v>
      </c>
      <c r="D38" s="250" t="s">
        <v>34</v>
      </c>
      <c r="E38" s="410">
        <v>12</v>
      </c>
      <c r="F38" s="295"/>
      <c r="G38" s="295"/>
      <c r="H38" s="409"/>
      <c r="I38" s="409"/>
      <c r="J38" s="419">
        <v>1</v>
      </c>
      <c r="K38" s="409"/>
      <c r="L38" s="409"/>
      <c r="M38" s="409"/>
      <c r="N38" s="409"/>
      <c r="O38" s="409"/>
      <c r="P38" s="423">
        <f t="shared" si="0"/>
        <v>1</v>
      </c>
    </row>
    <row r="39" spans="1:16" ht="28.5" x14ac:dyDescent="0.25">
      <c r="A39" s="34"/>
      <c r="B39" s="422">
        <v>13</v>
      </c>
      <c r="C39" s="407" t="s">
        <v>153</v>
      </c>
      <c r="D39" s="250" t="s">
        <v>34</v>
      </c>
      <c r="E39" s="410">
        <v>12</v>
      </c>
      <c r="F39" s="295"/>
      <c r="G39" s="295"/>
      <c r="H39" s="409"/>
      <c r="I39" s="409"/>
      <c r="J39" s="419">
        <v>1</v>
      </c>
      <c r="K39" s="409"/>
      <c r="L39" s="409"/>
      <c r="M39" s="409"/>
      <c r="N39" s="409"/>
      <c r="O39" s="409"/>
      <c r="P39" s="423">
        <f t="shared" si="0"/>
        <v>1</v>
      </c>
    </row>
    <row r="40" spans="1:16" ht="28.5" x14ac:dyDescent="0.25">
      <c r="A40" s="34"/>
      <c r="B40" s="422">
        <v>14</v>
      </c>
      <c r="C40" s="407" t="s">
        <v>154</v>
      </c>
      <c r="D40" s="250" t="s">
        <v>34</v>
      </c>
      <c r="E40" s="410">
        <v>12</v>
      </c>
      <c r="F40" s="295"/>
      <c r="G40" s="295"/>
      <c r="H40" s="409"/>
      <c r="I40" s="409"/>
      <c r="J40" s="419">
        <v>1</v>
      </c>
      <c r="K40" s="409"/>
      <c r="L40" s="409"/>
      <c r="M40" s="409"/>
      <c r="N40" s="409"/>
      <c r="O40" s="409"/>
      <c r="P40" s="423">
        <f t="shared" si="0"/>
        <v>1</v>
      </c>
    </row>
    <row r="41" spans="1:16" x14ac:dyDescent="0.25">
      <c r="A41" s="34"/>
      <c r="B41" s="424" t="s">
        <v>260</v>
      </c>
      <c r="C41" s="407"/>
      <c r="D41" s="250" t="s">
        <v>250</v>
      </c>
      <c r="E41" s="410"/>
      <c r="F41" s="295"/>
      <c r="G41" s="295"/>
      <c r="H41" s="409"/>
      <c r="I41" s="409"/>
      <c r="J41" s="409"/>
      <c r="K41" s="409"/>
      <c r="L41" s="409"/>
      <c r="M41" s="409"/>
      <c r="N41" s="409"/>
      <c r="O41" s="409"/>
      <c r="P41" s="423">
        <f t="shared" si="0"/>
        <v>0</v>
      </c>
    </row>
    <row r="42" spans="1:16" x14ac:dyDescent="0.25">
      <c r="A42" s="34"/>
      <c r="B42" s="422"/>
      <c r="C42" s="655"/>
      <c r="D42" s="655"/>
      <c r="E42" s="265"/>
      <c r="F42" s="295"/>
      <c r="G42" s="295"/>
      <c r="H42" s="409"/>
      <c r="I42" s="409"/>
      <c r="J42" s="409"/>
      <c r="K42" s="409"/>
      <c r="L42" s="409"/>
      <c r="M42" s="409"/>
      <c r="N42" s="409"/>
      <c r="O42" s="409"/>
      <c r="P42" s="423">
        <f t="shared" si="0"/>
        <v>0</v>
      </c>
    </row>
    <row r="43" spans="1:16" x14ac:dyDescent="0.25">
      <c r="A43" s="34"/>
      <c r="B43" s="422"/>
      <c r="C43" s="655"/>
      <c r="D43" s="655"/>
      <c r="E43" s="265"/>
      <c r="F43" s="295"/>
      <c r="G43" s="295"/>
      <c r="H43" s="409"/>
      <c r="I43" s="409"/>
      <c r="J43" s="409"/>
      <c r="K43" s="409"/>
      <c r="L43" s="409"/>
      <c r="M43" s="409"/>
      <c r="N43" s="409"/>
      <c r="O43" s="409"/>
      <c r="P43" s="423">
        <f t="shared" si="0"/>
        <v>0</v>
      </c>
    </row>
    <row r="44" spans="1:16" x14ac:dyDescent="0.25">
      <c r="A44" s="34"/>
      <c r="B44" s="422"/>
      <c r="C44" s="655"/>
      <c r="D44" s="655"/>
      <c r="E44" s="265"/>
      <c r="F44" s="295"/>
      <c r="G44" s="295"/>
      <c r="H44" s="409"/>
      <c r="I44" s="409"/>
      <c r="J44" s="409"/>
      <c r="K44" s="409"/>
      <c r="L44" s="409"/>
      <c r="M44" s="409"/>
      <c r="N44" s="409"/>
      <c r="O44" s="409"/>
      <c r="P44" s="423">
        <f t="shared" si="0"/>
        <v>0</v>
      </c>
    </row>
    <row r="45" spans="1:16" ht="24" customHeight="1" x14ac:dyDescent="0.25">
      <c r="A45" s="50"/>
      <c r="B45" s="676" t="s">
        <v>155</v>
      </c>
      <c r="C45" s="677"/>
      <c r="D45" s="677"/>
      <c r="E45" s="677"/>
      <c r="F45" s="677"/>
      <c r="G45" s="677"/>
      <c r="H45" s="677"/>
      <c r="I45" s="677"/>
      <c r="J45" s="677"/>
      <c r="K45" s="677"/>
      <c r="L45" s="677"/>
      <c r="M45" s="677"/>
      <c r="N45" s="677"/>
      <c r="O45" s="677"/>
      <c r="P45" s="678"/>
    </row>
    <row r="46" spans="1:16" x14ac:dyDescent="0.25">
      <c r="A46" s="34"/>
      <c r="B46" s="422">
        <v>15</v>
      </c>
      <c r="C46" s="407" t="s">
        <v>156</v>
      </c>
      <c r="D46" s="250" t="s">
        <v>34</v>
      </c>
      <c r="E46" s="410"/>
      <c r="F46" s="295"/>
      <c r="G46" s="295"/>
      <c r="H46" s="419">
        <v>1</v>
      </c>
      <c r="I46" s="409"/>
      <c r="J46" s="409"/>
      <c r="K46" s="409"/>
      <c r="L46" s="409"/>
      <c r="M46" s="409"/>
      <c r="N46" s="409"/>
      <c r="O46" s="409"/>
      <c r="P46" s="423">
        <f t="shared" si="0"/>
        <v>1</v>
      </c>
    </row>
    <row r="47" spans="1:16" x14ac:dyDescent="0.25">
      <c r="A47" s="34"/>
      <c r="B47" s="424" t="s">
        <v>260</v>
      </c>
      <c r="C47" s="407"/>
      <c r="D47" s="250" t="s">
        <v>250</v>
      </c>
      <c r="E47" s="410"/>
      <c r="F47" s="295"/>
      <c r="G47" s="295"/>
      <c r="H47" s="419"/>
      <c r="I47" s="409"/>
      <c r="J47" s="409"/>
      <c r="K47" s="409"/>
      <c r="L47" s="409"/>
      <c r="M47" s="409"/>
      <c r="N47" s="409"/>
      <c r="O47" s="409"/>
      <c r="P47" s="423">
        <f t="shared" si="0"/>
        <v>0</v>
      </c>
    </row>
    <row r="48" spans="1:16" x14ac:dyDescent="0.25">
      <c r="A48" s="34"/>
      <c r="B48" s="422"/>
      <c r="C48" s="655"/>
      <c r="D48" s="655"/>
      <c r="E48" s="265"/>
      <c r="F48" s="295"/>
      <c r="G48" s="295"/>
      <c r="H48" s="419"/>
      <c r="I48" s="409"/>
      <c r="J48" s="409"/>
      <c r="K48" s="409"/>
      <c r="L48" s="409"/>
      <c r="M48" s="409"/>
      <c r="N48" s="409"/>
      <c r="O48" s="409"/>
      <c r="P48" s="423">
        <f t="shared" si="0"/>
        <v>0</v>
      </c>
    </row>
    <row r="49" spans="1:16" x14ac:dyDescent="0.25">
      <c r="A49" s="34"/>
      <c r="B49" s="422"/>
      <c r="C49" s="655"/>
      <c r="D49" s="655"/>
      <c r="E49" s="265"/>
      <c r="F49" s="295"/>
      <c r="G49" s="295"/>
      <c r="H49" s="419"/>
      <c r="I49" s="409"/>
      <c r="J49" s="409"/>
      <c r="K49" s="409"/>
      <c r="L49" s="409"/>
      <c r="M49" s="409"/>
      <c r="N49" s="409"/>
      <c r="O49" s="409"/>
      <c r="P49" s="423"/>
    </row>
    <row r="50" spans="1:16" x14ac:dyDescent="0.25">
      <c r="A50" s="34"/>
      <c r="B50" s="422"/>
      <c r="C50" s="655"/>
      <c r="D50" s="655"/>
      <c r="E50" s="265"/>
      <c r="F50" s="295"/>
      <c r="G50" s="295"/>
      <c r="H50" s="419"/>
      <c r="I50" s="409"/>
      <c r="J50" s="409"/>
      <c r="K50" s="409"/>
      <c r="L50" s="409"/>
      <c r="M50" s="409"/>
      <c r="N50" s="409"/>
      <c r="O50" s="409"/>
      <c r="P50" s="423">
        <f t="shared" si="0"/>
        <v>0</v>
      </c>
    </row>
    <row r="51" spans="1:16" ht="21" customHeight="1" x14ac:dyDescent="0.25">
      <c r="A51" s="48"/>
      <c r="B51" s="676" t="s">
        <v>157</v>
      </c>
      <c r="C51" s="677"/>
      <c r="D51" s="677"/>
      <c r="E51" s="677"/>
      <c r="F51" s="677"/>
      <c r="G51" s="677"/>
      <c r="H51" s="677"/>
      <c r="I51" s="677"/>
      <c r="J51" s="677"/>
      <c r="K51" s="677"/>
      <c r="L51" s="677"/>
      <c r="M51" s="677"/>
      <c r="N51" s="677"/>
      <c r="O51" s="677"/>
      <c r="P51" s="678"/>
    </row>
    <row r="52" spans="1:16" x14ac:dyDescent="0.25">
      <c r="A52" s="34"/>
      <c r="B52" s="422">
        <v>16</v>
      </c>
      <c r="C52" s="407" t="s">
        <v>158</v>
      </c>
      <c r="D52" s="250" t="s">
        <v>34</v>
      </c>
      <c r="E52" s="410"/>
      <c r="F52" s="295"/>
      <c r="G52" s="295"/>
      <c r="H52" s="409"/>
      <c r="I52" s="409"/>
      <c r="J52" s="409"/>
      <c r="K52" s="409"/>
      <c r="L52" s="409"/>
      <c r="M52" s="409"/>
      <c r="N52" s="409"/>
      <c r="O52" s="409"/>
      <c r="P52" s="423">
        <f t="shared" si="0"/>
        <v>0</v>
      </c>
    </row>
    <row r="53" spans="1:16" x14ac:dyDescent="0.25">
      <c r="A53" s="34"/>
      <c r="B53" s="422">
        <v>17</v>
      </c>
      <c r="C53" s="407" t="s">
        <v>159</v>
      </c>
      <c r="D53" s="250" t="s">
        <v>34</v>
      </c>
      <c r="E53" s="410"/>
      <c r="F53" s="295"/>
      <c r="G53" s="295"/>
      <c r="H53" s="409"/>
      <c r="I53" s="409"/>
      <c r="J53" s="409"/>
      <c r="K53" s="409"/>
      <c r="L53" s="409"/>
      <c r="M53" s="409"/>
      <c r="N53" s="409"/>
      <c r="O53" s="409"/>
      <c r="P53" s="423">
        <f t="shared" si="0"/>
        <v>0</v>
      </c>
    </row>
    <row r="54" spans="1:16" x14ac:dyDescent="0.25">
      <c r="A54" s="34"/>
      <c r="B54" s="422">
        <v>18</v>
      </c>
      <c r="C54" s="407" t="s">
        <v>160</v>
      </c>
      <c r="D54" s="250" t="s">
        <v>34</v>
      </c>
      <c r="E54" s="410"/>
      <c r="F54" s="295"/>
      <c r="G54" s="295"/>
      <c r="H54" s="409"/>
      <c r="I54" s="409"/>
      <c r="J54" s="409"/>
      <c r="K54" s="409"/>
      <c r="L54" s="409"/>
      <c r="M54" s="409"/>
      <c r="N54" s="409"/>
      <c r="O54" s="409"/>
      <c r="P54" s="423">
        <f t="shared" si="0"/>
        <v>0</v>
      </c>
    </row>
    <row r="55" spans="1:16" x14ac:dyDescent="0.25">
      <c r="A55" s="34"/>
      <c r="B55" s="422">
        <v>19</v>
      </c>
      <c r="C55" s="407" t="s">
        <v>161</v>
      </c>
      <c r="D55" s="250" t="s">
        <v>34</v>
      </c>
      <c r="E55" s="410"/>
      <c r="F55" s="295"/>
      <c r="G55" s="295"/>
      <c r="H55" s="409"/>
      <c r="I55" s="409"/>
      <c r="J55" s="409"/>
      <c r="K55" s="409"/>
      <c r="L55" s="409"/>
      <c r="M55" s="409"/>
      <c r="N55" s="409"/>
      <c r="O55" s="409"/>
      <c r="P55" s="423">
        <f t="shared" si="0"/>
        <v>0</v>
      </c>
    </row>
    <row r="56" spans="1:16" x14ac:dyDescent="0.25">
      <c r="A56" s="34"/>
      <c r="B56" s="424" t="s">
        <v>260</v>
      </c>
      <c r="C56" s="407"/>
      <c r="D56" s="250" t="s">
        <v>250</v>
      </c>
      <c r="E56" s="410"/>
      <c r="F56" s="295"/>
      <c r="G56" s="295"/>
      <c r="H56" s="409"/>
      <c r="I56" s="409"/>
      <c r="J56" s="409"/>
      <c r="K56" s="409"/>
      <c r="L56" s="409"/>
      <c r="M56" s="409"/>
      <c r="N56" s="409"/>
      <c r="O56" s="409"/>
      <c r="P56" s="423">
        <f t="shared" si="0"/>
        <v>0</v>
      </c>
    </row>
    <row r="57" spans="1:16" x14ac:dyDescent="0.25">
      <c r="A57" s="34"/>
      <c r="B57" s="424"/>
      <c r="C57" s="655"/>
      <c r="D57" s="655"/>
      <c r="E57" s="265"/>
      <c r="F57" s="295"/>
      <c r="G57" s="295"/>
      <c r="H57" s="409"/>
      <c r="I57" s="409"/>
      <c r="J57" s="409"/>
      <c r="K57" s="409"/>
      <c r="L57" s="409"/>
      <c r="M57" s="409"/>
      <c r="N57" s="409"/>
      <c r="O57" s="409"/>
      <c r="P57" s="423"/>
    </row>
    <row r="58" spans="1:16" x14ac:dyDescent="0.25">
      <c r="A58" s="34"/>
      <c r="B58" s="424"/>
      <c r="C58" s="655"/>
      <c r="D58" s="655"/>
      <c r="E58" s="265"/>
      <c r="F58" s="295"/>
      <c r="G58" s="295"/>
      <c r="H58" s="409"/>
      <c r="I58" s="409"/>
      <c r="J58" s="409"/>
      <c r="K58" s="409"/>
      <c r="L58" s="409"/>
      <c r="M58" s="409"/>
      <c r="N58" s="409"/>
      <c r="O58" s="409"/>
      <c r="P58" s="423"/>
    </row>
    <row r="59" spans="1:16" x14ac:dyDescent="0.25">
      <c r="A59" s="33"/>
      <c r="B59" s="425"/>
      <c r="C59" s="655"/>
      <c r="D59" s="655"/>
      <c r="E59" s="265"/>
      <c r="F59" s="295"/>
      <c r="G59" s="295"/>
      <c r="H59" s="413"/>
      <c r="I59" s="413"/>
      <c r="J59" s="413"/>
      <c r="K59" s="413"/>
      <c r="L59" s="413"/>
      <c r="M59" s="413"/>
      <c r="N59" s="413"/>
      <c r="O59" s="413"/>
      <c r="P59" s="423"/>
    </row>
    <row r="60" spans="1:16" ht="27" customHeight="1" x14ac:dyDescent="0.25">
      <c r="B60" s="682" t="s">
        <v>162</v>
      </c>
      <c r="C60" s="683"/>
      <c r="D60" s="683"/>
      <c r="E60" s="683"/>
      <c r="F60" s="683"/>
      <c r="G60" s="683"/>
      <c r="H60" s="683"/>
      <c r="I60" s="683"/>
      <c r="J60" s="683"/>
      <c r="K60" s="683"/>
      <c r="L60" s="683"/>
      <c r="M60" s="683"/>
      <c r="N60" s="683"/>
      <c r="O60" s="683"/>
      <c r="P60" s="684"/>
    </row>
    <row r="61" spans="1:16" ht="16.5" x14ac:dyDescent="0.25">
      <c r="B61" s="426"/>
      <c r="C61" s="407"/>
      <c r="D61" s="410"/>
      <c r="E61" s="410"/>
      <c r="F61" s="406"/>
      <c r="G61" s="406"/>
      <c r="H61" s="406"/>
      <c r="I61" s="406"/>
      <c r="J61" s="406"/>
      <c r="K61" s="406"/>
      <c r="L61" s="406"/>
      <c r="M61" s="406"/>
      <c r="N61" s="406"/>
      <c r="O61" s="406"/>
      <c r="P61" s="427"/>
    </row>
    <row r="62" spans="1:16" ht="25.5" customHeight="1" x14ac:dyDescent="0.25">
      <c r="A62" s="50"/>
      <c r="B62" s="694" t="s">
        <v>163</v>
      </c>
      <c r="C62" s="695"/>
      <c r="D62" s="695"/>
      <c r="E62" s="695"/>
      <c r="F62" s="695"/>
      <c r="G62" s="695"/>
      <c r="H62" s="695"/>
      <c r="I62" s="695"/>
      <c r="J62" s="695"/>
      <c r="K62" s="695"/>
      <c r="L62" s="695"/>
      <c r="M62" s="695"/>
      <c r="N62" s="695"/>
      <c r="O62" s="695"/>
      <c r="P62" s="696"/>
    </row>
    <row r="63" spans="1:16" x14ac:dyDescent="0.25">
      <c r="A63" s="34"/>
      <c r="B63" s="422">
        <v>21</v>
      </c>
      <c r="C63" s="407" t="s">
        <v>164</v>
      </c>
      <c r="D63" s="250" t="s">
        <v>34</v>
      </c>
      <c r="E63" s="410"/>
      <c r="F63" s="295"/>
      <c r="G63" s="295"/>
      <c r="H63" s="419">
        <v>1</v>
      </c>
      <c r="I63" s="409"/>
      <c r="J63" s="409"/>
      <c r="K63" s="409"/>
      <c r="L63" s="409"/>
      <c r="M63" s="409"/>
      <c r="N63" s="409"/>
      <c r="O63" s="409"/>
      <c r="P63" s="423">
        <f t="shared" si="0"/>
        <v>1</v>
      </c>
    </row>
    <row r="64" spans="1:16" ht="28.5" x14ac:dyDescent="0.25">
      <c r="A64" s="34"/>
      <c r="B64" s="422">
        <v>22</v>
      </c>
      <c r="C64" s="407" t="s">
        <v>165</v>
      </c>
      <c r="D64" s="250" t="s">
        <v>34</v>
      </c>
      <c r="E64" s="410"/>
      <c r="F64" s="295"/>
      <c r="G64" s="295"/>
      <c r="H64" s="419">
        <v>1</v>
      </c>
      <c r="I64" s="409"/>
      <c r="J64" s="409"/>
      <c r="K64" s="409"/>
      <c r="L64" s="409"/>
      <c r="M64" s="409"/>
      <c r="N64" s="409"/>
      <c r="O64" s="409"/>
      <c r="P64" s="423">
        <f t="shared" si="0"/>
        <v>1</v>
      </c>
    </row>
    <row r="65" spans="1:16" x14ac:dyDescent="0.25">
      <c r="A65" s="34"/>
      <c r="B65" s="422">
        <v>23</v>
      </c>
      <c r="C65" s="407" t="s">
        <v>166</v>
      </c>
      <c r="D65" s="250" t="s">
        <v>34</v>
      </c>
      <c r="E65" s="410"/>
      <c r="F65" s="295"/>
      <c r="G65" s="295"/>
      <c r="H65" s="419">
        <v>1</v>
      </c>
      <c r="I65" s="409"/>
      <c r="J65" s="409"/>
      <c r="K65" s="409"/>
      <c r="L65" s="409"/>
      <c r="M65" s="409"/>
      <c r="N65" s="409"/>
      <c r="O65" s="409"/>
      <c r="P65" s="423">
        <f t="shared" si="0"/>
        <v>1</v>
      </c>
    </row>
    <row r="66" spans="1:16" x14ac:dyDescent="0.25">
      <c r="A66" s="34"/>
      <c r="B66" s="422">
        <v>24</v>
      </c>
      <c r="C66" s="407" t="s">
        <v>167</v>
      </c>
      <c r="D66" s="250" t="s">
        <v>34</v>
      </c>
      <c r="E66" s="410"/>
      <c r="F66" s="295"/>
      <c r="G66" s="295"/>
      <c r="H66" s="419">
        <v>1</v>
      </c>
      <c r="I66" s="409"/>
      <c r="J66" s="409"/>
      <c r="K66" s="409"/>
      <c r="L66" s="409"/>
      <c r="M66" s="409"/>
      <c r="N66" s="409"/>
      <c r="O66" s="409"/>
      <c r="P66" s="423">
        <f t="shared" si="0"/>
        <v>1</v>
      </c>
    </row>
    <row r="67" spans="1:16" x14ac:dyDescent="0.25">
      <c r="A67" s="34"/>
      <c r="B67" s="424" t="s">
        <v>260</v>
      </c>
      <c r="C67" s="407"/>
      <c r="D67" s="250" t="s">
        <v>250</v>
      </c>
      <c r="E67" s="410"/>
      <c r="F67" s="295"/>
      <c r="G67" s="295"/>
      <c r="H67" s="419"/>
      <c r="I67" s="409"/>
      <c r="J67" s="409"/>
      <c r="K67" s="409"/>
      <c r="L67" s="409"/>
      <c r="M67" s="409"/>
      <c r="N67" s="409"/>
      <c r="O67" s="409"/>
      <c r="P67" s="423"/>
    </row>
    <row r="68" spans="1:16" x14ac:dyDescent="0.25">
      <c r="A68" s="34"/>
      <c r="B68" s="422"/>
      <c r="C68" s="655"/>
      <c r="D68" s="655"/>
      <c r="E68" s="265"/>
      <c r="F68" s="295"/>
      <c r="G68" s="295"/>
      <c r="H68" s="419"/>
      <c r="I68" s="409"/>
      <c r="J68" s="409"/>
      <c r="K68" s="409"/>
      <c r="L68" s="409"/>
      <c r="M68" s="409"/>
      <c r="N68" s="409"/>
      <c r="O68" s="409"/>
      <c r="P68" s="423"/>
    </row>
    <row r="69" spans="1:16" x14ac:dyDescent="0.25">
      <c r="A69" s="34"/>
      <c r="B69" s="422"/>
      <c r="C69" s="655"/>
      <c r="D69" s="655"/>
      <c r="E69" s="265"/>
      <c r="F69" s="295"/>
      <c r="G69" s="295"/>
      <c r="H69" s="419"/>
      <c r="I69" s="409"/>
      <c r="J69" s="409"/>
      <c r="K69" s="409"/>
      <c r="L69" s="409"/>
      <c r="M69" s="409"/>
      <c r="N69" s="409"/>
      <c r="O69" s="409"/>
      <c r="P69" s="423"/>
    </row>
    <row r="70" spans="1:16" x14ac:dyDescent="0.25">
      <c r="A70" s="34"/>
      <c r="B70" s="422"/>
      <c r="C70" s="655"/>
      <c r="D70" s="655"/>
      <c r="E70" s="265"/>
      <c r="F70" s="295"/>
      <c r="G70" s="295"/>
      <c r="H70" s="409"/>
      <c r="I70" s="409"/>
      <c r="J70" s="409"/>
      <c r="K70" s="409"/>
      <c r="L70" s="409"/>
      <c r="M70" s="409"/>
      <c r="N70" s="409"/>
      <c r="O70" s="409"/>
      <c r="P70" s="423">
        <f t="shared" si="0"/>
        <v>0</v>
      </c>
    </row>
    <row r="71" spans="1:16" ht="28.5" customHeight="1" x14ac:dyDescent="0.25">
      <c r="A71" s="50"/>
      <c r="B71" s="694" t="s">
        <v>168</v>
      </c>
      <c r="C71" s="695"/>
      <c r="D71" s="695"/>
      <c r="E71" s="695"/>
      <c r="F71" s="695"/>
      <c r="G71" s="695"/>
      <c r="H71" s="695"/>
      <c r="I71" s="695"/>
      <c r="J71" s="695"/>
      <c r="K71" s="695"/>
      <c r="L71" s="695"/>
      <c r="M71" s="695"/>
      <c r="N71" s="695"/>
      <c r="O71" s="695"/>
      <c r="P71" s="696"/>
    </row>
    <row r="72" spans="1:16" x14ac:dyDescent="0.25">
      <c r="A72" s="34"/>
      <c r="B72" s="422">
        <v>25</v>
      </c>
      <c r="C72" s="407" t="s">
        <v>169</v>
      </c>
      <c r="D72" s="250" t="s">
        <v>34</v>
      </c>
      <c r="E72" s="410"/>
      <c r="F72" s="295"/>
      <c r="G72" s="295"/>
      <c r="H72" s="409"/>
      <c r="I72" s="419">
        <v>1</v>
      </c>
      <c r="J72" s="409"/>
      <c r="K72" s="409"/>
      <c r="L72" s="409"/>
      <c r="M72" s="409"/>
      <c r="N72" s="409"/>
      <c r="O72" s="409"/>
      <c r="P72" s="423">
        <f t="shared" si="0"/>
        <v>1</v>
      </c>
    </row>
    <row r="73" spans="1:16" x14ac:dyDescent="0.25">
      <c r="A73" s="34"/>
      <c r="B73" s="422">
        <v>26</v>
      </c>
      <c r="C73" s="407" t="s">
        <v>170</v>
      </c>
      <c r="D73" s="250" t="s">
        <v>34</v>
      </c>
      <c r="E73" s="410"/>
      <c r="F73" s="295"/>
      <c r="G73" s="295"/>
      <c r="H73" s="409"/>
      <c r="I73" s="419">
        <v>1</v>
      </c>
      <c r="J73" s="409"/>
      <c r="K73" s="409"/>
      <c r="L73" s="409"/>
      <c r="M73" s="409"/>
      <c r="N73" s="409"/>
      <c r="O73" s="409"/>
      <c r="P73" s="423">
        <f t="shared" si="0"/>
        <v>1</v>
      </c>
    </row>
    <row r="74" spans="1:16" ht="28.5" x14ac:dyDescent="0.25">
      <c r="A74" s="34"/>
      <c r="B74" s="422">
        <v>27</v>
      </c>
      <c r="C74" s="407" t="s">
        <v>171</v>
      </c>
      <c r="D74" s="250" t="s">
        <v>34</v>
      </c>
      <c r="E74" s="410"/>
      <c r="F74" s="295"/>
      <c r="G74" s="295"/>
      <c r="H74" s="409"/>
      <c r="I74" s="419">
        <v>0.8</v>
      </c>
      <c r="J74" s="419">
        <v>0.2</v>
      </c>
      <c r="K74" s="409"/>
      <c r="L74" s="409"/>
      <c r="M74" s="409"/>
      <c r="N74" s="409"/>
      <c r="O74" s="409"/>
      <c r="P74" s="423">
        <f t="shared" si="0"/>
        <v>1</v>
      </c>
    </row>
    <row r="75" spans="1:16" ht="28.5" x14ac:dyDescent="0.25">
      <c r="A75" s="34"/>
      <c r="B75" s="422">
        <v>28</v>
      </c>
      <c r="C75" s="407" t="s">
        <v>172</v>
      </c>
      <c r="D75" s="250" t="s">
        <v>34</v>
      </c>
      <c r="E75" s="410"/>
      <c r="F75" s="295"/>
      <c r="G75" s="295"/>
      <c r="H75" s="409"/>
      <c r="I75" s="409"/>
      <c r="J75" s="409"/>
      <c r="K75" s="409"/>
      <c r="L75" s="409"/>
      <c r="M75" s="409"/>
      <c r="N75" s="409"/>
      <c r="O75" s="409"/>
      <c r="P75" s="423">
        <f t="shared" si="0"/>
        <v>0</v>
      </c>
    </row>
    <row r="76" spans="1:16" ht="28.5" x14ac:dyDescent="0.25">
      <c r="A76" s="34"/>
      <c r="B76" s="422">
        <v>29</v>
      </c>
      <c r="C76" s="407" t="s">
        <v>173</v>
      </c>
      <c r="D76" s="250" t="s">
        <v>34</v>
      </c>
      <c r="E76" s="410"/>
      <c r="F76" s="295"/>
      <c r="G76" s="295"/>
      <c r="H76" s="409"/>
      <c r="I76" s="409"/>
      <c r="J76" s="409"/>
      <c r="K76" s="409"/>
      <c r="L76" s="409"/>
      <c r="M76" s="409"/>
      <c r="N76" s="409"/>
      <c r="O76" s="409"/>
      <c r="P76" s="423">
        <f t="shared" si="0"/>
        <v>0</v>
      </c>
    </row>
    <row r="77" spans="1:16" ht="28.5" x14ac:dyDescent="0.25">
      <c r="A77" s="34"/>
      <c r="B77" s="422">
        <v>30</v>
      </c>
      <c r="C77" s="407" t="s">
        <v>174</v>
      </c>
      <c r="D77" s="250" t="s">
        <v>34</v>
      </c>
      <c r="E77" s="410"/>
      <c r="F77" s="295"/>
      <c r="G77" s="295"/>
      <c r="H77" s="409"/>
      <c r="I77" s="409"/>
      <c r="J77" s="409"/>
      <c r="K77" s="409"/>
      <c r="L77" s="409"/>
      <c r="M77" s="409"/>
      <c r="N77" s="409"/>
      <c r="O77" s="409"/>
      <c r="P77" s="423">
        <f t="shared" si="0"/>
        <v>0</v>
      </c>
    </row>
    <row r="78" spans="1:16" ht="28.5" x14ac:dyDescent="0.25">
      <c r="A78" s="34"/>
      <c r="B78" s="422">
        <v>31</v>
      </c>
      <c r="C78" s="407" t="s">
        <v>175</v>
      </c>
      <c r="D78" s="250" t="s">
        <v>34</v>
      </c>
      <c r="E78" s="410"/>
      <c r="F78" s="295"/>
      <c r="G78" s="295"/>
      <c r="H78" s="409"/>
      <c r="I78" s="409"/>
      <c r="J78" s="409"/>
      <c r="K78" s="409"/>
      <c r="L78" s="409"/>
      <c r="M78" s="409"/>
      <c r="N78" s="409"/>
      <c r="O78" s="409"/>
      <c r="P78" s="423">
        <f t="shared" si="0"/>
        <v>0</v>
      </c>
    </row>
    <row r="79" spans="1:16" x14ac:dyDescent="0.25">
      <c r="A79" s="34"/>
      <c r="B79" s="422">
        <v>32</v>
      </c>
      <c r="C79" s="407" t="s">
        <v>176</v>
      </c>
      <c r="D79" s="250" t="s">
        <v>34</v>
      </c>
      <c r="E79" s="410"/>
      <c r="F79" s="295"/>
      <c r="G79" s="295"/>
      <c r="H79" s="409"/>
      <c r="I79" s="409"/>
      <c r="J79" s="409"/>
      <c r="K79" s="409"/>
      <c r="L79" s="409"/>
      <c r="M79" s="409"/>
      <c r="N79" s="409"/>
      <c r="O79" s="409"/>
      <c r="P79" s="423">
        <f t="shared" si="0"/>
        <v>0</v>
      </c>
    </row>
    <row r="80" spans="1:16" x14ac:dyDescent="0.25">
      <c r="A80" s="34"/>
      <c r="B80" s="424" t="s">
        <v>260</v>
      </c>
      <c r="C80" s="407"/>
      <c r="D80" s="250" t="s">
        <v>250</v>
      </c>
      <c r="E80" s="410"/>
      <c r="F80" s="295"/>
      <c r="G80" s="295"/>
      <c r="H80" s="409"/>
      <c r="I80" s="409"/>
      <c r="J80" s="409"/>
      <c r="K80" s="409"/>
      <c r="L80" s="409"/>
      <c r="M80" s="409"/>
      <c r="N80" s="409"/>
      <c r="O80" s="409"/>
      <c r="P80" s="423"/>
    </row>
    <row r="81" spans="1:16" x14ac:dyDescent="0.25">
      <c r="A81" s="34"/>
      <c r="B81" s="422"/>
      <c r="C81" s="655"/>
      <c r="D81" s="655"/>
      <c r="E81" s="265"/>
      <c r="F81" s="295"/>
      <c r="G81" s="295"/>
      <c r="H81" s="409"/>
      <c r="I81" s="409"/>
      <c r="J81" s="409"/>
      <c r="K81" s="409"/>
      <c r="L81" s="409"/>
      <c r="M81" s="409"/>
      <c r="N81" s="409"/>
      <c r="O81" s="409"/>
      <c r="P81" s="423"/>
    </row>
    <row r="82" spans="1:16" x14ac:dyDescent="0.25">
      <c r="A82" s="34"/>
      <c r="B82" s="422"/>
      <c r="C82" s="655"/>
      <c r="D82" s="655"/>
      <c r="E82" s="265"/>
      <c r="F82" s="295"/>
      <c r="G82" s="295"/>
      <c r="H82" s="409"/>
      <c r="I82" s="409"/>
      <c r="J82" s="409"/>
      <c r="K82" s="409"/>
      <c r="L82" s="409"/>
      <c r="M82" s="409"/>
      <c r="N82" s="409"/>
      <c r="O82" s="409"/>
      <c r="P82" s="423"/>
    </row>
    <row r="83" spans="1:16" x14ac:dyDescent="0.25">
      <c r="A83" s="34"/>
      <c r="B83" s="422"/>
      <c r="C83" s="655"/>
      <c r="D83" s="655"/>
      <c r="E83" s="265"/>
      <c r="F83" s="295"/>
      <c r="G83" s="295"/>
      <c r="H83" s="409"/>
      <c r="I83" s="409"/>
      <c r="J83" s="409"/>
      <c r="K83" s="409"/>
      <c r="L83" s="409"/>
      <c r="M83" s="409"/>
      <c r="N83" s="409"/>
      <c r="O83" s="409"/>
      <c r="P83" s="423">
        <f t="shared" ref="P83:P106" si="1">SUM(H83:O83)</f>
        <v>0</v>
      </c>
    </row>
    <row r="84" spans="1:16" ht="25.5" customHeight="1" x14ac:dyDescent="0.25">
      <c r="A84" s="50"/>
      <c r="B84" s="694" t="s">
        <v>177</v>
      </c>
      <c r="C84" s="695"/>
      <c r="D84" s="695"/>
      <c r="E84" s="695"/>
      <c r="F84" s="695"/>
      <c r="G84" s="695"/>
      <c r="H84" s="695"/>
      <c r="I84" s="695"/>
      <c r="J84" s="695"/>
      <c r="K84" s="695"/>
      <c r="L84" s="695"/>
      <c r="M84" s="695"/>
      <c r="N84" s="695"/>
      <c r="O84" s="695"/>
      <c r="P84" s="696"/>
    </row>
    <row r="85" spans="1:16" x14ac:dyDescent="0.25">
      <c r="A85" s="34"/>
      <c r="B85" s="422">
        <v>33</v>
      </c>
      <c r="C85" s="407" t="s">
        <v>178</v>
      </c>
      <c r="D85" s="250" t="s">
        <v>34</v>
      </c>
      <c r="E85" s="410"/>
      <c r="F85" s="295"/>
      <c r="G85" s="295"/>
      <c r="H85" s="415"/>
      <c r="I85" s="415"/>
      <c r="J85" s="415"/>
      <c r="K85" s="415"/>
      <c r="L85" s="415"/>
      <c r="M85" s="415"/>
      <c r="N85" s="415"/>
      <c r="O85" s="415"/>
      <c r="P85" s="423">
        <f t="shared" si="1"/>
        <v>0</v>
      </c>
    </row>
    <row r="86" spans="1:16" x14ac:dyDescent="0.25">
      <c r="A86" s="34"/>
      <c r="B86" s="422">
        <v>34</v>
      </c>
      <c r="C86" s="407" t="s">
        <v>179</v>
      </c>
      <c r="D86" s="250" t="s">
        <v>34</v>
      </c>
      <c r="E86" s="410"/>
      <c r="F86" s="295"/>
      <c r="G86" s="295"/>
      <c r="H86" s="415"/>
      <c r="I86" s="415"/>
      <c r="J86" s="415"/>
      <c r="K86" s="415"/>
      <c r="L86" s="415"/>
      <c r="M86" s="415"/>
      <c r="N86" s="415"/>
      <c r="O86" s="415"/>
      <c r="P86" s="423">
        <f t="shared" si="1"/>
        <v>0</v>
      </c>
    </row>
    <row r="87" spans="1:16" x14ac:dyDescent="0.25">
      <c r="A87" s="34"/>
      <c r="B87" s="422">
        <v>35</v>
      </c>
      <c r="C87" s="407" t="s">
        <v>180</v>
      </c>
      <c r="D87" s="250" t="s">
        <v>34</v>
      </c>
      <c r="E87" s="410"/>
      <c r="F87" s="295"/>
      <c r="G87" s="295"/>
      <c r="H87" s="415"/>
      <c r="I87" s="415"/>
      <c r="J87" s="415"/>
      <c r="K87" s="415"/>
      <c r="L87" s="415"/>
      <c r="M87" s="415"/>
      <c r="N87" s="415"/>
      <c r="O87" s="415"/>
      <c r="P87" s="423">
        <f t="shared" si="1"/>
        <v>0</v>
      </c>
    </row>
    <row r="88" spans="1:16" x14ac:dyDescent="0.25">
      <c r="A88" s="34"/>
      <c r="B88" s="424" t="s">
        <v>260</v>
      </c>
      <c r="C88" s="407"/>
      <c r="D88" s="250" t="s">
        <v>250</v>
      </c>
      <c r="E88" s="410"/>
      <c r="F88" s="295"/>
      <c r="G88" s="295"/>
      <c r="H88" s="415"/>
      <c r="I88" s="415"/>
      <c r="J88" s="415"/>
      <c r="K88" s="415"/>
      <c r="L88" s="415"/>
      <c r="M88" s="415"/>
      <c r="N88" s="415"/>
      <c r="O88" s="415"/>
      <c r="P88" s="423"/>
    </row>
    <row r="89" spans="1:16" x14ac:dyDescent="0.25">
      <c r="A89" s="34"/>
      <c r="B89" s="422"/>
      <c r="C89" s="655"/>
      <c r="D89" s="655"/>
      <c r="E89" s="265"/>
      <c r="F89" s="295"/>
      <c r="G89" s="295"/>
      <c r="H89" s="415"/>
      <c r="I89" s="415"/>
      <c r="J89" s="415"/>
      <c r="K89" s="415"/>
      <c r="L89" s="415"/>
      <c r="M89" s="415"/>
      <c r="N89" s="415"/>
      <c r="O89" s="415"/>
      <c r="P89" s="423"/>
    </row>
    <row r="90" spans="1:16" x14ac:dyDescent="0.25">
      <c r="A90" s="34"/>
      <c r="B90" s="422"/>
      <c r="C90" s="655"/>
      <c r="D90" s="655"/>
      <c r="E90" s="265"/>
      <c r="F90" s="295"/>
      <c r="G90" s="295"/>
      <c r="H90" s="415"/>
      <c r="I90" s="415"/>
      <c r="J90" s="415"/>
      <c r="K90" s="415"/>
      <c r="L90" s="415"/>
      <c r="M90" s="415"/>
      <c r="N90" s="415"/>
      <c r="O90" s="415"/>
      <c r="P90" s="423"/>
    </row>
    <row r="91" spans="1:16" x14ac:dyDescent="0.25">
      <c r="A91" s="34"/>
      <c r="B91" s="422"/>
      <c r="C91" s="655"/>
      <c r="D91" s="655"/>
      <c r="E91" s="265"/>
      <c r="F91" s="295"/>
      <c r="G91" s="295"/>
      <c r="H91" s="415"/>
      <c r="I91" s="415"/>
      <c r="J91" s="415"/>
      <c r="K91" s="415"/>
      <c r="L91" s="415"/>
      <c r="M91" s="415"/>
      <c r="N91" s="415"/>
      <c r="O91" s="415"/>
      <c r="P91" s="423">
        <f t="shared" si="1"/>
        <v>0</v>
      </c>
    </row>
    <row r="92" spans="1:16" ht="24" customHeight="1" x14ac:dyDescent="0.25">
      <c r="A92" s="50"/>
      <c r="B92" s="694" t="s">
        <v>181</v>
      </c>
      <c r="C92" s="695"/>
      <c r="D92" s="695"/>
      <c r="E92" s="695"/>
      <c r="F92" s="695"/>
      <c r="G92" s="695"/>
      <c r="H92" s="695"/>
      <c r="I92" s="695"/>
      <c r="J92" s="695"/>
      <c r="K92" s="695"/>
      <c r="L92" s="695"/>
      <c r="M92" s="695"/>
      <c r="N92" s="695"/>
      <c r="O92" s="695"/>
      <c r="P92" s="696"/>
    </row>
    <row r="93" spans="1:16" ht="42.75" x14ac:dyDescent="0.25">
      <c r="A93" s="34"/>
      <c r="B93" s="422">
        <v>36</v>
      </c>
      <c r="C93" s="407" t="s">
        <v>182</v>
      </c>
      <c r="D93" s="250" t="s">
        <v>34</v>
      </c>
      <c r="E93" s="410"/>
      <c r="F93" s="295"/>
      <c r="G93" s="295"/>
      <c r="H93" s="415"/>
      <c r="I93" s="415"/>
      <c r="J93" s="415"/>
      <c r="K93" s="415"/>
      <c r="L93" s="415"/>
      <c r="M93" s="415"/>
      <c r="N93" s="415"/>
      <c r="O93" s="415"/>
      <c r="P93" s="423">
        <f t="shared" si="1"/>
        <v>0</v>
      </c>
    </row>
    <row r="94" spans="1:16" ht="28.5" x14ac:dyDescent="0.25">
      <c r="A94" s="34"/>
      <c r="B94" s="422">
        <v>37</v>
      </c>
      <c r="C94" s="407" t="s">
        <v>183</v>
      </c>
      <c r="D94" s="250" t="s">
        <v>34</v>
      </c>
      <c r="E94" s="410"/>
      <c r="F94" s="295"/>
      <c r="G94" s="295"/>
      <c r="H94" s="415"/>
      <c r="I94" s="415"/>
      <c r="J94" s="415"/>
      <c r="K94" s="415"/>
      <c r="L94" s="415"/>
      <c r="M94" s="415"/>
      <c r="N94" s="415"/>
      <c r="O94" s="415"/>
      <c r="P94" s="423">
        <f t="shared" si="1"/>
        <v>0</v>
      </c>
    </row>
    <row r="95" spans="1:16" x14ac:dyDescent="0.25">
      <c r="A95" s="34"/>
      <c r="B95" s="422">
        <v>38</v>
      </c>
      <c r="C95" s="407" t="s">
        <v>184</v>
      </c>
      <c r="D95" s="250" t="s">
        <v>34</v>
      </c>
      <c r="E95" s="410"/>
      <c r="F95" s="295"/>
      <c r="G95" s="295"/>
      <c r="H95" s="415"/>
      <c r="I95" s="415"/>
      <c r="J95" s="415"/>
      <c r="K95" s="415"/>
      <c r="L95" s="415"/>
      <c r="M95" s="415"/>
      <c r="N95" s="415"/>
      <c r="O95" s="415"/>
      <c r="P95" s="423">
        <f t="shared" si="1"/>
        <v>0</v>
      </c>
    </row>
    <row r="96" spans="1:16" ht="28.5" x14ac:dyDescent="0.25">
      <c r="A96" s="34"/>
      <c r="B96" s="422">
        <v>39</v>
      </c>
      <c r="C96" s="407" t="s">
        <v>185</v>
      </c>
      <c r="D96" s="250" t="s">
        <v>34</v>
      </c>
      <c r="E96" s="410"/>
      <c r="F96" s="295"/>
      <c r="G96" s="295"/>
      <c r="H96" s="415"/>
      <c r="I96" s="415"/>
      <c r="J96" s="415"/>
      <c r="K96" s="415"/>
      <c r="L96" s="415"/>
      <c r="M96" s="415"/>
      <c r="N96" s="415"/>
      <c r="O96" s="415"/>
      <c r="P96" s="423">
        <f t="shared" si="1"/>
        <v>0</v>
      </c>
    </row>
    <row r="97" spans="1:16" ht="28.5" x14ac:dyDescent="0.25">
      <c r="A97" s="34"/>
      <c r="B97" s="422">
        <v>40</v>
      </c>
      <c r="C97" s="407" t="s">
        <v>186</v>
      </c>
      <c r="D97" s="250" t="s">
        <v>34</v>
      </c>
      <c r="E97" s="410"/>
      <c r="F97" s="295"/>
      <c r="G97" s="295"/>
      <c r="H97" s="415"/>
      <c r="I97" s="415"/>
      <c r="J97" s="415"/>
      <c r="K97" s="415"/>
      <c r="L97" s="415"/>
      <c r="M97" s="415"/>
      <c r="N97" s="415"/>
      <c r="O97" s="415"/>
      <c r="P97" s="423">
        <f t="shared" si="1"/>
        <v>0</v>
      </c>
    </row>
    <row r="98" spans="1:16" ht="28.5" x14ac:dyDescent="0.25">
      <c r="A98" s="34"/>
      <c r="B98" s="422">
        <v>41</v>
      </c>
      <c r="C98" s="407" t="s">
        <v>187</v>
      </c>
      <c r="D98" s="250" t="s">
        <v>34</v>
      </c>
      <c r="E98" s="410"/>
      <c r="F98" s="295"/>
      <c r="G98" s="295"/>
      <c r="H98" s="415"/>
      <c r="I98" s="415"/>
      <c r="J98" s="415"/>
      <c r="K98" s="415"/>
      <c r="L98" s="415"/>
      <c r="M98" s="415"/>
      <c r="N98" s="415"/>
      <c r="O98" s="415"/>
      <c r="P98" s="423">
        <f t="shared" si="1"/>
        <v>0</v>
      </c>
    </row>
    <row r="99" spans="1:16" ht="28.5" x14ac:dyDescent="0.25">
      <c r="A99" s="34"/>
      <c r="B99" s="422">
        <v>42</v>
      </c>
      <c r="C99" s="407" t="s">
        <v>188</v>
      </c>
      <c r="D99" s="250" t="s">
        <v>34</v>
      </c>
      <c r="E99" s="410"/>
      <c r="F99" s="295"/>
      <c r="G99" s="295"/>
      <c r="H99" s="415"/>
      <c r="I99" s="415"/>
      <c r="J99" s="415"/>
      <c r="K99" s="415"/>
      <c r="L99" s="415"/>
      <c r="M99" s="415"/>
      <c r="N99" s="415"/>
      <c r="O99" s="415"/>
      <c r="P99" s="423">
        <f t="shared" si="1"/>
        <v>0</v>
      </c>
    </row>
    <row r="100" spans="1:16" x14ac:dyDescent="0.25">
      <c r="A100" s="34"/>
      <c r="B100" s="422">
        <v>43</v>
      </c>
      <c r="C100" s="407" t="s">
        <v>189</v>
      </c>
      <c r="D100" s="250" t="s">
        <v>34</v>
      </c>
      <c r="E100" s="410"/>
      <c r="F100" s="295"/>
      <c r="G100" s="295"/>
      <c r="H100" s="415"/>
      <c r="I100" s="415"/>
      <c r="J100" s="415"/>
      <c r="K100" s="415"/>
      <c r="L100" s="415"/>
      <c r="M100" s="415"/>
      <c r="N100" s="415"/>
      <c r="O100" s="415"/>
      <c r="P100" s="423">
        <f t="shared" si="1"/>
        <v>0</v>
      </c>
    </row>
    <row r="101" spans="1:16" ht="42.75" x14ac:dyDescent="0.25">
      <c r="A101" s="34"/>
      <c r="B101" s="422">
        <v>44</v>
      </c>
      <c r="C101" s="407" t="s">
        <v>190</v>
      </c>
      <c r="D101" s="250" t="s">
        <v>34</v>
      </c>
      <c r="E101" s="410"/>
      <c r="F101" s="295"/>
      <c r="G101" s="295"/>
      <c r="H101" s="415"/>
      <c r="I101" s="415"/>
      <c r="J101" s="415"/>
      <c r="K101" s="415"/>
      <c r="L101" s="415"/>
      <c r="M101" s="415"/>
      <c r="N101" s="415"/>
      <c r="O101" s="415"/>
      <c r="P101" s="423">
        <f t="shared" si="1"/>
        <v>0</v>
      </c>
    </row>
    <row r="102" spans="1:16" ht="28.5" x14ac:dyDescent="0.25">
      <c r="A102" s="34"/>
      <c r="B102" s="422">
        <v>45</v>
      </c>
      <c r="C102" s="407" t="s">
        <v>191</v>
      </c>
      <c r="D102" s="250" t="s">
        <v>34</v>
      </c>
      <c r="E102" s="410"/>
      <c r="F102" s="295"/>
      <c r="G102" s="295"/>
      <c r="H102" s="415"/>
      <c r="I102" s="415"/>
      <c r="J102" s="415"/>
      <c r="K102" s="415"/>
      <c r="L102" s="415"/>
      <c r="M102" s="415"/>
      <c r="N102" s="415"/>
      <c r="O102" s="415"/>
      <c r="P102" s="423">
        <f t="shared" si="1"/>
        <v>0</v>
      </c>
    </row>
    <row r="103" spans="1:16" ht="28.5" x14ac:dyDescent="0.25">
      <c r="A103" s="34"/>
      <c r="B103" s="422">
        <v>46</v>
      </c>
      <c r="C103" s="407" t="s">
        <v>192</v>
      </c>
      <c r="D103" s="250" t="s">
        <v>34</v>
      </c>
      <c r="E103" s="410"/>
      <c r="F103" s="295"/>
      <c r="G103" s="295"/>
      <c r="H103" s="415"/>
      <c r="I103" s="415"/>
      <c r="J103" s="415"/>
      <c r="K103" s="415"/>
      <c r="L103" s="415"/>
      <c r="M103" s="415"/>
      <c r="N103" s="415"/>
      <c r="O103" s="415"/>
      <c r="P103" s="423">
        <f t="shared" si="1"/>
        <v>0</v>
      </c>
    </row>
    <row r="104" spans="1:16" ht="28.5" x14ac:dyDescent="0.25">
      <c r="A104" s="34"/>
      <c r="B104" s="422">
        <v>47</v>
      </c>
      <c r="C104" s="407" t="s">
        <v>193</v>
      </c>
      <c r="D104" s="250" t="s">
        <v>34</v>
      </c>
      <c r="E104" s="410"/>
      <c r="F104" s="295"/>
      <c r="G104" s="295"/>
      <c r="H104" s="415"/>
      <c r="I104" s="415"/>
      <c r="J104" s="415"/>
      <c r="K104" s="415"/>
      <c r="L104" s="415"/>
      <c r="M104" s="415"/>
      <c r="N104" s="415"/>
      <c r="O104" s="415"/>
      <c r="P104" s="423">
        <f t="shared" si="1"/>
        <v>0</v>
      </c>
    </row>
    <row r="105" spans="1:16" ht="28.5" x14ac:dyDescent="0.25">
      <c r="A105" s="34"/>
      <c r="B105" s="422">
        <v>48</v>
      </c>
      <c r="C105" s="407" t="s">
        <v>194</v>
      </c>
      <c r="D105" s="250" t="s">
        <v>34</v>
      </c>
      <c r="E105" s="410"/>
      <c r="F105" s="295"/>
      <c r="G105" s="295"/>
      <c r="H105" s="415"/>
      <c r="I105" s="415"/>
      <c r="J105" s="415"/>
      <c r="K105" s="415"/>
      <c r="L105" s="415"/>
      <c r="M105" s="415"/>
      <c r="N105" s="415"/>
      <c r="O105" s="415"/>
      <c r="P105" s="423">
        <f t="shared" si="1"/>
        <v>0</v>
      </c>
    </row>
    <row r="106" spans="1:16" ht="28.5" x14ac:dyDescent="0.25">
      <c r="A106" s="34"/>
      <c r="B106" s="422">
        <v>49</v>
      </c>
      <c r="C106" s="407" t="s">
        <v>195</v>
      </c>
      <c r="D106" s="250" t="s">
        <v>34</v>
      </c>
      <c r="E106" s="410"/>
      <c r="F106" s="295"/>
      <c r="G106" s="295"/>
      <c r="H106" s="415"/>
      <c r="I106" s="415"/>
      <c r="J106" s="415"/>
      <c r="K106" s="415"/>
      <c r="L106" s="415"/>
      <c r="M106" s="415"/>
      <c r="N106" s="415"/>
      <c r="O106" s="415"/>
      <c r="P106" s="423">
        <f t="shared" si="1"/>
        <v>0</v>
      </c>
    </row>
    <row r="107" spans="1:16" x14ac:dyDescent="0.25">
      <c r="A107" s="34"/>
      <c r="B107" s="424" t="s">
        <v>260</v>
      </c>
      <c r="C107" s="407"/>
      <c r="D107" s="250" t="s">
        <v>250</v>
      </c>
      <c r="E107" s="410"/>
      <c r="F107" s="295"/>
      <c r="G107" s="295"/>
      <c r="H107" s="415"/>
      <c r="I107" s="415"/>
      <c r="J107" s="415"/>
      <c r="K107" s="415"/>
      <c r="L107" s="415"/>
      <c r="M107" s="415"/>
      <c r="N107" s="415"/>
      <c r="O107" s="415"/>
      <c r="P107" s="423"/>
    </row>
    <row r="108" spans="1:16" x14ac:dyDescent="0.25">
      <c r="A108" s="34"/>
      <c r="B108" s="422"/>
      <c r="C108" s="655"/>
      <c r="D108" s="655"/>
      <c r="E108" s="265"/>
      <c r="F108" s="295"/>
      <c r="G108" s="295"/>
      <c r="H108" s="415"/>
      <c r="I108" s="415"/>
      <c r="J108" s="415"/>
      <c r="K108" s="415"/>
      <c r="L108" s="415"/>
      <c r="M108" s="415"/>
      <c r="N108" s="415"/>
      <c r="O108" s="415"/>
      <c r="P108" s="423"/>
    </row>
    <row r="109" spans="1:16" x14ac:dyDescent="0.25">
      <c r="A109" s="34"/>
      <c r="B109" s="422"/>
      <c r="C109" s="655"/>
      <c r="D109" s="655"/>
      <c r="E109" s="265"/>
      <c r="F109" s="295"/>
      <c r="G109" s="295"/>
      <c r="H109" s="415"/>
      <c r="I109" s="415"/>
      <c r="J109" s="415"/>
      <c r="K109" s="415"/>
      <c r="L109" s="415"/>
      <c r="M109" s="415"/>
      <c r="N109" s="415"/>
      <c r="O109" s="415"/>
      <c r="P109" s="423"/>
    </row>
    <row r="110" spans="1:16" x14ac:dyDescent="0.25">
      <c r="A110" s="34"/>
      <c r="B110" s="422"/>
      <c r="C110" s="655"/>
      <c r="D110" s="655"/>
      <c r="E110" s="265"/>
      <c r="F110" s="295"/>
      <c r="G110" s="295"/>
      <c r="H110" s="415"/>
      <c r="I110" s="415"/>
      <c r="J110" s="415"/>
      <c r="K110" s="415"/>
      <c r="L110" s="415"/>
      <c r="M110" s="415"/>
      <c r="N110" s="415"/>
      <c r="O110" s="415"/>
      <c r="P110" s="423"/>
    </row>
    <row r="111" spans="1:16" x14ac:dyDescent="0.25">
      <c r="B111" s="351"/>
      <c r="C111" s="664" t="s">
        <v>218</v>
      </c>
      <c r="D111" s="664"/>
      <c r="E111" s="352"/>
      <c r="F111" s="353"/>
      <c r="G111" s="353"/>
      <c r="H111" s="354">
        <f>SUM(F17*H17,F18*H18,F19*H19,F20*H20,F21*H21,F22*H22,F46*H46,F63*H63,F64*H64,F65*H65,F66*H66)</f>
        <v>0</v>
      </c>
      <c r="I111" s="354">
        <f>SUM(F28*I28,F29*I29,F30*I30,F31*I31,F32*I32,F72*I72,F73*I73,F74*I74,F75*I75,F76*I76,F77*I77,F78*I78,F79*I79,F85*I85,F86*I86,F87*I87)</f>
        <v>0</v>
      </c>
      <c r="J111" s="355"/>
      <c r="K111" s="352"/>
      <c r="L111" s="352"/>
      <c r="M111" s="352"/>
      <c r="N111" s="354"/>
      <c r="O111" s="352"/>
      <c r="P111" s="356">
        <f>SUM(H111:O111)</f>
        <v>0</v>
      </c>
    </row>
    <row r="112" spans="1:16" x14ac:dyDescent="0.25">
      <c r="B112" s="272"/>
      <c r="C112" s="655" t="s">
        <v>257</v>
      </c>
      <c r="D112" s="655"/>
      <c r="E112" s="266"/>
      <c r="F112" s="264"/>
      <c r="G112" s="264"/>
      <c r="H112" s="266"/>
      <c r="I112" s="266"/>
      <c r="J112" s="267">
        <f>SUM(E28*G28*J28,E29*G29*J29,E30*G30*J30,E31*G31,J31*E32*G32*J32,E38*G38*J38,E39*G39*J39,E40*G40*J40)</f>
        <v>300</v>
      </c>
      <c r="K112" s="267">
        <f>SUM(E28*G28*K28,E29*G29*K29,E30*G30*K30,E31*G31*K31,E32*G32*K32,E38*G38*K38,E39*G39*K39,E40*G40*K40)</f>
        <v>180</v>
      </c>
      <c r="L112" s="267"/>
      <c r="M112" s="267"/>
      <c r="N112" s="266"/>
      <c r="O112" s="266"/>
      <c r="P112" s="273">
        <f>SUM(H112:O112)</f>
        <v>480</v>
      </c>
    </row>
    <row r="113" spans="2:16" x14ac:dyDescent="0.25">
      <c r="B113" s="272"/>
      <c r="C113" s="655" t="s">
        <v>258</v>
      </c>
      <c r="D113" s="655"/>
      <c r="E113" s="266"/>
      <c r="F113" s="264"/>
      <c r="G113" s="264"/>
      <c r="H113" s="266"/>
      <c r="I113" s="266"/>
      <c r="J113" s="267">
        <f>J112-(E32*G32*J32)</f>
        <v>300</v>
      </c>
      <c r="K113" s="266">
        <f>K112-(E32*G32*K32)</f>
        <v>180</v>
      </c>
      <c r="L113" s="266"/>
      <c r="M113" s="266"/>
      <c r="N113" s="266"/>
      <c r="O113" s="266"/>
      <c r="P113" s="273"/>
    </row>
    <row r="114" spans="2:16" x14ac:dyDescent="0.25">
      <c r="B114" s="274"/>
      <c r="C114" s="669"/>
      <c r="D114" s="669"/>
      <c r="E114" s="259"/>
      <c r="F114" s="257"/>
      <c r="G114" s="257"/>
      <c r="H114" s="259"/>
      <c r="I114" s="259"/>
      <c r="J114" s="259"/>
      <c r="K114" s="259"/>
      <c r="L114" s="259"/>
      <c r="M114" s="259"/>
      <c r="N114" s="259"/>
      <c r="O114" s="259"/>
      <c r="P114" s="275"/>
    </row>
    <row r="115" spans="2:16" x14ac:dyDescent="0.25">
      <c r="B115" s="274"/>
      <c r="C115" s="258"/>
      <c r="D115" s="259"/>
      <c r="E115" s="259"/>
      <c r="F115" s="257"/>
      <c r="G115" s="257"/>
      <c r="H115" s="259"/>
      <c r="I115" s="259"/>
      <c r="J115" s="259"/>
      <c r="K115" s="259"/>
      <c r="L115" s="259"/>
      <c r="M115" s="259"/>
      <c r="N115" s="259"/>
      <c r="O115" s="259"/>
      <c r="P115" s="275"/>
    </row>
    <row r="116" spans="2:16" x14ac:dyDescent="0.25">
      <c r="B116" s="378"/>
      <c r="C116" s="653" t="s">
        <v>322</v>
      </c>
      <c r="D116" s="653"/>
      <c r="E116" s="250"/>
      <c r="F116" s="261"/>
      <c r="G116" s="250"/>
      <c r="H116" s="262">
        <f>'3.  Distribution Rates'!$J33</f>
        <v>1.4E-2</v>
      </c>
      <c r="I116" s="262">
        <f>'3.  Distribution Rates'!J34</f>
        <v>1.6299999999999999E-2</v>
      </c>
      <c r="J116" s="262">
        <f>'3.  Distribution Rates'!J35</f>
        <v>3.5386000000000002</v>
      </c>
      <c r="K116" s="262">
        <f>'3.  Distribution Rates'!J36</f>
        <v>1.0649999999999999</v>
      </c>
      <c r="L116" s="262">
        <f>'3.  Distribution Rates'!J37</f>
        <v>9.2999999999999992E-3</v>
      </c>
      <c r="M116" s="262">
        <f>'3.  Distribution Rates'!J38</f>
        <v>9.9979999999999993</v>
      </c>
      <c r="N116" s="262">
        <f>'3.  Distribution Rates'!J39</f>
        <v>14.962999999999999</v>
      </c>
      <c r="O116" s="262"/>
      <c r="P116" s="379"/>
    </row>
    <row r="117" spans="2:16" x14ac:dyDescent="0.25">
      <c r="B117" s="378"/>
      <c r="C117" s="653" t="s">
        <v>239</v>
      </c>
      <c r="D117" s="653"/>
      <c r="E117" s="259"/>
      <c r="F117" s="261"/>
      <c r="G117" s="261"/>
      <c r="H117" s="295"/>
      <c r="I117" s="295"/>
      <c r="J117" s="295"/>
      <c r="K117" s="295"/>
      <c r="L117" s="295"/>
      <c r="M117" s="295"/>
      <c r="N117" s="295"/>
      <c r="O117" s="250"/>
      <c r="P117" s="276">
        <f>SUM(H117:O117)</f>
        <v>0</v>
      </c>
    </row>
    <row r="118" spans="2:16" x14ac:dyDescent="0.25">
      <c r="B118" s="378"/>
      <c r="C118" s="653" t="s">
        <v>240</v>
      </c>
      <c r="D118" s="653"/>
      <c r="E118" s="259"/>
      <c r="F118" s="261"/>
      <c r="G118" s="261"/>
      <c r="H118" s="295"/>
      <c r="I118" s="295"/>
      <c r="J118" s="295"/>
      <c r="K118" s="295"/>
      <c r="L118" s="295"/>
      <c r="M118" s="295"/>
      <c r="N118" s="295"/>
      <c r="O118" s="250"/>
      <c r="P118" s="276">
        <f>SUM(H118:O118)</f>
        <v>0</v>
      </c>
    </row>
    <row r="119" spans="2:16" x14ac:dyDescent="0.25">
      <c r="B119" s="378"/>
      <c r="C119" s="653" t="s">
        <v>241</v>
      </c>
      <c r="D119" s="653"/>
      <c r="E119" s="259"/>
      <c r="F119" s="261"/>
      <c r="G119" s="261"/>
      <c r="H119" s="295"/>
      <c r="I119" s="295"/>
      <c r="J119" s="295"/>
      <c r="K119" s="295"/>
      <c r="L119" s="295"/>
      <c r="M119" s="295"/>
      <c r="N119" s="295"/>
      <c r="O119" s="250"/>
      <c r="P119" s="276">
        <f>SUM(H119:O119)</f>
        <v>0</v>
      </c>
    </row>
    <row r="120" spans="2:16" x14ac:dyDescent="0.25">
      <c r="B120" s="378"/>
      <c r="C120" s="653" t="s">
        <v>242</v>
      </c>
      <c r="D120" s="653"/>
      <c r="E120" s="259"/>
      <c r="F120" s="261"/>
      <c r="G120" s="261"/>
      <c r="H120" s="295"/>
      <c r="I120" s="295"/>
      <c r="J120" s="295"/>
      <c r="K120" s="295"/>
      <c r="L120" s="295"/>
      <c r="M120" s="295"/>
      <c r="N120" s="295"/>
      <c r="O120" s="250"/>
      <c r="P120" s="276">
        <f>SUM(H120:O120)</f>
        <v>0</v>
      </c>
    </row>
    <row r="121" spans="2:16" x14ac:dyDescent="0.25">
      <c r="B121" s="378"/>
      <c r="C121" s="653" t="s">
        <v>243</v>
      </c>
      <c r="D121" s="653"/>
      <c r="E121" s="259"/>
      <c r="F121" s="261"/>
      <c r="G121" s="261"/>
      <c r="H121" s="375" t="e">
        <f>'5.  2015 LRAM'!H126*H116</f>
        <v>#DIV/0!</v>
      </c>
      <c r="I121" s="375" t="e">
        <f>'5.  2015 LRAM'!I126*I116</f>
        <v>#DIV/0!</v>
      </c>
      <c r="J121" s="375" t="e">
        <f>'5.  2015 LRAM'!J126*J116</f>
        <v>#DIV/0!</v>
      </c>
      <c r="K121" s="375" t="e">
        <f>'5.  2015 LRAM'!K126*K116</f>
        <v>#DIV/0!</v>
      </c>
      <c r="L121" s="375" t="e">
        <f>'5.  2015 LRAM'!L126*L116</f>
        <v>#DIV/0!</v>
      </c>
      <c r="M121" s="375" t="e">
        <f>'5.  2015 LRAM'!M126*M116</f>
        <v>#DIV/0!</v>
      </c>
      <c r="N121" s="375" t="e">
        <f>'5.  2015 LRAM'!N126*N116</f>
        <v>#DIV/0!</v>
      </c>
      <c r="O121" s="250"/>
      <c r="P121" s="276" t="e">
        <f t="shared" ref="P121:P122" si="2">SUM(H121:O121)</f>
        <v>#DIV/0!</v>
      </c>
    </row>
    <row r="122" spans="2:16" x14ac:dyDescent="0.25">
      <c r="B122" s="378"/>
      <c r="C122" s="653" t="s">
        <v>249</v>
      </c>
      <c r="D122" s="653"/>
      <c r="E122" s="259"/>
      <c r="F122" s="261"/>
      <c r="G122" s="261"/>
      <c r="H122" s="375">
        <f>H111*H116</f>
        <v>0</v>
      </c>
      <c r="I122" s="375">
        <f>I111*I116</f>
        <v>0</v>
      </c>
      <c r="J122" s="375">
        <f>J112*J116</f>
        <v>1061.5800000000002</v>
      </c>
      <c r="K122" s="375">
        <f>K112*K116</f>
        <v>191.7</v>
      </c>
      <c r="L122" s="375">
        <f>L112*L116</f>
        <v>0</v>
      </c>
      <c r="M122" s="375">
        <f>M112*M116</f>
        <v>0</v>
      </c>
      <c r="N122" s="375">
        <f>N111*N116</f>
        <v>0</v>
      </c>
      <c r="O122" s="250"/>
      <c r="P122" s="276">
        <f t="shared" si="2"/>
        <v>1253.2800000000002</v>
      </c>
    </row>
    <row r="123" spans="2:16" x14ac:dyDescent="0.25">
      <c r="B123" s="274"/>
      <c r="C123" s="376" t="s">
        <v>244</v>
      </c>
      <c r="D123" s="259"/>
      <c r="E123" s="259"/>
      <c r="F123" s="257"/>
      <c r="G123" s="257"/>
      <c r="H123" s="263" t="e">
        <f t="shared" ref="H123:N123" si="3">SUM(H117:H122)</f>
        <v>#DIV/0!</v>
      </c>
      <c r="I123" s="263" t="e">
        <f t="shared" si="3"/>
        <v>#DIV/0!</v>
      </c>
      <c r="J123" s="263" t="e">
        <f t="shared" si="3"/>
        <v>#DIV/0!</v>
      </c>
      <c r="K123" s="263" t="e">
        <f t="shared" si="3"/>
        <v>#DIV/0!</v>
      </c>
      <c r="L123" s="263" t="e">
        <f t="shared" si="3"/>
        <v>#DIV/0!</v>
      </c>
      <c r="M123" s="263" t="e">
        <f t="shared" si="3"/>
        <v>#DIV/0!</v>
      </c>
      <c r="N123" s="263" t="e">
        <f t="shared" si="3"/>
        <v>#DIV/0!</v>
      </c>
      <c r="O123" s="259"/>
      <c r="P123" s="277" t="e">
        <f>SUM(P117:P122)</f>
        <v>#DIV/0!</v>
      </c>
    </row>
    <row r="124" spans="2:16" x14ac:dyDescent="0.25">
      <c r="B124" s="274"/>
      <c r="C124" s="376"/>
      <c r="D124" s="259"/>
      <c r="E124" s="259"/>
      <c r="F124" s="257"/>
      <c r="G124" s="257"/>
      <c r="H124" s="263"/>
      <c r="I124" s="263"/>
      <c r="J124" s="263"/>
      <c r="K124" s="263"/>
      <c r="L124" s="263"/>
      <c r="M124" s="263"/>
      <c r="N124" s="263"/>
      <c r="O124" s="259"/>
      <c r="P124" s="277"/>
    </row>
    <row r="125" spans="2:16" x14ac:dyDescent="0.25">
      <c r="B125" s="416"/>
      <c r="C125" s="653" t="s">
        <v>245</v>
      </c>
      <c r="D125" s="653"/>
      <c r="E125" s="408"/>
      <c r="F125" s="156"/>
      <c r="G125" s="156"/>
      <c r="H125" s="295" t="e">
        <f>H111*'6.  Persistence Rates'!$F$45</f>
        <v>#DIV/0!</v>
      </c>
      <c r="I125" s="295" t="e">
        <f>I111*'6.  Persistence Rates'!$F$45</f>
        <v>#DIV/0!</v>
      </c>
      <c r="J125" s="295" t="e">
        <f>J112*'6.  Persistence Rates'!S$45</f>
        <v>#DIV/0!</v>
      </c>
      <c r="K125" s="295" t="e">
        <f>K112*'6.  Persistence Rates'!$S$45</f>
        <v>#DIV/0!</v>
      </c>
      <c r="L125" s="295" t="e">
        <f>L112*'6.  Persistence Rates'!$R$44</f>
        <v>#DIV/0!</v>
      </c>
      <c r="M125" s="295" t="e">
        <f>M112*'6.  Persistence Rates'!$R$44</f>
        <v>#DIV/0!</v>
      </c>
      <c r="N125" s="295" t="e">
        <f>N111*'6.  Persistence Rates'!$F$45</f>
        <v>#DIV/0!</v>
      </c>
      <c r="O125" s="156"/>
      <c r="P125" s="348"/>
    </row>
    <row r="126" spans="2:16" x14ac:dyDescent="0.25">
      <c r="B126" s="416"/>
      <c r="C126" s="653" t="s">
        <v>246</v>
      </c>
      <c r="D126" s="653"/>
      <c r="E126" s="408"/>
      <c r="F126" s="156"/>
      <c r="G126" s="156"/>
      <c r="H126" s="295" t="e">
        <f>H111*'6.  Persistence Rates'!$G$45</f>
        <v>#DIV/0!</v>
      </c>
      <c r="I126" s="295" t="e">
        <f>I111*'6.  Persistence Rates'!$G$45</f>
        <v>#DIV/0!</v>
      </c>
      <c r="J126" s="295" t="e">
        <f>$J$113*'6.  Persistence Rates'!$T$45</f>
        <v>#DIV/0!</v>
      </c>
      <c r="K126" s="295" t="e">
        <f>$K$113*'6.  Persistence Rates'!$T$45</f>
        <v>#DIV/0!</v>
      </c>
      <c r="L126" s="295"/>
      <c r="M126" s="295"/>
      <c r="N126" s="295"/>
      <c r="O126" s="156"/>
      <c r="P126" s="348"/>
    </row>
    <row r="127" spans="2:16" x14ac:dyDescent="0.25">
      <c r="B127" s="416"/>
      <c r="C127" s="653" t="s">
        <v>247</v>
      </c>
      <c r="D127" s="653"/>
      <c r="E127" s="408"/>
      <c r="F127" s="156"/>
      <c r="G127" s="156"/>
      <c r="H127" s="295" t="e">
        <f>H111*'6.  Persistence Rates'!$H$45</f>
        <v>#DIV/0!</v>
      </c>
      <c r="I127" s="295" t="e">
        <f>I111*'6.  Persistence Rates'!$H$45</f>
        <v>#DIV/0!</v>
      </c>
      <c r="J127" s="295" t="e">
        <f>$J$113*'6.  Persistence Rates'!$U$45</f>
        <v>#DIV/0!</v>
      </c>
      <c r="K127" s="295" t="e">
        <f>$K$113*'6.  Persistence Rates'!$U$45</f>
        <v>#DIV/0!</v>
      </c>
      <c r="L127" s="295"/>
      <c r="M127" s="295"/>
      <c r="N127" s="295"/>
      <c r="O127" s="156"/>
      <c r="P127" s="348"/>
    </row>
    <row r="128" spans="2:16" x14ac:dyDescent="0.25">
      <c r="B128" s="417"/>
      <c r="C128" s="654" t="s">
        <v>248</v>
      </c>
      <c r="D128" s="654"/>
      <c r="E128" s="418"/>
      <c r="F128" s="329"/>
      <c r="G128" s="329"/>
      <c r="H128" s="295" t="e">
        <f>H111*'6.  Persistence Rates'!$I$45</f>
        <v>#DIV/0!</v>
      </c>
      <c r="I128" s="295" t="e">
        <f>I111*'6.  Persistence Rates'!$I$45</f>
        <v>#DIV/0!</v>
      </c>
      <c r="J128" s="295" t="e">
        <f>$J$113*'6.  Persistence Rates'!$V$45</f>
        <v>#DIV/0!</v>
      </c>
      <c r="K128" s="295" t="e">
        <f>$K$113*'6.  Persistence Rates'!$V$45</f>
        <v>#DIV/0!</v>
      </c>
      <c r="L128" s="295"/>
      <c r="M128" s="295"/>
      <c r="N128" s="295"/>
      <c r="O128" s="329"/>
      <c r="P128" s="393"/>
    </row>
    <row r="129" spans="2:16" x14ac:dyDescent="0.25">
      <c r="B129" s="68"/>
      <c r="C129" s="433"/>
      <c r="D129" s="434"/>
      <c r="E129" s="434"/>
      <c r="F129" s="68"/>
      <c r="G129" s="68"/>
      <c r="H129" s="68"/>
      <c r="I129" s="68"/>
      <c r="J129" s="68"/>
      <c r="K129" s="68"/>
      <c r="L129" s="68"/>
      <c r="M129" s="68"/>
      <c r="N129" s="68"/>
      <c r="O129" s="68"/>
      <c r="P129" s="68"/>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Contents Navigator</vt:lpstr>
      <vt:lpstr>Input Output Flow Chart</vt:lpstr>
      <vt:lpstr>1.  LRAMVA Summary</vt:lpstr>
      <vt:lpstr>2.  CDM Allocation</vt:lpstr>
      <vt:lpstr>2a. LRAMVA Forecast</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'1.  LRAMVA Summary'!Print_Titles</vt:lpstr>
      <vt:lpstr>'4.  2011-14 LRAM'!Print_Titles</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Pauline Welsh</cp:lastModifiedBy>
  <cp:lastPrinted>2016-09-24T14:07:08Z</cp:lastPrinted>
  <dcterms:created xsi:type="dcterms:W3CDTF">2012-03-05T18:56:04Z</dcterms:created>
  <dcterms:modified xsi:type="dcterms:W3CDTF">2016-09-24T14:24:03Z</dcterms:modified>
</cp:coreProperties>
</file>