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Regulatory\2016\IRM 2017 Rates Application EB-2016-0063\01_Application\1_Submission\"/>
    </mc:Choice>
  </mc:AlternateContent>
  <bookViews>
    <workbookView xWindow="0" yWindow="0" windowWidth="20460" windowHeight="7080" tabRatio="860" activeTab="3"/>
  </bookViews>
  <sheets>
    <sheet name="General Input" sheetId="3" r:id="rId1"/>
    <sheet name="Rates" sheetId="4" r:id="rId2"/>
    <sheet name="From RateGen" sheetId="25" r:id="rId3"/>
    <sheet name="Summary" sheetId="19" r:id="rId4"/>
    <sheet name="Residential Summary" sheetId="21" r:id="rId5"/>
    <sheet name="Residential Detail" sheetId="10" r:id="rId6"/>
    <sheet name="GS&lt;50 Summary" sheetId="22" r:id="rId7"/>
    <sheet name="GS&lt;50 Detail" sheetId="11" r:id="rId8"/>
    <sheet name="GS&gt;50" sheetId="12" r:id="rId9"/>
    <sheet name="Large Use" sheetId="20" r:id="rId10"/>
    <sheet name="USL" sheetId="13" r:id="rId11"/>
    <sheet name="Sentinel" sheetId="14" r:id="rId12"/>
    <sheet name="Street" sheetId="15" r:id="rId13"/>
    <sheet name="Embedded" sheetId="16" r:id="rId14"/>
  </sheets>
  <definedNames>
    <definedName name="CKH_LOSS">'General Input'!$C$6</definedName>
    <definedName name="CKH_LOSS2">'General Input'!$C$7</definedName>
    <definedName name="DUT_LOSS">'General Input'!$F$6</definedName>
    <definedName name="EPI_LOSS">'General Input'!$B$6</definedName>
    <definedName name="INFLAT">'General Input'!$B$24</definedName>
    <definedName name="IRM">Summary!$A$2</definedName>
    <definedName name="NEW_LOSS">'General Input'!$E$6</definedName>
    <definedName name="_xlnm.Print_Area" localSheetId="13">Embedded!$A$1:$G$62</definedName>
    <definedName name="_xlnm.Print_Area" localSheetId="7">'GS&lt;50 Detail'!$A$1:$V$303</definedName>
    <definedName name="_xlnm.Print_Area" localSheetId="6">'GS&lt;50 Summary'!$A$1:$S$16</definedName>
    <definedName name="_xlnm.Print_Area" localSheetId="8">'GS&gt;50'!$A$1:$V$243</definedName>
    <definedName name="_xlnm.Print_Area" localSheetId="9">'Large Use'!$A$1:$L$65</definedName>
    <definedName name="_xlnm.Print_Area" localSheetId="1">Rates!$A$1:$Q$26</definedName>
    <definedName name="_xlnm.Print_Area" localSheetId="5">'Residential Detail'!$A$1:$V$491</definedName>
    <definedName name="_xlnm.Print_Area" localSheetId="4">'Residential Summary'!$A$1:$S$22</definedName>
    <definedName name="_xlnm.Print_Area" localSheetId="11">Sentinel!$A$1:$V$62</definedName>
    <definedName name="_xlnm.Print_Area" localSheetId="12">Street!$A$1:$V$64</definedName>
    <definedName name="_xlnm.Print_Area" localSheetId="3">Summary!$A$1:$J$34</definedName>
    <definedName name="_xlnm.Print_Area" localSheetId="10">USL!$A$1:$V$62</definedName>
    <definedName name="_xlnm.Print_Titles" localSheetId="7">'GS&lt;50 Detail'!$1:$4</definedName>
    <definedName name="_xlnm.Print_Titles" localSheetId="8">'GS&gt;50'!$1:$4</definedName>
    <definedName name="_xlnm.Print_Titles" localSheetId="5">'Residential Detail'!$1:$4</definedName>
    <definedName name="RRRP">'General Input'!$B$16</definedName>
    <definedName name="SMP_LOSS">'General Input'!$D$6</definedName>
    <definedName name="SMP_LOSS2">'General Input'!$D$7</definedName>
    <definedName name="SSS">'General Input'!$B$17</definedName>
    <definedName name="TOU_MID">'General Input'!$B$28</definedName>
    <definedName name="TOU_OFF">'General Input'!$B$27</definedName>
    <definedName name="TOU_ON">'General Input'!$B$29</definedName>
    <definedName name="WMSR">'General Input'!$B$15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9" l="1"/>
  <c r="G26" i="19"/>
  <c r="H32" i="19"/>
  <c r="G32" i="19"/>
  <c r="G33" i="19" l="1"/>
  <c r="E33" i="19"/>
  <c r="D33" i="19"/>
  <c r="A34" i="19"/>
  <c r="A33" i="19"/>
  <c r="A55" i="16"/>
  <c r="A47" i="16"/>
  <c r="A43" i="16"/>
  <c r="A25" i="16"/>
  <c r="A26" i="16"/>
  <c r="A27" i="16" s="1"/>
  <c r="A28" i="16" s="1"/>
  <c r="A29" i="16" s="1"/>
  <c r="A30" i="16" s="1"/>
  <c r="A31" i="16" s="1"/>
  <c r="A24" i="16"/>
  <c r="A19" i="16"/>
  <c r="E52" i="16" l="1"/>
  <c r="F52" i="16" s="1"/>
  <c r="E51" i="16"/>
  <c r="F51" i="16" s="1"/>
  <c r="E36" i="16"/>
  <c r="E35" i="16"/>
  <c r="E31" i="16"/>
  <c r="E30" i="16"/>
  <c r="E29" i="16"/>
  <c r="E27" i="16"/>
  <c r="E23" i="16"/>
  <c r="E22" i="16"/>
  <c r="E20" i="16"/>
  <c r="F20" i="16" s="1"/>
  <c r="E19" i="16"/>
  <c r="F19" i="16" s="1"/>
  <c r="E18" i="16"/>
  <c r="F50" i="16"/>
  <c r="F42" i="16"/>
  <c r="E41" i="16"/>
  <c r="F41" i="16" s="1"/>
  <c r="F40" i="16"/>
  <c r="E40" i="16"/>
  <c r="F36" i="16"/>
  <c r="F35" i="16"/>
  <c r="F37" i="16" s="1"/>
  <c r="F31" i="16"/>
  <c r="F30" i="16"/>
  <c r="F29" i="16"/>
  <c r="F27" i="16"/>
  <c r="F26" i="16"/>
  <c r="F25" i="16"/>
  <c r="F23" i="16"/>
  <c r="F22" i="16"/>
  <c r="E21" i="16"/>
  <c r="F21" i="16" s="1"/>
  <c r="F18" i="16"/>
  <c r="C52" i="16"/>
  <c r="C51" i="16"/>
  <c r="C36" i="16"/>
  <c r="C35" i="16"/>
  <c r="C28" i="16"/>
  <c r="D28" i="16" s="1"/>
  <c r="C29" i="16"/>
  <c r="D29" i="16" s="1"/>
  <c r="C30" i="16"/>
  <c r="D30" i="16" s="1"/>
  <c r="C31" i="16"/>
  <c r="D31" i="16" s="1"/>
  <c r="C27" i="16"/>
  <c r="C23" i="16"/>
  <c r="C24" i="16"/>
  <c r="C22" i="16"/>
  <c r="C20" i="16"/>
  <c r="C19" i="16"/>
  <c r="C18" i="16"/>
  <c r="U52" i="15"/>
  <c r="S52" i="15"/>
  <c r="R52" i="15"/>
  <c r="D52" i="15"/>
  <c r="E52" i="15"/>
  <c r="F52" i="15" s="1"/>
  <c r="I52" i="15"/>
  <c r="J52" i="15"/>
  <c r="K52" i="15"/>
  <c r="N52" i="15"/>
  <c r="P52" i="15"/>
  <c r="A52" i="15"/>
  <c r="A53" i="15"/>
  <c r="R51" i="15"/>
  <c r="S51" i="15" s="1"/>
  <c r="R26" i="15"/>
  <c r="R25" i="15"/>
  <c r="M51" i="15"/>
  <c r="P51" i="15" s="1"/>
  <c r="M25" i="15"/>
  <c r="T54" i="15"/>
  <c r="U54" i="15" s="1"/>
  <c r="R54" i="15"/>
  <c r="S54" i="15" s="1"/>
  <c r="T53" i="15"/>
  <c r="R53" i="15"/>
  <c r="S53" i="15" s="1"/>
  <c r="U51" i="15"/>
  <c r="U42" i="15"/>
  <c r="S42" i="15"/>
  <c r="U41" i="15"/>
  <c r="T41" i="15"/>
  <c r="R41" i="15"/>
  <c r="S41" i="15" s="1"/>
  <c r="T40" i="15"/>
  <c r="R40" i="15"/>
  <c r="T36" i="15"/>
  <c r="U36" i="15" s="1"/>
  <c r="R36" i="15"/>
  <c r="S36" i="15" s="1"/>
  <c r="T35" i="15"/>
  <c r="U35" i="15" s="1"/>
  <c r="R35" i="15"/>
  <c r="S35" i="15" s="1"/>
  <c r="U31" i="15"/>
  <c r="T31" i="15"/>
  <c r="R31" i="15"/>
  <c r="S31" i="15" s="1"/>
  <c r="T30" i="15"/>
  <c r="U30" i="15" s="1"/>
  <c r="R30" i="15"/>
  <c r="S30" i="15" s="1"/>
  <c r="T29" i="15"/>
  <c r="U29" i="15" s="1"/>
  <c r="R29" i="15"/>
  <c r="S29" i="15" s="1"/>
  <c r="R28" i="15"/>
  <c r="S28" i="15" s="1"/>
  <c r="U27" i="15"/>
  <c r="T27" i="15"/>
  <c r="R27" i="15"/>
  <c r="S27" i="15" s="1"/>
  <c r="U26" i="15"/>
  <c r="S26" i="15"/>
  <c r="U25" i="15"/>
  <c r="S25" i="15"/>
  <c r="R24" i="15"/>
  <c r="S24" i="15" s="1"/>
  <c r="T23" i="15"/>
  <c r="U23" i="15" s="1"/>
  <c r="R23" i="15"/>
  <c r="S23" i="15" s="1"/>
  <c r="T22" i="15"/>
  <c r="U22" i="15" s="1"/>
  <c r="R22" i="15"/>
  <c r="S22" i="15" s="1"/>
  <c r="U20" i="15"/>
  <c r="T20" i="15"/>
  <c r="R20" i="15"/>
  <c r="S20" i="15" s="1"/>
  <c r="T19" i="15"/>
  <c r="U19" i="15" s="1"/>
  <c r="R19" i="15"/>
  <c r="S19" i="15" s="1"/>
  <c r="T18" i="15"/>
  <c r="U18" i="15" s="1"/>
  <c r="R18" i="15"/>
  <c r="S18" i="15" s="1"/>
  <c r="T14" i="15"/>
  <c r="U14" i="15" s="1"/>
  <c r="R14" i="15"/>
  <c r="S14" i="15" s="1"/>
  <c r="U13" i="15"/>
  <c r="T13" i="15"/>
  <c r="R13" i="15"/>
  <c r="S13" i="15" s="1"/>
  <c r="T12" i="15"/>
  <c r="U12" i="15" s="1"/>
  <c r="U15" i="15" s="1"/>
  <c r="R12" i="15"/>
  <c r="S12" i="15" s="1"/>
  <c r="O54" i="15"/>
  <c r="P54" i="15" s="1"/>
  <c r="M54" i="15"/>
  <c r="N54" i="15" s="1"/>
  <c r="O53" i="15"/>
  <c r="M53" i="15"/>
  <c r="N53" i="15" s="1"/>
  <c r="N51" i="15"/>
  <c r="P42" i="15"/>
  <c r="N42" i="15"/>
  <c r="O41" i="15"/>
  <c r="P41" i="15" s="1"/>
  <c r="M41" i="15"/>
  <c r="N41" i="15" s="1"/>
  <c r="O40" i="15"/>
  <c r="M40" i="15"/>
  <c r="O36" i="15"/>
  <c r="P36" i="15" s="1"/>
  <c r="N36" i="15"/>
  <c r="M36" i="15"/>
  <c r="O35" i="15"/>
  <c r="P35" i="15" s="1"/>
  <c r="M35" i="15"/>
  <c r="N35" i="15" s="1"/>
  <c r="N37" i="15" s="1"/>
  <c r="O31" i="15"/>
  <c r="P31" i="15" s="1"/>
  <c r="M31" i="15"/>
  <c r="N31" i="15" s="1"/>
  <c r="O30" i="15"/>
  <c r="P30" i="15" s="1"/>
  <c r="M30" i="15"/>
  <c r="N30" i="15" s="1"/>
  <c r="O29" i="15"/>
  <c r="P29" i="15" s="1"/>
  <c r="N29" i="15"/>
  <c r="M29" i="15"/>
  <c r="M28" i="15"/>
  <c r="N28" i="15" s="1"/>
  <c r="O27" i="15"/>
  <c r="P27" i="15" s="1"/>
  <c r="M27" i="15"/>
  <c r="N27" i="15" s="1"/>
  <c r="P26" i="15"/>
  <c r="N26" i="15"/>
  <c r="P25" i="15"/>
  <c r="N25" i="15"/>
  <c r="M24" i="15"/>
  <c r="N24" i="15" s="1"/>
  <c r="O23" i="15"/>
  <c r="P23" i="15" s="1"/>
  <c r="N23" i="15"/>
  <c r="M23" i="15"/>
  <c r="O22" i="15"/>
  <c r="P22" i="15" s="1"/>
  <c r="M22" i="15"/>
  <c r="N22" i="15" s="1"/>
  <c r="O20" i="15"/>
  <c r="P20" i="15" s="1"/>
  <c r="M20" i="15"/>
  <c r="N20" i="15" s="1"/>
  <c r="O19" i="15"/>
  <c r="P19" i="15" s="1"/>
  <c r="M19" i="15"/>
  <c r="N19" i="15" s="1"/>
  <c r="O18" i="15"/>
  <c r="P18" i="15" s="1"/>
  <c r="N18" i="15"/>
  <c r="M18" i="15"/>
  <c r="O14" i="15"/>
  <c r="P14" i="15" s="1"/>
  <c r="M14" i="15"/>
  <c r="N14" i="15" s="1"/>
  <c r="O13" i="15"/>
  <c r="P13" i="15" s="1"/>
  <c r="M13" i="15"/>
  <c r="N13" i="15" s="1"/>
  <c r="O12" i="15"/>
  <c r="P12" i="15" s="1"/>
  <c r="P15" i="15" s="1"/>
  <c r="M12" i="15"/>
  <c r="N12" i="15" s="1"/>
  <c r="J54" i="15"/>
  <c r="K54" i="15" s="1"/>
  <c r="H54" i="15"/>
  <c r="I54" i="15" s="1"/>
  <c r="J53" i="15"/>
  <c r="H53" i="15"/>
  <c r="I53" i="15" s="1"/>
  <c r="J51" i="15"/>
  <c r="K51" i="15" s="1"/>
  <c r="I51" i="15"/>
  <c r="K42" i="15"/>
  <c r="I42" i="15"/>
  <c r="J41" i="15"/>
  <c r="K41" i="15" s="1"/>
  <c r="H41" i="15"/>
  <c r="I41" i="15" s="1"/>
  <c r="J40" i="15"/>
  <c r="H40" i="15"/>
  <c r="J36" i="15"/>
  <c r="K36" i="15" s="1"/>
  <c r="H36" i="15"/>
  <c r="I36" i="15" s="1"/>
  <c r="J35" i="15"/>
  <c r="K35" i="15" s="1"/>
  <c r="H35" i="15"/>
  <c r="I35" i="15" s="1"/>
  <c r="J31" i="15"/>
  <c r="K31" i="15" s="1"/>
  <c r="H31" i="15"/>
  <c r="I31" i="15" s="1"/>
  <c r="J30" i="15"/>
  <c r="K30" i="15" s="1"/>
  <c r="H30" i="15"/>
  <c r="I30" i="15" s="1"/>
  <c r="J29" i="15"/>
  <c r="K29" i="15" s="1"/>
  <c r="H29" i="15"/>
  <c r="I29" i="15" s="1"/>
  <c r="H28" i="15"/>
  <c r="I28" i="15" s="1"/>
  <c r="J27" i="15"/>
  <c r="K27" i="15" s="1"/>
  <c r="H27" i="15"/>
  <c r="I27" i="15" s="1"/>
  <c r="K26" i="15"/>
  <c r="I26" i="15"/>
  <c r="K25" i="15"/>
  <c r="I25" i="15"/>
  <c r="H24" i="15"/>
  <c r="I24" i="15" s="1"/>
  <c r="J23" i="15"/>
  <c r="K23" i="15" s="1"/>
  <c r="H23" i="15"/>
  <c r="I23" i="15" s="1"/>
  <c r="J22" i="15"/>
  <c r="K22" i="15" s="1"/>
  <c r="H22" i="15"/>
  <c r="I22" i="15" s="1"/>
  <c r="J20" i="15"/>
  <c r="K20" i="15" s="1"/>
  <c r="H20" i="15"/>
  <c r="I20" i="15" s="1"/>
  <c r="I63" i="15" s="1"/>
  <c r="J19" i="15"/>
  <c r="K19" i="15" s="1"/>
  <c r="H19" i="15"/>
  <c r="I19" i="15" s="1"/>
  <c r="J18" i="15"/>
  <c r="K18" i="15" s="1"/>
  <c r="H18" i="15"/>
  <c r="I18" i="15" s="1"/>
  <c r="J14" i="15"/>
  <c r="K14" i="15" s="1"/>
  <c r="H14" i="15"/>
  <c r="I14" i="15" s="1"/>
  <c r="J13" i="15"/>
  <c r="K13" i="15" s="1"/>
  <c r="H13" i="15"/>
  <c r="I13" i="15" s="1"/>
  <c r="J12" i="15"/>
  <c r="K12" i="15" s="1"/>
  <c r="H12" i="15"/>
  <c r="I12" i="15" s="1"/>
  <c r="E54" i="15"/>
  <c r="F54" i="15" s="1"/>
  <c r="E53" i="15"/>
  <c r="C54" i="15"/>
  <c r="D54" i="15" s="1"/>
  <c r="E36" i="15"/>
  <c r="E35" i="15"/>
  <c r="F35" i="15" s="1"/>
  <c r="E31" i="15"/>
  <c r="E30" i="15"/>
  <c r="E29" i="15"/>
  <c r="E27" i="15"/>
  <c r="E23" i="15"/>
  <c r="F23" i="15" s="1"/>
  <c r="E22" i="15"/>
  <c r="F22" i="15" s="1"/>
  <c r="E20" i="15"/>
  <c r="E19" i="15"/>
  <c r="F19" i="15" s="1"/>
  <c r="E18" i="15"/>
  <c r="F18" i="15" s="1"/>
  <c r="F36" i="15"/>
  <c r="F31" i="15"/>
  <c r="F30" i="15"/>
  <c r="F29" i="15"/>
  <c r="F27" i="15"/>
  <c r="F26" i="15"/>
  <c r="F25" i="15"/>
  <c r="F20" i="15"/>
  <c r="D29" i="15"/>
  <c r="C29" i="15"/>
  <c r="C28" i="15"/>
  <c r="D28" i="15" s="1"/>
  <c r="C20" i="15"/>
  <c r="C19" i="15"/>
  <c r="M25" i="14"/>
  <c r="J14" i="14"/>
  <c r="K14" i="14" s="1"/>
  <c r="H14" i="14"/>
  <c r="I14" i="14" s="1"/>
  <c r="J13" i="14"/>
  <c r="K13" i="14" s="1"/>
  <c r="H13" i="14"/>
  <c r="I13" i="14" s="1"/>
  <c r="J12" i="14"/>
  <c r="K12" i="14" s="1"/>
  <c r="H12" i="14"/>
  <c r="I12" i="14" s="1"/>
  <c r="T52" i="14"/>
  <c r="U52" i="14" s="1"/>
  <c r="R52" i="14"/>
  <c r="S52" i="14" s="1"/>
  <c r="T51" i="14"/>
  <c r="U51" i="14" s="1"/>
  <c r="R51" i="14"/>
  <c r="S51" i="14" s="1"/>
  <c r="U50" i="14"/>
  <c r="S50" i="14"/>
  <c r="U42" i="14"/>
  <c r="S42" i="14"/>
  <c r="T41" i="14"/>
  <c r="U41" i="14" s="1"/>
  <c r="R41" i="14"/>
  <c r="S41" i="14" s="1"/>
  <c r="T40" i="14"/>
  <c r="U40" i="14" s="1"/>
  <c r="U43" i="14" s="1"/>
  <c r="R40" i="14"/>
  <c r="S40" i="14" s="1"/>
  <c r="S43" i="14" s="1"/>
  <c r="T36" i="14"/>
  <c r="U36" i="14" s="1"/>
  <c r="R36" i="14"/>
  <c r="S36" i="14" s="1"/>
  <c r="T35" i="14"/>
  <c r="U35" i="14" s="1"/>
  <c r="U37" i="14" s="1"/>
  <c r="R35" i="14"/>
  <c r="S35" i="14" s="1"/>
  <c r="S37" i="14" s="1"/>
  <c r="T31" i="14"/>
  <c r="U31" i="14" s="1"/>
  <c r="R31" i="14"/>
  <c r="S31" i="14" s="1"/>
  <c r="T30" i="14"/>
  <c r="U30" i="14" s="1"/>
  <c r="R30" i="14"/>
  <c r="S30" i="14" s="1"/>
  <c r="T29" i="14"/>
  <c r="U29" i="14" s="1"/>
  <c r="R29" i="14"/>
  <c r="S29" i="14" s="1"/>
  <c r="R28" i="14"/>
  <c r="S28" i="14" s="1"/>
  <c r="T27" i="14"/>
  <c r="U27" i="14" s="1"/>
  <c r="R27" i="14"/>
  <c r="S27" i="14" s="1"/>
  <c r="U26" i="14"/>
  <c r="S26" i="14"/>
  <c r="U25" i="14"/>
  <c r="S25" i="14"/>
  <c r="R24" i="14"/>
  <c r="S24" i="14" s="1"/>
  <c r="T23" i="14"/>
  <c r="U23" i="14" s="1"/>
  <c r="R23" i="14"/>
  <c r="S23" i="14" s="1"/>
  <c r="T22" i="14"/>
  <c r="U22" i="14" s="1"/>
  <c r="R22" i="14"/>
  <c r="S22" i="14" s="1"/>
  <c r="T21" i="14"/>
  <c r="U21" i="14" s="1"/>
  <c r="R21" i="14"/>
  <c r="S21" i="14" s="1"/>
  <c r="T20" i="14"/>
  <c r="U20" i="14" s="1"/>
  <c r="R20" i="14"/>
  <c r="S20" i="14" s="1"/>
  <c r="S61" i="14" s="1"/>
  <c r="T19" i="14"/>
  <c r="U19" i="14" s="1"/>
  <c r="R19" i="14"/>
  <c r="S19" i="14" s="1"/>
  <c r="T18" i="14"/>
  <c r="U18" i="14" s="1"/>
  <c r="R18" i="14"/>
  <c r="S18" i="14" s="1"/>
  <c r="S32" i="14" s="1"/>
  <c r="S45" i="14" s="1"/>
  <c r="O52" i="14"/>
  <c r="P52" i="14" s="1"/>
  <c r="M52" i="14"/>
  <c r="N52" i="14" s="1"/>
  <c r="O51" i="14"/>
  <c r="P51" i="14" s="1"/>
  <c r="M51" i="14"/>
  <c r="N51" i="14" s="1"/>
  <c r="P50" i="14"/>
  <c r="N50" i="14"/>
  <c r="P42" i="14"/>
  <c r="N42" i="14"/>
  <c r="O41" i="14"/>
  <c r="P41" i="14" s="1"/>
  <c r="M41" i="14"/>
  <c r="N41" i="14" s="1"/>
  <c r="O40" i="14"/>
  <c r="P40" i="14" s="1"/>
  <c r="M40" i="14"/>
  <c r="N40" i="14" s="1"/>
  <c r="O36" i="14"/>
  <c r="P36" i="14" s="1"/>
  <c r="M36" i="14"/>
  <c r="N36" i="14" s="1"/>
  <c r="O35" i="14"/>
  <c r="P35" i="14" s="1"/>
  <c r="M35" i="14"/>
  <c r="N35" i="14" s="1"/>
  <c r="O31" i="14"/>
  <c r="P31" i="14" s="1"/>
  <c r="M31" i="14"/>
  <c r="N31" i="14" s="1"/>
  <c r="O30" i="14"/>
  <c r="P30" i="14" s="1"/>
  <c r="M30" i="14"/>
  <c r="N30" i="14" s="1"/>
  <c r="O29" i="14"/>
  <c r="P29" i="14" s="1"/>
  <c r="M29" i="14"/>
  <c r="N29" i="14" s="1"/>
  <c r="M28" i="14"/>
  <c r="N28" i="14" s="1"/>
  <c r="O27" i="14"/>
  <c r="P27" i="14" s="1"/>
  <c r="M27" i="14"/>
  <c r="N27" i="14" s="1"/>
  <c r="P26" i="14"/>
  <c r="N26" i="14"/>
  <c r="P25" i="14"/>
  <c r="N25" i="14"/>
  <c r="M24" i="14"/>
  <c r="N24" i="14" s="1"/>
  <c r="O23" i="14"/>
  <c r="P23" i="14" s="1"/>
  <c r="M23" i="14"/>
  <c r="N23" i="14" s="1"/>
  <c r="O22" i="14"/>
  <c r="P22" i="14" s="1"/>
  <c r="M22" i="14"/>
  <c r="N22" i="14" s="1"/>
  <c r="O21" i="14"/>
  <c r="P21" i="14" s="1"/>
  <c r="P59" i="14" s="1"/>
  <c r="M21" i="14"/>
  <c r="N21" i="14" s="1"/>
  <c r="N59" i="14" s="1"/>
  <c r="O20" i="14"/>
  <c r="P20" i="14" s="1"/>
  <c r="M20" i="14"/>
  <c r="N20" i="14" s="1"/>
  <c r="O19" i="14"/>
  <c r="P19" i="14" s="1"/>
  <c r="M19" i="14"/>
  <c r="N19" i="14" s="1"/>
  <c r="O18" i="14"/>
  <c r="P18" i="14" s="1"/>
  <c r="M18" i="14"/>
  <c r="N18" i="14" s="1"/>
  <c r="J52" i="14"/>
  <c r="K52" i="14" s="1"/>
  <c r="H52" i="14"/>
  <c r="I52" i="14" s="1"/>
  <c r="J51" i="14"/>
  <c r="K51" i="14" s="1"/>
  <c r="H51" i="14"/>
  <c r="I51" i="14" s="1"/>
  <c r="K50" i="14"/>
  <c r="I50" i="14"/>
  <c r="K42" i="14"/>
  <c r="I42" i="14"/>
  <c r="J41" i="14"/>
  <c r="K41" i="14" s="1"/>
  <c r="H41" i="14"/>
  <c r="I41" i="14" s="1"/>
  <c r="J40" i="14"/>
  <c r="K40" i="14" s="1"/>
  <c r="K43" i="14" s="1"/>
  <c r="H40" i="14"/>
  <c r="I40" i="14" s="1"/>
  <c r="J36" i="14"/>
  <c r="K36" i="14" s="1"/>
  <c r="H36" i="14"/>
  <c r="I36" i="14" s="1"/>
  <c r="J35" i="14"/>
  <c r="K35" i="14" s="1"/>
  <c r="K37" i="14" s="1"/>
  <c r="H35" i="14"/>
  <c r="I35" i="14" s="1"/>
  <c r="J31" i="14"/>
  <c r="K31" i="14" s="1"/>
  <c r="H31" i="14"/>
  <c r="I31" i="14" s="1"/>
  <c r="J30" i="14"/>
  <c r="K30" i="14" s="1"/>
  <c r="H30" i="14"/>
  <c r="I30" i="14" s="1"/>
  <c r="J29" i="14"/>
  <c r="K29" i="14" s="1"/>
  <c r="H29" i="14"/>
  <c r="I29" i="14" s="1"/>
  <c r="H28" i="14"/>
  <c r="I28" i="14" s="1"/>
  <c r="J27" i="14"/>
  <c r="K27" i="14" s="1"/>
  <c r="H27" i="14"/>
  <c r="I27" i="14" s="1"/>
  <c r="K26" i="14"/>
  <c r="I26" i="14"/>
  <c r="K25" i="14"/>
  <c r="I25" i="14"/>
  <c r="H24" i="14"/>
  <c r="I24" i="14" s="1"/>
  <c r="J23" i="14"/>
  <c r="K23" i="14" s="1"/>
  <c r="H23" i="14"/>
  <c r="I23" i="14" s="1"/>
  <c r="J22" i="14"/>
  <c r="K22" i="14" s="1"/>
  <c r="H22" i="14"/>
  <c r="I22" i="14" s="1"/>
  <c r="J20" i="14"/>
  <c r="K20" i="14" s="1"/>
  <c r="H20" i="14"/>
  <c r="I20" i="14" s="1"/>
  <c r="J19" i="14"/>
  <c r="K19" i="14" s="1"/>
  <c r="H19" i="14"/>
  <c r="I19" i="14" s="1"/>
  <c r="J18" i="14"/>
  <c r="K18" i="14" s="1"/>
  <c r="H18" i="14"/>
  <c r="I18" i="14" s="1"/>
  <c r="D52" i="14"/>
  <c r="F52" i="14"/>
  <c r="E52" i="14"/>
  <c r="E51" i="14"/>
  <c r="C52" i="14"/>
  <c r="E36" i="14"/>
  <c r="E35" i="14"/>
  <c r="E31" i="14"/>
  <c r="E30" i="14"/>
  <c r="F30" i="14" s="1"/>
  <c r="E29" i="14"/>
  <c r="E27" i="14"/>
  <c r="E23" i="14"/>
  <c r="E22" i="14"/>
  <c r="F22" i="14" s="1"/>
  <c r="E20" i="14"/>
  <c r="E19" i="14"/>
  <c r="E18" i="14"/>
  <c r="F31" i="14"/>
  <c r="F29" i="14"/>
  <c r="F27" i="14"/>
  <c r="F26" i="14"/>
  <c r="F25" i="14"/>
  <c r="F23" i="14"/>
  <c r="E21" i="14"/>
  <c r="F21" i="14" s="1"/>
  <c r="F20" i="14"/>
  <c r="F19" i="14"/>
  <c r="F18" i="14"/>
  <c r="D27" i="14"/>
  <c r="D28" i="14"/>
  <c r="D29" i="14"/>
  <c r="D30" i="14"/>
  <c r="C29" i="14"/>
  <c r="C28" i="14"/>
  <c r="C20" i="14"/>
  <c r="C19" i="14"/>
  <c r="A55" i="14"/>
  <c r="A2" i="16"/>
  <c r="A2" i="15"/>
  <c r="A2" i="14"/>
  <c r="A2" i="13"/>
  <c r="A2" i="20"/>
  <c r="A2" i="12"/>
  <c r="A2" i="11"/>
  <c r="A2" i="22"/>
  <c r="A2" i="10"/>
  <c r="A2" i="21"/>
  <c r="U14" i="13"/>
  <c r="T14" i="13"/>
  <c r="S14" i="13"/>
  <c r="R14" i="13"/>
  <c r="U13" i="13"/>
  <c r="T13" i="13"/>
  <c r="S13" i="13"/>
  <c r="R13" i="13"/>
  <c r="U12" i="13"/>
  <c r="U15" i="13" s="1"/>
  <c r="T21" i="13" s="1"/>
  <c r="U21" i="13" s="1"/>
  <c r="T12" i="13"/>
  <c r="S12" i="13"/>
  <c r="S15" i="13" s="1"/>
  <c r="R21" i="13" s="1"/>
  <c r="S21" i="13" s="1"/>
  <c r="R12" i="13"/>
  <c r="O14" i="13"/>
  <c r="P14" i="13" s="1"/>
  <c r="M14" i="13"/>
  <c r="N14" i="13" s="1"/>
  <c r="O13" i="13"/>
  <c r="P13" i="13" s="1"/>
  <c r="M13" i="13"/>
  <c r="N13" i="13" s="1"/>
  <c r="O12" i="13"/>
  <c r="P12" i="13" s="1"/>
  <c r="P15" i="13" s="1"/>
  <c r="O21" i="13" s="1"/>
  <c r="P21" i="13" s="1"/>
  <c r="M12" i="13"/>
  <c r="N12" i="13" s="1"/>
  <c r="N15" i="13" s="1"/>
  <c r="M21" i="13" s="1"/>
  <c r="N21" i="13" s="1"/>
  <c r="T52" i="13"/>
  <c r="U52" i="13" s="1"/>
  <c r="R52" i="13"/>
  <c r="S52" i="13" s="1"/>
  <c r="T51" i="13"/>
  <c r="U51" i="13" s="1"/>
  <c r="R51" i="13"/>
  <c r="S51" i="13" s="1"/>
  <c r="U50" i="13"/>
  <c r="S50" i="13"/>
  <c r="U42" i="13"/>
  <c r="S42" i="13"/>
  <c r="T41" i="13"/>
  <c r="U41" i="13" s="1"/>
  <c r="R41" i="13"/>
  <c r="S41" i="13" s="1"/>
  <c r="T40" i="13"/>
  <c r="U40" i="13" s="1"/>
  <c r="U43" i="13" s="1"/>
  <c r="R40" i="13"/>
  <c r="S40" i="13" s="1"/>
  <c r="S43" i="13" s="1"/>
  <c r="T36" i="13"/>
  <c r="U36" i="13" s="1"/>
  <c r="R36" i="13"/>
  <c r="S36" i="13" s="1"/>
  <c r="T35" i="13"/>
  <c r="U35" i="13" s="1"/>
  <c r="U37" i="13" s="1"/>
  <c r="R35" i="13"/>
  <c r="S35" i="13" s="1"/>
  <c r="S37" i="13" s="1"/>
  <c r="T31" i="13"/>
  <c r="U31" i="13" s="1"/>
  <c r="R31" i="13"/>
  <c r="S31" i="13" s="1"/>
  <c r="T30" i="13"/>
  <c r="U30" i="13" s="1"/>
  <c r="R30" i="13"/>
  <c r="S30" i="13" s="1"/>
  <c r="T29" i="13"/>
  <c r="U29" i="13" s="1"/>
  <c r="R29" i="13"/>
  <c r="S29" i="13" s="1"/>
  <c r="R28" i="13"/>
  <c r="S28" i="13" s="1"/>
  <c r="T27" i="13"/>
  <c r="U27" i="13" s="1"/>
  <c r="R27" i="13"/>
  <c r="S27" i="13" s="1"/>
  <c r="U26" i="13"/>
  <c r="S26" i="13"/>
  <c r="U25" i="13"/>
  <c r="S25" i="13"/>
  <c r="R24" i="13"/>
  <c r="S24" i="13" s="1"/>
  <c r="T23" i="13"/>
  <c r="U23" i="13" s="1"/>
  <c r="R23" i="13"/>
  <c r="S23" i="13" s="1"/>
  <c r="T22" i="13"/>
  <c r="U22" i="13" s="1"/>
  <c r="R22" i="13"/>
  <c r="S22" i="13" s="1"/>
  <c r="T20" i="13"/>
  <c r="U20" i="13" s="1"/>
  <c r="R20" i="13"/>
  <c r="S20" i="13" s="1"/>
  <c r="S61" i="13" s="1"/>
  <c r="T19" i="13"/>
  <c r="U19" i="13" s="1"/>
  <c r="R19" i="13"/>
  <c r="S19" i="13" s="1"/>
  <c r="T18" i="13"/>
  <c r="U18" i="13" s="1"/>
  <c r="R18" i="13"/>
  <c r="S18" i="13" s="1"/>
  <c r="O52" i="13"/>
  <c r="P52" i="13" s="1"/>
  <c r="M52" i="13"/>
  <c r="N52" i="13" s="1"/>
  <c r="O51" i="13"/>
  <c r="P51" i="13" s="1"/>
  <c r="M51" i="13"/>
  <c r="N51" i="13" s="1"/>
  <c r="P50" i="13"/>
  <c r="N50" i="13"/>
  <c r="P42" i="13"/>
  <c r="N42" i="13"/>
  <c r="O41" i="13"/>
  <c r="P41" i="13" s="1"/>
  <c r="M41" i="13"/>
  <c r="N41" i="13" s="1"/>
  <c r="O40" i="13"/>
  <c r="P40" i="13" s="1"/>
  <c r="M40" i="13"/>
  <c r="N40" i="13" s="1"/>
  <c r="O36" i="13"/>
  <c r="P36" i="13" s="1"/>
  <c r="M36" i="13"/>
  <c r="N36" i="13" s="1"/>
  <c r="O35" i="13"/>
  <c r="P35" i="13" s="1"/>
  <c r="M35" i="13"/>
  <c r="N35" i="13" s="1"/>
  <c r="O31" i="13"/>
  <c r="P31" i="13" s="1"/>
  <c r="M31" i="13"/>
  <c r="N31" i="13" s="1"/>
  <c r="O30" i="13"/>
  <c r="P30" i="13" s="1"/>
  <c r="M30" i="13"/>
  <c r="N30" i="13" s="1"/>
  <c r="O29" i="13"/>
  <c r="P29" i="13" s="1"/>
  <c r="M29" i="13"/>
  <c r="N29" i="13" s="1"/>
  <c r="M28" i="13"/>
  <c r="N28" i="13" s="1"/>
  <c r="O27" i="13"/>
  <c r="P27" i="13" s="1"/>
  <c r="M27" i="13"/>
  <c r="N27" i="13" s="1"/>
  <c r="P26" i="13"/>
  <c r="N26" i="13"/>
  <c r="P25" i="13"/>
  <c r="N25" i="13"/>
  <c r="M24" i="13"/>
  <c r="N24" i="13" s="1"/>
  <c r="O23" i="13"/>
  <c r="P23" i="13" s="1"/>
  <c r="M23" i="13"/>
  <c r="N23" i="13" s="1"/>
  <c r="O22" i="13"/>
  <c r="P22" i="13" s="1"/>
  <c r="M22" i="13"/>
  <c r="N22" i="13" s="1"/>
  <c r="O20" i="13"/>
  <c r="P20" i="13" s="1"/>
  <c r="M20" i="13"/>
  <c r="N20" i="13" s="1"/>
  <c r="O19" i="13"/>
  <c r="P19" i="13" s="1"/>
  <c r="M19" i="13"/>
  <c r="N19" i="13" s="1"/>
  <c r="O18" i="13"/>
  <c r="P18" i="13" s="1"/>
  <c r="M18" i="13"/>
  <c r="N18" i="13" s="1"/>
  <c r="J52" i="13"/>
  <c r="K52" i="13" s="1"/>
  <c r="I52" i="13"/>
  <c r="H52" i="13"/>
  <c r="J51" i="13"/>
  <c r="K51" i="13" s="1"/>
  <c r="I51" i="13"/>
  <c r="H51" i="13"/>
  <c r="K50" i="13"/>
  <c r="I50" i="13"/>
  <c r="K42" i="13"/>
  <c r="I42" i="13"/>
  <c r="J41" i="13"/>
  <c r="K41" i="13" s="1"/>
  <c r="I41" i="13"/>
  <c r="H41" i="13"/>
  <c r="J40" i="13"/>
  <c r="K40" i="13" s="1"/>
  <c r="I40" i="13"/>
  <c r="I43" i="13" s="1"/>
  <c r="H40" i="13"/>
  <c r="J36" i="13"/>
  <c r="K36" i="13" s="1"/>
  <c r="I36" i="13"/>
  <c r="H36" i="13"/>
  <c r="J35" i="13"/>
  <c r="K35" i="13" s="1"/>
  <c r="K37" i="13" s="1"/>
  <c r="L37" i="13" s="1"/>
  <c r="L38" i="13" s="1"/>
  <c r="I35" i="13"/>
  <c r="I37" i="13" s="1"/>
  <c r="H35" i="13"/>
  <c r="J31" i="13"/>
  <c r="K31" i="13" s="1"/>
  <c r="I31" i="13"/>
  <c r="H31" i="13"/>
  <c r="J30" i="13"/>
  <c r="K30" i="13" s="1"/>
  <c r="I30" i="13"/>
  <c r="H30" i="13"/>
  <c r="J29" i="13"/>
  <c r="K29" i="13" s="1"/>
  <c r="I29" i="13"/>
  <c r="H29" i="13"/>
  <c r="I28" i="13"/>
  <c r="H28" i="13"/>
  <c r="J27" i="13"/>
  <c r="K27" i="13" s="1"/>
  <c r="I27" i="13"/>
  <c r="H27" i="13"/>
  <c r="K26" i="13"/>
  <c r="I26" i="13"/>
  <c r="K25" i="13"/>
  <c r="I25" i="13"/>
  <c r="I24" i="13"/>
  <c r="H24" i="13"/>
  <c r="J23" i="13"/>
  <c r="K23" i="13" s="1"/>
  <c r="I23" i="13"/>
  <c r="H23" i="13"/>
  <c r="J22" i="13"/>
  <c r="K22" i="13" s="1"/>
  <c r="I22" i="13"/>
  <c r="H22" i="13"/>
  <c r="J21" i="13"/>
  <c r="K21" i="13" s="1"/>
  <c r="K59" i="13" s="1"/>
  <c r="L59" i="13" s="1"/>
  <c r="L60" i="13" s="1"/>
  <c r="I21" i="13"/>
  <c r="I59" i="13" s="1"/>
  <c r="H21" i="13"/>
  <c r="J20" i="13"/>
  <c r="K20" i="13" s="1"/>
  <c r="I20" i="13"/>
  <c r="I61" i="13" s="1"/>
  <c r="H20" i="13"/>
  <c r="J19" i="13"/>
  <c r="K19" i="13" s="1"/>
  <c r="I19" i="13"/>
  <c r="H19" i="13"/>
  <c r="J18" i="13"/>
  <c r="K18" i="13" s="1"/>
  <c r="I18" i="13"/>
  <c r="I32" i="13" s="1"/>
  <c r="H18" i="13"/>
  <c r="E36" i="13"/>
  <c r="E35" i="13"/>
  <c r="F29" i="13"/>
  <c r="F30" i="13"/>
  <c r="E31" i="13"/>
  <c r="E30" i="13"/>
  <c r="E29" i="13"/>
  <c r="E27" i="13"/>
  <c r="E23" i="13"/>
  <c r="E22" i="13"/>
  <c r="E20" i="13"/>
  <c r="E19" i="13"/>
  <c r="E18" i="13"/>
  <c r="E21" i="13"/>
  <c r="E52" i="13"/>
  <c r="F52" i="13" s="1"/>
  <c r="E51" i="13"/>
  <c r="F51" i="13"/>
  <c r="F50" i="13"/>
  <c r="D53" i="13"/>
  <c r="D52" i="13"/>
  <c r="C52" i="13"/>
  <c r="D32" i="13"/>
  <c r="D28" i="13"/>
  <c r="D29" i="13"/>
  <c r="D30" i="13"/>
  <c r="C29" i="13"/>
  <c r="C28" i="13"/>
  <c r="C20" i="13"/>
  <c r="C19" i="13"/>
  <c r="A55" i="13"/>
  <c r="A52" i="13"/>
  <c r="A53" i="13"/>
  <c r="A47" i="13"/>
  <c r="A43" i="13"/>
  <c r="A19" i="13"/>
  <c r="A20" i="13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J32" i="20"/>
  <c r="K32" i="20" s="1"/>
  <c r="H32" i="20"/>
  <c r="I32" i="20" s="1"/>
  <c r="J31" i="20"/>
  <c r="K31" i="20" s="1"/>
  <c r="H31" i="20"/>
  <c r="I31" i="20" s="1"/>
  <c r="K30" i="20"/>
  <c r="H30" i="20"/>
  <c r="I30" i="20" s="1"/>
  <c r="H29" i="20"/>
  <c r="I29" i="20" s="1"/>
  <c r="J28" i="20"/>
  <c r="K28" i="20" s="1"/>
  <c r="H28" i="20"/>
  <c r="I28" i="20" s="1"/>
  <c r="K27" i="20"/>
  <c r="I27" i="20"/>
  <c r="K26" i="20"/>
  <c r="I26" i="20"/>
  <c r="H25" i="20"/>
  <c r="I25" i="20" s="1"/>
  <c r="J24" i="20"/>
  <c r="K24" i="20" s="1"/>
  <c r="H24" i="20"/>
  <c r="I24" i="20" s="1"/>
  <c r="K23" i="20"/>
  <c r="I23" i="20"/>
  <c r="J22" i="20"/>
  <c r="K22" i="20" s="1"/>
  <c r="H22" i="20"/>
  <c r="I22" i="20" s="1"/>
  <c r="J21" i="20"/>
  <c r="K21" i="20" s="1"/>
  <c r="H21" i="20"/>
  <c r="I21" i="20" s="1"/>
  <c r="J20" i="20"/>
  <c r="K20" i="20" s="1"/>
  <c r="H20" i="20"/>
  <c r="I20" i="20" s="1"/>
  <c r="J19" i="20"/>
  <c r="K19" i="20" s="1"/>
  <c r="H19" i="20"/>
  <c r="I19" i="20" s="1"/>
  <c r="J18" i="20"/>
  <c r="K18" i="20" s="1"/>
  <c r="H18" i="20"/>
  <c r="I18" i="20" s="1"/>
  <c r="F55" i="20"/>
  <c r="F26" i="20"/>
  <c r="F27" i="20"/>
  <c r="F28" i="20"/>
  <c r="F30" i="20"/>
  <c r="F31" i="20"/>
  <c r="E30" i="20"/>
  <c r="D26" i="20"/>
  <c r="D27" i="20"/>
  <c r="D28" i="20"/>
  <c r="D29" i="20"/>
  <c r="D30" i="20"/>
  <c r="D31" i="20"/>
  <c r="C30" i="20"/>
  <c r="A30" i="20"/>
  <c r="A31" i="20"/>
  <c r="F59" i="16" l="1"/>
  <c r="F43" i="16"/>
  <c r="I15" i="15"/>
  <c r="I37" i="15"/>
  <c r="L37" i="15" s="1"/>
  <c r="L38" i="15" s="1"/>
  <c r="N15" i="15"/>
  <c r="U37" i="15"/>
  <c r="V37" i="15" s="1"/>
  <c r="V38" i="15" s="1"/>
  <c r="K15" i="15"/>
  <c r="J21" i="15" s="1"/>
  <c r="K37" i="15"/>
  <c r="F37" i="15"/>
  <c r="S37" i="15"/>
  <c r="N63" i="15"/>
  <c r="S63" i="15"/>
  <c r="S15" i="15"/>
  <c r="T21" i="15"/>
  <c r="O21" i="15"/>
  <c r="P37" i="15"/>
  <c r="Q37" i="15" s="1"/>
  <c r="Q38" i="15" s="1"/>
  <c r="M21" i="15"/>
  <c r="Q15" i="15"/>
  <c r="Q16" i="15" s="1"/>
  <c r="H21" i="15"/>
  <c r="S53" i="14"/>
  <c r="S46" i="14"/>
  <c r="S47" i="14" s="1"/>
  <c r="V37" i="14"/>
  <c r="V38" i="14" s="1"/>
  <c r="V43" i="14"/>
  <c r="V44" i="14" s="1"/>
  <c r="S59" i="14"/>
  <c r="U59" i="14"/>
  <c r="V59" i="14" s="1"/>
  <c r="V60" i="14" s="1"/>
  <c r="Q59" i="14"/>
  <c r="Q60" i="14" s="1"/>
  <c r="N32" i="14"/>
  <c r="N45" i="14" s="1"/>
  <c r="N61" i="14"/>
  <c r="N37" i="14"/>
  <c r="N43" i="14"/>
  <c r="P37" i="14"/>
  <c r="Q37" i="14" s="1"/>
  <c r="Q38" i="14" s="1"/>
  <c r="P43" i="14"/>
  <c r="Q43" i="14" s="1"/>
  <c r="Q44" i="14" s="1"/>
  <c r="I61" i="14"/>
  <c r="I37" i="14"/>
  <c r="I43" i="14"/>
  <c r="L37" i="14"/>
  <c r="L38" i="14" s="1"/>
  <c r="L43" i="14"/>
  <c r="L44" i="14" s="1"/>
  <c r="S32" i="13"/>
  <c r="S45" i="13" s="1"/>
  <c r="S53" i="13"/>
  <c r="S46" i="13"/>
  <c r="S47" i="13" s="1"/>
  <c r="V37" i="13"/>
  <c r="V38" i="13" s="1"/>
  <c r="V43" i="13"/>
  <c r="V44" i="13" s="1"/>
  <c r="S59" i="13"/>
  <c r="U59" i="13"/>
  <c r="V59" i="13" s="1"/>
  <c r="V60" i="13" s="1"/>
  <c r="N59" i="13"/>
  <c r="P59" i="13"/>
  <c r="N32" i="13"/>
  <c r="N61" i="13"/>
  <c r="N37" i="13"/>
  <c r="N43" i="13"/>
  <c r="P37" i="13"/>
  <c r="Q37" i="13" s="1"/>
  <c r="Q38" i="13" s="1"/>
  <c r="P43" i="13"/>
  <c r="Q43" i="13" s="1"/>
  <c r="Q44" i="13" s="1"/>
  <c r="K43" i="13"/>
  <c r="L43" i="13" s="1"/>
  <c r="L44" i="13" s="1"/>
  <c r="I45" i="13"/>
  <c r="A89" i="12"/>
  <c r="A90" i="12" s="1"/>
  <c r="A91" i="12" s="1"/>
  <c r="A149" i="12"/>
  <c r="A150" i="12" s="1"/>
  <c r="A151" i="12" s="1"/>
  <c r="A209" i="12"/>
  <c r="A210" i="12"/>
  <c r="T209" i="12"/>
  <c r="U209" i="12" s="1"/>
  <c r="S209" i="12"/>
  <c r="R209" i="12"/>
  <c r="O209" i="12"/>
  <c r="P209" i="12" s="1"/>
  <c r="N209" i="12"/>
  <c r="M209" i="12"/>
  <c r="J209" i="12"/>
  <c r="K209" i="12" s="1"/>
  <c r="I209" i="12"/>
  <c r="H209" i="12"/>
  <c r="E209" i="12"/>
  <c r="F209" i="12" s="1"/>
  <c r="D209" i="12"/>
  <c r="C209" i="12"/>
  <c r="T149" i="12"/>
  <c r="U149" i="12" s="1"/>
  <c r="R149" i="12"/>
  <c r="S149" i="12" s="1"/>
  <c r="O149" i="12"/>
  <c r="P149" i="12" s="1"/>
  <c r="M149" i="12"/>
  <c r="N149" i="12" s="1"/>
  <c r="K149" i="12"/>
  <c r="J149" i="12"/>
  <c r="H149" i="12"/>
  <c r="I149" i="12" s="1"/>
  <c r="F149" i="12"/>
  <c r="E149" i="12"/>
  <c r="C149" i="12"/>
  <c r="D149" i="12" s="1"/>
  <c r="T89" i="12"/>
  <c r="U89" i="12" s="1"/>
  <c r="R89" i="12"/>
  <c r="S89" i="12" s="1"/>
  <c r="P89" i="12"/>
  <c r="O89" i="12"/>
  <c r="M89" i="12"/>
  <c r="N89" i="12" s="1"/>
  <c r="J89" i="12"/>
  <c r="K89" i="12" s="1"/>
  <c r="H89" i="12"/>
  <c r="I89" i="12" s="1"/>
  <c r="E89" i="12"/>
  <c r="F89" i="12" s="1"/>
  <c r="C89" i="12"/>
  <c r="D89" i="12" s="1"/>
  <c r="T29" i="12"/>
  <c r="U29" i="12" s="1"/>
  <c r="R29" i="12"/>
  <c r="S29" i="12" s="1"/>
  <c r="O29" i="12"/>
  <c r="P29" i="12" s="1"/>
  <c r="M29" i="12"/>
  <c r="N29" i="12" s="1"/>
  <c r="J29" i="12"/>
  <c r="K29" i="12" s="1"/>
  <c r="H29" i="12"/>
  <c r="I29" i="12" s="1"/>
  <c r="E29" i="12"/>
  <c r="F29" i="12" s="1"/>
  <c r="C29" i="12"/>
  <c r="D29" i="12" s="1"/>
  <c r="A88" i="11"/>
  <c r="A89" i="11" s="1"/>
  <c r="A90" i="11" s="1"/>
  <c r="A91" i="11" s="1"/>
  <c r="A147" i="11"/>
  <c r="A148" i="11"/>
  <c r="A149" i="11"/>
  <c r="A150" i="11"/>
  <c r="A151" i="11" s="1"/>
  <c r="A208" i="11"/>
  <c r="A209" i="11" s="1"/>
  <c r="A210" i="11" s="1"/>
  <c r="A211" i="11" s="1"/>
  <c r="A268" i="11"/>
  <c r="A269" i="11"/>
  <c r="A270" i="11" s="1"/>
  <c r="A271" i="11" s="1"/>
  <c r="T269" i="11"/>
  <c r="U269" i="11" s="1"/>
  <c r="R269" i="11"/>
  <c r="S269" i="11" s="1"/>
  <c r="O269" i="11"/>
  <c r="P269" i="11" s="1"/>
  <c r="M269" i="11"/>
  <c r="N269" i="11" s="1"/>
  <c r="J269" i="11"/>
  <c r="K269" i="11" s="1"/>
  <c r="H269" i="11"/>
  <c r="I269" i="11" s="1"/>
  <c r="E269" i="11"/>
  <c r="F269" i="11" s="1"/>
  <c r="C269" i="11"/>
  <c r="D269" i="11" s="1"/>
  <c r="U209" i="11"/>
  <c r="T209" i="11"/>
  <c r="R209" i="11"/>
  <c r="S209" i="11" s="1"/>
  <c r="O209" i="11"/>
  <c r="P209" i="11" s="1"/>
  <c r="M209" i="11"/>
  <c r="N209" i="11" s="1"/>
  <c r="K209" i="11"/>
  <c r="J209" i="11"/>
  <c r="H209" i="11"/>
  <c r="I209" i="11" s="1"/>
  <c r="E209" i="11"/>
  <c r="F209" i="11" s="1"/>
  <c r="C209" i="11"/>
  <c r="D209" i="11" s="1"/>
  <c r="T149" i="11"/>
  <c r="U149" i="11" s="1"/>
  <c r="R149" i="11"/>
  <c r="S149" i="11" s="1"/>
  <c r="O149" i="11"/>
  <c r="P149" i="11" s="1"/>
  <c r="M149" i="11"/>
  <c r="N149" i="11" s="1"/>
  <c r="J149" i="11"/>
  <c r="K149" i="11" s="1"/>
  <c r="H149" i="11"/>
  <c r="I149" i="11" s="1"/>
  <c r="E149" i="11"/>
  <c r="F149" i="11" s="1"/>
  <c r="C149" i="11"/>
  <c r="D149" i="11" s="1"/>
  <c r="T89" i="11"/>
  <c r="U89" i="11" s="1"/>
  <c r="R89" i="11"/>
  <c r="S89" i="11" s="1"/>
  <c r="O89" i="11"/>
  <c r="P89" i="11" s="1"/>
  <c r="M89" i="11"/>
  <c r="N89" i="11" s="1"/>
  <c r="J89" i="11"/>
  <c r="K89" i="11" s="1"/>
  <c r="H89" i="11"/>
  <c r="I89" i="11" s="1"/>
  <c r="E89" i="11"/>
  <c r="F89" i="11" s="1"/>
  <c r="C89" i="11"/>
  <c r="D89" i="11" s="1"/>
  <c r="T29" i="11"/>
  <c r="U29" i="11" s="1"/>
  <c r="R29" i="11"/>
  <c r="S29" i="11" s="1"/>
  <c r="O29" i="11"/>
  <c r="P29" i="11" s="1"/>
  <c r="M29" i="11"/>
  <c r="N29" i="11" s="1"/>
  <c r="J29" i="11"/>
  <c r="K29" i="11" s="1"/>
  <c r="H29" i="11"/>
  <c r="I29" i="11" s="1"/>
  <c r="C29" i="11"/>
  <c r="D29" i="11" s="1"/>
  <c r="E29" i="11"/>
  <c r="F29" i="11" s="1"/>
  <c r="A152" i="10"/>
  <c r="A153" i="10"/>
  <c r="A213" i="10"/>
  <c r="A214" i="10"/>
  <c r="A274" i="10"/>
  <c r="A275" i="10" s="1"/>
  <c r="A335" i="10"/>
  <c r="A336" i="10"/>
  <c r="A395" i="10"/>
  <c r="A396" i="10"/>
  <c r="A397" i="10"/>
  <c r="A456" i="10"/>
  <c r="A457" i="10"/>
  <c r="A458" i="10"/>
  <c r="U456" i="10"/>
  <c r="T456" i="10"/>
  <c r="R456" i="10"/>
  <c r="S456" i="10" s="1"/>
  <c r="P456" i="10"/>
  <c r="O456" i="10"/>
  <c r="M456" i="10"/>
  <c r="N456" i="10" s="1"/>
  <c r="K456" i="10"/>
  <c r="J456" i="10"/>
  <c r="H456" i="10"/>
  <c r="I456" i="10" s="1"/>
  <c r="F456" i="10"/>
  <c r="E456" i="10"/>
  <c r="C456" i="10"/>
  <c r="D456" i="10" s="1"/>
  <c r="T395" i="10"/>
  <c r="U395" i="10" s="1"/>
  <c r="R395" i="10"/>
  <c r="S395" i="10" s="1"/>
  <c r="O395" i="10"/>
  <c r="P395" i="10" s="1"/>
  <c r="M395" i="10"/>
  <c r="N395" i="10" s="1"/>
  <c r="J395" i="10"/>
  <c r="K395" i="10" s="1"/>
  <c r="I395" i="10"/>
  <c r="H395" i="10"/>
  <c r="E395" i="10"/>
  <c r="F395" i="10" s="1"/>
  <c r="C395" i="10"/>
  <c r="D395" i="10" s="1"/>
  <c r="T334" i="10"/>
  <c r="U334" i="10" s="1"/>
  <c r="R334" i="10"/>
  <c r="S334" i="10" s="1"/>
  <c r="O334" i="10"/>
  <c r="P334" i="10" s="1"/>
  <c r="M334" i="10"/>
  <c r="N334" i="10" s="1"/>
  <c r="J334" i="10"/>
  <c r="K334" i="10" s="1"/>
  <c r="H334" i="10"/>
  <c r="I334" i="10" s="1"/>
  <c r="E334" i="10"/>
  <c r="F334" i="10" s="1"/>
  <c r="C334" i="10"/>
  <c r="D334" i="10" s="1"/>
  <c r="T273" i="10"/>
  <c r="U273" i="10" s="1"/>
  <c r="R273" i="10"/>
  <c r="S273" i="10" s="1"/>
  <c r="O273" i="10"/>
  <c r="P273" i="10" s="1"/>
  <c r="M273" i="10"/>
  <c r="N273" i="10" s="1"/>
  <c r="J273" i="10"/>
  <c r="K273" i="10" s="1"/>
  <c r="H273" i="10"/>
  <c r="I273" i="10" s="1"/>
  <c r="E273" i="10"/>
  <c r="F273" i="10" s="1"/>
  <c r="C273" i="10"/>
  <c r="D273" i="10" s="1"/>
  <c r="T212" i="10"/>
  <c r="U212" i="10" s="1"/>
  <c r="R212" i="10"/>
  <c r="S212" i="10" s="1"/>
  <c r="O212" i="10"/>
  <c r="P212" i="10" s="1"/>
  <c r="M212" i="10"/>
  <c r="N212" i="10" s="1"/>
  <c r="J212" i="10"/>
  <c r="K212" i="10" s="1"/>
  <c r="H212" i="10"/>
  <c r="I212" i="10" s="1"/>
  <c r="E212" i="10"/>
  <c r="F212" i="10" s="1"/>
  <c r="C212" i="10"/>
  <c r="D212" i="10" s="1"/>
  <c r="T151" i="10"/>
  <c r="U151" i="10" s="1"/>
  <c r="R151" i="10"/>
  <c r="S151" i="10" s="1"/>
  <c r="O151" i="10"/>
  <c r="P151" i="10" s="1"/>
  <c r="M151" i="10"/>
  <c r="N151" i="10" s="1"/>
  <c r="J151" i="10"/>
  <c r="K151" i="10" s="1"/>
  <c r="H151" i="10"/>
  <c r="I151" i="10" s="1"/>
  <c r="E151" i="10"/>
  <c r="F151" i="10" s="1"/>
  <c r="C151" i="10"/>
  <c r="D151" i="10" s="1"/>
  <c r="T90" i="10"/>
  <c r="R90" i="10"/>
  <c r="O90" i="10"/>
  <c r="M90" i="10"/>
  <c r="J90" i="10"/>
  <c r="H90" i="10"/>
  <c r="E90" i="10"/>
  <c r="C90" i="10"/>
  <c r="D90" i="10" s="1"/>
  <c r="T29" i="10"/>
  <c r="U29" i="10" s="1"/>
  <c r="R29" i="10"/>
  <c r="S29" i="10" s="1"/>
  <c r="O29" i="10"/>
  <c r="P29" i="10" s="1"/>
  <c r="M29" i="10"/>
  <c r="N29" i="10" s="1"/>
  <c r="J29" i="10"/>
  <c r="K29" i="10" s="1"/>
  <c r="H29" i="10"/>
  <c r="I29" i="10" s="1"/>
  <c r="E29" i="10"/>
  <c r="F29" i="10" s="1"/>
  <c r="C29" i="10"/>
  <c r="D29" i="10" s="1"/>
  <c r="L15" i="15" l="1"/>
  <c r="L16" i="15" s="1"/>
  <c r="V15" i="15"/>
  <c r="V16" i="15" s="1"/>
  <c r="R21" i="15"/>
  <c r="S54" i="14"/>
  <c r="S55" i="14" s="1"/>
  <c r="N53" i="14"/>
  <c r="N46" i="14"/>
  <c r="N47" i="14"/>
  <c r="Q59" i="13"/>
  <c r="S54" i="13"/>
  <c r="S55" i="13" s="1"/>
  <c r="N45" i="13"/>
  <c r="Q60" i="13"/>
  <c r="I53" i="13"/>
  <c r="I46" i="13"/>
  <c r="I47" i="13" s="1"/>
  <c r="K55" i="20"/>
  <c r="H55" i="20"/>
  <c r="I55" i="20" s="1"/>
  <c r="J54" i="20"/>
  <c r="K54" i="20" s="1"/>
  <c r="H54" i="20"/>
  <c r="I54" i="20" s="1"/>
  <c r="K53" i="20"/>
  <c r="I53" i="20"/>
  <c r="K52" i="20"/>
  <c r="I52" i="20"/>
  <c r="K43" i="20"/>
  <c r="I43" i="20"/>
  <c r="J42" i="20"/>
  <c r="K42" i="20" s="1"/>
  <c r="H42" i="20"/>
  <c r="I42" i="20" s="1"/>
  <c r="J41" i="20"/>
  <c r="H41" i="20"/>
  <c r="H37" i="20"/>
  <c r="I37" i="20" s="1"/>
  <c r="J36" i="20"/>
  <c r="K36" i="20" s="1"/>
  <c r="H36" i="20"/>
  <c r="I36" i="20" s="1"/>
  <c r="I64" i="20"/>
  <c r="J14" i="20"/>
  <c r="K14" i="20" s="1"/>
  <c r="H14" i="20"/>
  <c r="I14" i="20" s="1"/>
  <c r="J13" i="20"/>
  <c r="K13" i="20" s="1"/>
  <c r="H13" i="20"/>
  <c r="I13" i="20" s="1"/>
  <c r="J12" i="20"/>
  <c r="K12" i="20" s="1"/>
  <c r="H12" i="20"/>
  <c r="I12" i="20" s="1"/>
  <c r="D53" i="20"/>
  <c r="D52" i="20"/>
  <c r="F53" i="20"/>
  <c r="E54" i="20"/>
  <c r="F54" i="20" s="1"/>
  <c r="E32" i="20"/>
  <c r="E31" i="20"/>
  <c r="E28" i="20"/>
  <c r="E24" i="20"/>
  <c r="E22" i="20"/>
  <c r="E20" i="20"/>
  <c r="E19" i="20"/>
  <c r="E18" i="20"/>
  <c r="C55" i="20"/>
  <c r="D55" i="20" s="1"/>
  <c r="C29" i="20"/>
  <c r="C20" i="20"/>
  <c r="C19" i="20"/>
  <c r="E26" i="19"/>
  <c r="D26" i="19"/>
  <c r="R233" i="12"/>
  <c r="M233" i="12"/>
  <c r="H233" i="12"/>
  <c r="C233" i="12"/>
  <c r="D233" i="12" s="1"/>
  <c r="T232" i="12"/>
  <c r="R232" i="12"/>
  <c r="O232" i="12"/>
  <c r="M232" i="12"/>
  <c r="J232" i="12"/>
  <c r="H232" i="12"/>
  <c r="E232" i="12"/>
  <c r="C232" i="12"/>
  <c r="D232" i="12" s="1"/>
  <c r="R231" i="12"/>
  <c r="D231" i="12"/>
  <c r="R230" i="12"/>
  <c r="D230" i="12"/>
  <c r="D222" i="12"/>
  <c r="T221" i="12"/>
  <c r="U221" i="12" s="1"/>
  <c r="R221" i="12"/>
  <c r="S221" i="12" s="1"/>
  <c r="O221" i="12"/>
  <c r="P221" i="12" s="1"/>
  <c r="M221" i="12"/>
  <c r="N221" i="12" s="1"/>
  <c r="J221" i="12"/>
  <c r="K221" i="12" s="1"/>
  <c r="H221" i="12"/>
  <c r="I221" i="12" s="1"/>
  <c r="E221" i="12"/>
  <c r="F221" i="12" s="1"/>
  <c r="C221" i="12"/>
  <c r="D221" i="12" s="1"/>
  <c r="T220" i="12"/>
  <c r="R220" i="12"/>
  <c r="O220" i="12"/>
  <c r="M220" i="12"/>
  <c r="J220" i="12"/>
  <c r="H220" i="12"/>
  <c r="E220" i="12"/>
  <c r="C220" i="12"/>
  <c r="R216" i="12"/>
  <c r="M216" i="12"/>
  <c r="H216" i="12"/>
  <c r="C216" i="12"/>
  <c r="D216" i="12" s="1"/>
  <c r="R215" i="12"/>
  <c r="M215" i="12"/>
  <c r="H215" i="12"/>
  <c r="E215" i="12"/>
  <c r="C215" i="12"/>
  <c r="D215" i="12" s="1"/>
  <c r="T211" i="12"/>
  <c r="R211" i="12"/>
  <c r="O211" i="12"/>
  <c r="M211" i="12"/>
  <c r="J211" i="12"/>
  <c r="H211" i="12"/>
  <c r="E211" i="12"/>
  <c r="C211" i="12"/>
  <c r="D211" i="12" s="1"/>
  <c r="T210" i="12"/>
  <c r="R210" i="12"/>
  <c r="O210" i="12"/>
  <c r="M210" i="12"/>
  <c r="J210" i="12"/>
  <c r="H210" i="12"/>
  <c r="E210" i="12"/>
  <c r="F210" i="12" s="1"/>
  <c r="C210" i="12"/>
  <c r="D210" i="12" s="1"/>
  <c r="R208" i="12"/>
  <c r="M208" i="12"/>
  <c r="H208" i="12"/>
  <c r="C208" i="12"/>
  <c r="D208" i="12" s="1"/>
  <c r="T207" i="12"/>
  <c r="R207" i="12"/>
  <c r="O207" i="12"/>
  <c r="M207" i="12"/>
  <c r="J207" i="12"/>
  <c r="H207" i="12"/>
  <c r="E207" i="12"/>
  <c r="C207" i="12"/>
  <c r="D207" i="12" s="1"/>
  <c r="R206" i="12"/>
  <c r="F206" i="12"/>
  <c r="D206" i="12"/>
  <c r="R205" i="12"/>
  <c r="D205" i="12"/>
  <c r="R204" i="12"/>
  <c r="M204" i="12"/>
  <c r="H204" i="12"/>
  <c r="C204" i="12"/>
  <c r="D204" i="12" s="1"/>
  <c r="T203" i="12"/>
  <c r="R203" i="12"/>
  <c r="O203" i="12"/>
  <c r="M203" i="12"/>
  <c r="J203" i="12"/>
  <c r="H203" i="12"/>
  <c r="E203" i="12"/>
  <c r="C203" i="12"/>
  <c r="D203" i="12" s="1"/>
  <c r="T202" i="12"/>
  <c r="R202" i="12"/>
  <c r="O202" i="12"/>
  <c r="M202" i="12"/>
  <c r="J202" i="12"/>
  <c r="H202" i="12"/>
  <c r="E202" i="12"/>
  <c r="C202" i="12"/>
  <c r="D202" i="12" s="1"/>
  <c r="T200" i="12"/>
  <c r="U200" i="12" s="1"/>
  <c r="R200" i="12"/>
  <c r="S200" i="12" s="1"/>
  <c r="O200" i="12"/>
  <c r="P200" i="12" s="1"/>
  <c r="M200" i="12"/>
  <c r="N200" i="12" s="1"/>
  <c r="J200" i="12"/>
  <c r="K200" i="12" s="1"/>
  <c r="H200" i="12"/>
  <c r="I200" i="12" s="1"/>
  <c r="E200" i="12"/>
  <c r="F200" i="12" s="1"/>
  <c r="C200" i="12"/>
  <c r="D200" i="12" s="1"/>
  <c r="T199" i="12"/>
  <c r="U199" i="12" s="1"/>
  <c r="R199" i="12"/>
  <c r="S199" i="12" s="1"/>
  <c r="O199" i="12"/>
  <c r="P199" i="12" s="1"/>
  <c r="M199" i="12"/>
  <c r="N199" i="12" s="1"/>
  <c r="J199" i="12"/>
  <c r="K199" i="12" s="1"/>
  <c r="H199" i="12"/>
  <c r="I199" i="12" s="1"/>
  <c r="E199" i="12"/>
  <c r="F199" i="12" s="1"/>
  <c r="C199" i="12"/>
  <c r="D199" i="12" s="1"/>
  <c r="T198" i="12"/>
  <c r="U198" i="12" s="1"/>
  <c r="R198" i="12"/>
  <c r="S198" i="12" s="1"/>
  <c r="O198" i="12"/>
  <c r="P198" i="12" s="1"/>
  <c r="M198" i="12"/>
  <c r="N198" i="12" s="1"/>
  <c r="J198" i="12"/>
  <c r="K198" i="12" s="1"/>
  <c r="H198" i="12"/>
  <c r="I198" i="12" s="1"/>
  <c r="E198" i="12"/>
  <c r="F198" i="12" s="1"/>
  <c r="C198" i="12"/>
  <c r="D198" i="12" s="1"/>
  <c r="T194" i="12"/>
  <c r="R194" i="12"/>
  <c r="O194" i="12"/>
  <c r="M194" i="12"/>
  <c r="J194" i="12"/>
  <c r="H194" i="12"/>
  <c r="E194" i="12"/>
  <c r="C194" i="12"/>
  <c r="D194" i="12" s="1"/>
  <c r="T193" i="12"/>
  <c r="R193" i="12"/>
  <c r="O193" i="12"/>
  <c r="M193" i="12"/>
  <c r="J193" i="12"/>
  <c r="H193" i="12"/>
  <c r="E193" i="12"/>
  <c r="C193" i="12"/>
  <c r="D193" i="12" s="1"/>
  <c r="T192" i="12"/>
  <c r="R192" i="12"/>
  <c r="O192" i="12"/>
  <c r="M192" i="12"/>
  <c r="J192" i="12"/>
  <c r="H192" i="12"/>
  <c r="E192" i="12"/>
  <c r="C192" i="12"/>
  <c r="D192" i="12" s="1"/>
  <c r="U189" i="12"/>
  <c r="S189" i="12"/>
  <c r="P189" i="12"/>
  <c r="N189" i="12"/>
  <c r="K189" i="12"/>
  <c r="I189" i="12"/>
  <c r="F189" i="12"/>
  <c r="D189" i="12"/>
  <c r="D190" i="12" s="1"/>
  <c r="I188" i="12"/>
  <c r="F188" i="12"/>
  <c r="A188" i="12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I187" i="12"/>
  <c r="F187" i="12"/>
  <c r="F222" i="12" s="1"/>
  <c r="R173" i="12"/>
  <c r="M173" i="12"/>
  <c r="H173" i="12"/>
  <c r="C173" i="12"/>
  <c r="D173" i="12" s="1"/>
  <c r="T172" i="12"/>
  <c r="R172" i="12"/>
  <c r="O172" i="12"/>
  <c r="M172" i="12"/>
  <c r="J172" i="12"/>
  <c r="H172" i="12"/>
  <c r="E172" i="12"/>
  <c r="F172" i="12" s="1"/>
  <c r="C172" i="12"/>
  <c r="D172" i="12" s="1"/>
  <c r="R171" i="12"/>
  <c r="F171" i="12"/>
  <c r="D171" i="12"/>
  <c r="R170" i="12"/>
  <c r="D170" i="12"/>
  <c r="D162" i="12"/>
  <c r="T161" i="12"/>
  <c r="U161" i="12" s="1"/>
  <c r="R161" i="12"/>
  <c r="S161" i="12" s="1"/>
  <c r="O161" i="12"/>
  <c r="P161" i="12" s="1"/>
  <c r="M161" i="12"/>
  <c r="N161" i="12" s="1"/>
  <c r="J161" i="12"/>
  <c r="K161" i="12" s="1"/>
  <c r="H161" i="12"/>
  <c r="I161" i="12" s="1"/>
  <c r="E161" i="12"/>
  <c r="F161" i="12" s="1"/>
  <c r="C161" i="12"/>
  <c r="D161" i="12" s="1"/>
  <c r="T160" i="12"/>
  <c r="R160" i="12"/>
  <c r="O160" i="12"/>
  <c r="M160" i="12"/>
  <c r="J160" i="12"/>
  <c r="H160" i="12"/>
  <c r="E160" i="12"/>
  <c r="C160" i="12"/>
  <c r="R156" i="12"/>
  <c r="M156" i="12"/>
  <c r="H156" i="12"/>
  <c r="C156" i="12"/>
  <c r="D156" i="12" s="1"/>
  <c r="R155" i="12"/>
  <c r="M155" i="12"/>
  <c r="J155" i="12"/>
  <c r="H155" i="12"/>
  <c r="C155" i="12"/>
  <c r="D155" i="12" s="1"/>
  <c r="T151" i="12"/>
  <c r="R151" i="12"/>
  <c r="O151" i="12"/>
  <c r="M151" i="12"/>
  <c r="J151" i="12"/>
  <c r="H151" i="12"/>
  <c r="E151" i="12"/>
  <c r="C151" i="12"/>
  <c r="D151" i="12" s="1"/>
  <c r="T150" i="12"/>
  <c r="R150" i="12"/>
  <c r="O150" i="12"/>
  <c r="M150" i="12"/>
  <c r="J150" i="12"/>
  <c r="H150" i="12"/>
  <c r="E150" i="12"/>
  <c r="C150" i="12"/>
  <c r="D150" i="12" s="1"/>
  <c r="R148" i="12"/>
  <c r="M148" i="12"/>
  <c r="H148" i="12"/>
  <c r="C148" i="12"/>
  <c r="D148" i="12" s="1"/>
  <c r="T147" i="12"/>
  <c r="R147" i="12"/>
  <c r="O147" i="12"/>
  <c r="M147" i="12"/>
  <c r="J147" i="12"/>
  <c r="H147" i="12"/>
  <c r="E147" i="12"/>
  <c r="C147" i="12"/>
  <c r="D147" i="12" s="1"/>
  <c r="R146" i="12"/>
  <c r="D146" i="12"/>
  <c r="R145" i="12"/>
  <c r="F145" i="12"/>
  <c r="D145" i="12"/>
  <c r="R144" i="12"/>
  <c r="M144" i="12"/>
  <c r="H144" i="12"/>
  <c r="C144" i="12"/>
  <c r="D144" i="12" s="1"/>
  <c r="T143" i="12"/>
  <c r="R143" i="12"/>
  <c r="O143" i="12"/>
  <c r="M143" i="12"/>
  <c r="J143" i="12"/>
  <c r="H143" i="12"/>
  <c r="E143" i="12"/>
  <c r="F143" i="12" s="1"/>
  <c r="C143" i="12"/>
  <c r="D143" i="12" s="1"/>
  <c r="T142" i="12"/>
  <c r="R142" i="12"/>
  <c r="O142" i="12"/>
  <c r="M142" i="12"/>
  <c r="J142" i="12"/>
  <c r="H142" i="12"/>
  <c r="E142" i="12"/>
  <c r="C142" i="12"/>
  <c r="D142" i="12" s="1"/>
  <c r="T140" i="12"/>
  <c r="U140" i="12" s="1"/>
  <c r="R140" i="12"/>
  <c r="S140" i="12" s="1"/>
  <c r="O140" i="12"/>
  <c r="P140" i="12" s="1"/>
  <c r="M140" i="12"/>
  <c r="N140" i="12" s="1"/>
  <c r="J140" i="12"/>
  <c r="K140" i="12" s="1"/>
  <c r="H140" i="12"/>
  <c r="I140" i="12" s="1"/>
  <c r="E140" i="12"/>
  <c r="F140" i="12" s="1"/>
  <c r="C140" i="12"/>
  <c r="D140" i="12" s="1"/>
  <c r="T139" i="12"/>
  <c r="U139" i="12" s="1"/>
  <c r="R139" i="12"/>
  <c r="S139" i="12" s="1"/>
  <c r="O139" i="12"/>
  <c r="P139" i="12" s="1"/>
  <c r="M139" i="12"/>
  <c r="N139" i="12" s="1"/>
  <c r="J139" i="12"/>
  <c r="K139" i="12" s="1"/>
  <c r="H139" i="12"/>
  <c r="I139" i="12" s="1"/>
  <c r="E139" i="12"/>
  <c r="F139" i="12" s="1"/>
  <c r="C139" i="12"/>
  <c r="D139" i="12" s="1"/>
  <c r="T138" i="12"/>
  <c r="U138" i="12" s="1"/>
  <c r="R138" i="12"/>
  <c r="S138" i="12" s="1"/>
  <c r="O138" i="12"/>
  <c r="P138" i="12" s="1"/>
  <c r="M138" i="12"/>
  <c r="N138" i="12" s="1"/>
  <c r="J138" i="12"/>
  <c r="K138" i="12" s="1"/>
  <c r="H138" i="12"/>
  <c r="I138" i="12" s="1"/>
  <c r="E138" i="12"/>
  <c r="F138" i="12" s="1"/>
  <c r="C138" i="12"/>
  <c r="D138" i="12" s="1"/>
  <c r="T134" i="12"/>
  <c r="R134" i="12"/>
  <c r="O134" i="12"/>
  <c r="M134" i="12"/>
  <c r="J134" i="12"/>
  <c r="H134" i="12"/>
  <c r="E134" i="12"/>
  <c r="C134" i="12"/>
  <c r="D134" i="12" s="1"/>
  <c r="T133" i="12"/>
  <c r="R133" i="12"/>
  <c r="O133" i="12"/>
  <c r="M133" i="12"/>
  <c r="J133" i="12"/>
  <c r="H133" i="12"/>
  <c r="E133" i="12"/>
  <c r="C133" i="12"/>
  <c r="D133" i="12" s="1"/>
  <c r="T132" i="12"/>
  <c r="R132" i="12"/>
  <c r="O132" i="12"/>
  <c r="M132" i="12"/>
  <c r="J132" i="12"/>
  <c r="H132" i="12"/>
  <c r="E132" i="12"/>
  <c r="C132" i="12"/>
  <c r="D132" i="12" s="1"/>
  <c r="U129" i="12"/>
  <c r="S129" i="12"/>
  <c r="P129" i="12"/>
  <c r="N129" i="12"/>
  <c r="K129" i="12"/>
  <c r="I129" i="12"/>
  <c r="F129" i="12"/>
  <c r="F130" i="12" s="1"/>
  <c r="D129" i="12"/>
  <c r="D130" i="12" s="1"/>
  <c r="A129" i="12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N128" i="12"/>
  <c r="N144" i="12" s="1"/>
  <c r="I128" i="12"/>
  <c r="F128" i="12"/>
  <c r="A128" i="12"/>
  <c r="I127" i="12"/>
  <c r="I162" i="12" s="1"/>
  <c r="F127" i="12"/>
  <c r="F162" i="12" s="1"/>
  <c r="R113" i="12"/>
  <c r="M113" i="12"/>
  <c r="H113" i="12"/>
  <c r="C113" i="12"/>
  <c r="D113" i="12" s="1"/>
  <c r="T112" i="12"/>
  <c r="R112" i="12"/>
  <c r="O112" i="12"/>
  <c r="M112" i="12"/>
  <c r="J112" i="12"/>
  <c r="H112" i="12"/>
  <c r="E112" i="12"/>
  <c r="C112" i="12"/>
  <c r="D112" i="12" s="1"/>
  <c r="R111" i="12"/>
  <c r="D111" i="12"/>
  <c r="R110" i="12"/>
  <c r="D110" i="12"/>
  <c r="D102" i="12"/>
  <c r="T101" i="12"/>
  <c r="U101" i="12" s="1"/>
  <c r="R101" i="12"/>
  <c r="S101" i="12" s="1"/>
  <c r="O101" i="12"/>
  <c r="P101" i="12" s="1"/>
  <c r="M101" i="12"/>
  <c r="N101" i="12" s="1"/>
  <c r="J101" i="12"/>
  <c r="K101" i="12" s="1"/>
  <c r="H101" i="12"/>
  <c r="I101" i="12" s="1"/>
  <c r="E101" i="12"/>
  <c r="F101" i="12" s="1"/>
  <c r="C101" i="12"/>
  <c r="D101" i="12" s="1"/>
  <c r="T100" i="12"/>
  <c r="R100" i="12"/>
  <c r="O100" i="12"/>
  <c r="M100" i="12"/>
  <c r="J100" i="12"/>
  <c r="H100" i="12"/>
  <c r="E100" i="12"/>
  <c r="C100" i="12"/>
  <c r="R96" i="12"/>
  <c r="M96" i="12"/>
  <c r="J96" i="12"/>
  <c r="H96" i="12"/>
  <c r="C96" i="12"/>
  <c r="D96" i="12" s="1"/>
  <c r="R95" i="12"/>
  <c r="M95" i="12"/>
  <c r="H95" i="12"/>
  <c r="C95" i="12"/>
  <c r="D95" i="12" s="1"/>
  <c r="D97" i="12" s="1"/>
  <c r="T91" i="12"/>
  <c r="R91" i="12"/>
  <c r="O91" i="12"/>
  <c r="M91" i="12"/>
  <c r="J91" i="12"/>
  <c r="H91" i="12"/>
  <c r="E91" i="12"/>
  <c r="F91" i="12" s="1"/>
  <c r="C91" i="12"/>
  <c r="D91" i="12" s="1"/>
  <c r="T90" i="12"/>
  <c r="R90" i="12"/>
  <c r="O90" i="12"/>
  <c r="M90" i="12"/>
  <c r="J90" i="12"/>
  <c r="H90" i="12"/>
  <c r="E90" i="12"/>
  <c r="C90" i="12"/>
  <c r="D90" i="12" s="1"/>
  <c r="R88" i="12"/>
  <c r="M88" i="12"/>
  <c r="H88" i="12"/>
  <c r="C88" i="12"/>
  <c r="D88" i="12" s="1"/>
  <c r="T87" i="12"/>
  <c r="R87" i="12"/>
  <c r="O87" i="12"/>
  <c r="M87" i="12"/>
  <c r="J87" i="12"/>
  <c r="H87" i="12"/>
  <c r="E87" i="12"/>
  <c r="C87" i="12"/>
  <c r="D87" i="12" s="1"/>
  <c r="R86" i="12"/>
  <c r="D86" i="12"/>
  <c r="R85" i="12"/>
  <c r="D85" i="12"/>
  <c r="R84" i="12"/>
  <c r="M84" i="12"/>
  <c r="H84" i="12"/>
  <c r="C84" i="12"/>
  <c r="D84" i="12" s="1"/>
  <c r="T83" i="12"/>
  <c r="R83" i="12"/>
  <c r="O83" i="12"/>
  <c r="M83" i="12"/>
  <c r="J83" i="12"/>
  <c r="H83" i="12"/>
  <c r="E83" i="12"/>
  <c r="C83" i="12"/>
  <c r="D83" i="12" s="1"/>
  <c r="T82" i="12"/>
  <c r="R82" i="12"/>
  <c r="O82" i="12"/>
  <c r="M82" i="12"/>
  <c r="J82" i="12"/>
  <c r="H82" i="12"/>
  <c r="E82" i="12"/>
  <c r="C82" i="12"/>
  <c r="D82" i="12" s="1"/>
  <c r="T80" i="12"/>
  <c r="U80" i="12" s="1"/>
  <c r="R80" i="12"/>
  <c r="S80" i="12" s="1"/>
  <c r="O80" i="12"/>
  <c r="P80" i="12" s="1"/>
  <c r="M80" i="12"/>
  <c r="N80" i="12" s="1"/>
  <c r="J80" i="12"/>
  <c r="K80" i="12" s="1"/>
  <c r="H80" i="12"/>
  <c r="I80" i="12" s="1"/>
  <c r="E80" i="12"/>
  <c r="F80" i="12" s="1"/>
  <c r="C80" i="12"/>
  <c r="D80" i="12" s="1"/>
  <c r="T79" i="12"/>
  <c r="U79" i="12" s="1"/>
  <c r="R79" i="12"/>
  <c r="S79" i="12" s="1"/>
  <c r="O79" i="12"/>
  <c r="P79" i="12" s="1"/>
  <c r="M79" i="12"/>
  <c r="N79" i="12" s="1"/>
  <c r="J79" i="12"/>
  <c r="K79" i="12" s="1"/>
  <c r="H79" i="12"/>
  <c r="I79" i="12" s="1"/>
  <c r="E79" i="12"/>
  <c r="F79" i="12" s="1"/>
  <c r="C79" i="12"/>
  <c r="D79" i="12" s="1"/>
  <c r="T78" i="12"/>
  <c r="U78" i="12" s="1"/>
  <c r="R78" i="12"/>
  <c r="S78" i="12" s="1"/>
  <c r="O78" i="12"/>
  <c r="P78" i="12" s="1"/>
  <c r="M78" i="12"/>
  <c r="N78" i="12" s="1"/>
  <c r="J78" i="12"/>
  <c r="K78" i="12" s="1"/>
  <c r="H78" i="12"/>
  <c r="I78" i="12" s="1"/>
  <c r="E78" i="12"/>
  <c r="F78" i="12" s="1"/>
  <c r="C78" i="12"/>
  <c r="D78" i="12" s="1"/>
  <c r="T74" i="12"/>
  <c r="R74" i="12"/>
  <c r="O74" i="12"/>
  <c r="M74" i="12"/>
  <c r="J74" i="12"/>
  <c r="H74" i="12"/>
  <c r="I74" i="12" s="1"/>
  <c r="E74" i="12"/>
  <c r="C74" i="12"/>
  <c r="D74" i="12" s="1"/>
  <c r="T73" i="12"/>
  <c r="R73" i="12"/>
  <c r="O73" i="12"/>
  <c r="M73" i="12"/>
  <c r="J73" i="12"/>
  <c r="H73" i="12"/>
  <c r="E73" i="12"/>
  <c r="C73" i="12"/>
  <c r="D73" i="12" s="1"/>
  <c r="T72" i="12"/>
  <c r="R72" i="12"/>
  <c r="O72" i="12"/>
  <c r="M72" i="12"/>
  <c r="J72" i="12"/>
  <c r="H72" i="12"/>
  <c r="I72" i="12" s="1"/>
  <c r="E72" i="12"/>
  <c r="C72" i="12"/>
  <c r="D72" i="12" s="1"/>
  <c r="U69" i="12"/>
  <c r="S69" i="12"/>
  <c r="P69" i="12"/>
  <c r="N69" i="12"/>
  <c r="K69" i="12"/>
  <c r="I69" i="12"/>
  <c r="F69" i="12"/>
  <c r="D69" i="12"/>
  <c r="D70" i="12" s="1"/>
  <c r="I68" i="12"/>
  <c r="K68" i="12" s="1"/>
  <c r="F68" i="12"/>
  <c r="A68" i="12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I67" i="12"/>
  <c r="I102" i="12" s="1"/>
  <c r="F67" i="12"/>
  <c r="F102" i="12" s="1"/>
  <c r="R51" i="12"/>
  <c r="R50" i="12"/>
  <c r="R26" i="12"/>
  <c r="R25" i="12"/>
  <c r="N8" i="12"/>
  <c r="N26" i="12" s="1"/>
  <c r="I8" i="12"/>
  <c r="I51" i="12" s="1"/>
  <c r="I7" i="12"/>
  <c r="N7" i="12" s="1"/>
  <c r="R53" i="12"/>
  <c r="T52" i="12"/>
  <c r="R52" i="12"/>
  <c r="T41" i="12"/>
  <c r="U41" i="12" s="1"/>
  <c r="R41" i="12"/>
  <c r="S41" i="12" s="1"/>
  <c r="T40" i="12"/>
  <c r="R40" i="12"/>
  <c r="R36" i="12"/>
  <c r="R35" i="12"/>
  <c r="T31" i="12"/>
  <c r="R31" i="12"/>
  <c r="T30" i="12"/>
  <c r="R30" i="12"/>
  <c r="R28" i="12"/>
  <c r="T27" i="12"/>
  <c r="R27" i="12"/>
  <c r="R24" i="12"/>
  <c r="T23" i="12"/>
  <c r="R23" i="12"/>
  <c r="T22" i="12"/>
  <c r="R22" i="12"/>
  <c r="T20" i="12"/>
  <c r="U20" i="12" s="1"/>
  <c r="R20" i="12"/>
  <c r="S20" i="12" s="1"/>
  <c r="T19" i="12"/>
  <c r="U19" i="12" s="1"/>
  <c r="R19" i="12"/>
  <c r="S19" i="12" s="1"/>
  <c r="T18" i="12"/>
  <c r="U18" i="12" s="1"/>
  <c r="R18" i="12"/>
  <c r="S18" i="12" s="1"/>
  <c r="T14" i="12"/>
  <c r="R14" i="12"/>
  <c r="T13" i="12"/>
  <c r="R13" i="12"/>
  <c r="T12" i="12"/>
  <c r="R12" i="12"/>
  <c r="M53" i="12"/>
  <c r="O52" i="12"/>
  <c r="M52" i="12"/>
  <c r="O41" i="12"/>
  <c r="P41" i="12" s="1"/>
  <c r="M41" i="12"/>
  <c r="N41" i="12" s="1"/>
  <c r="O40" i="12"/>
  <c r="M40" i="12"/>
  <c r="M36" i="12"/>
  <c r="M35" i="12"/>
  <c r="N35" i="12" s="1"/>
  <c r="O31" i="12"/>
  <c r="M31" i="12"/>
  <c r="O30" i="12"/>
  <c r="M30" i="12"/>
  <c r="N30" i="12" s="1"/>
  <c r="M28" i="12"/>
  <c r="O27" i="12"/>
  <c r="M27" i="12"/>
  <c r="N27" i="12" s="1"/>
  <c r="M24" i="12"/>
  <c r="N24" i="12" s="1"/>
  <c r="O23" i="12"/>
  <c r="M23" i="12"/>
  <c r="O22" i="12"/>
  <c r="M22" i="12"/>
  <c r="N22" i="12" s="1"/>
  <c r="O20" i="12"/>
  <c r="P20" i="12" s="1"/>
  <c r="M20" i="12"/>
  <c r="N20" i="12" s="1"/>
  <c r="O19" i="12"/>
  <c r="P19" i="12" s="1"/>
  <c r="M19" i="12"/>
  <c r="N19" i="12" s="1"/>
  <c r="O18" i="12"/>
  <c r="P18" i="12" s="1"/>
  <c r="M18" i="12"/>
  <c r="N18" i="12" s="1"/>
  <c r="O14" i="12"/>
  <c r="M14" i="12"/>
  <c r="O13" i="12"/>
  <c r="M13" i="12"/>
  <c r="O12" i="12"/>
  <c r="M12" i="12"/>
  <c r="J53" i="12"/>
  <c r="H53" i="12"/>
  <c r="I53" i="12" s="1"/>
  <c r="J52" i="12"/>
  <c r="H52" i="12"/>
  <c r="I52" i="12" s="1"/>
  <c r="I50" i="12"/>
  <c r="I42" i="12"/>
  <c r="J41" i="12"/>
  <c r="K41" i="12" s="1"/>
  <c r="H41" i="12"/>
  <c r="I41" i="12" s="1"/>
  <c r="J40" i="12"/>
  <c r="H40" i="12"/>
  <c r="H36" i="12"/>
  <c r="H35" i="12"/>
  <c r="I35" i="12" s="1"/>
  <c r="J31" i="12"/>
  <c r="H31" i="12"/>
  <c r="J30" i="12"/>
  <c r="H30" i="12"/>
  <c r="I30" i="12" s="1"/>
  <c r="H28" i="12"/>
  <c r="J27" i="12"/>
  <c r="H27" i="12"/>
  <c r="I27" i="12" s="1"/>
  <c r="I26" i="12"/>
  <c r="H24" i="12"/>
  <c r="I24" i="12" s="1"/>
  <c r="J23" i="12"/>
  <c r="H23" i="12"/>
  <c r="J22" i="12"/>
  <c r="H22" i="12"/>
  <c r="I22" i="12" s="1"/>
  <c r="J20" i="12"/>
  <c r="K20" i="12" s="1"/>
  <c r="H20" i="12"/>
  <c r="I20" i="12" s="1"/>
  <c r="J19" i="12"/>
  <c r="K19" i="12" s="1"/>
  <c r="H19" i="12"/>
  <c r="I19" i="12" s="1"/>
  <c r="J18" i="12"/>
  <c r="K18" i="12" s="1"/>
  <c r="H18" i="12"/>
  <c r="I18" i="12" s="1"/>
  <c r="J14" i="12"/>
  <c r="H14" i="12"/>
  <c r="I14" i="12" s="1"/>
  <c r="J13" i="12"/>
  <c r="H13" i="12"/>
  <c r="J12" i="12"/>
  <c r="H12" i="12"/>
  <c r="I12" i="12" s="1"/>
  <c r="E52" i="12"/>
  <c r="E31" i="12"/>
  <c r="E30" i="12"/>
  <c r="E27" i="12"/>
  <c r="E23" i="12"/>
  <c r="E22" i="12"/>
  <c r="E20" i="12"/>
  <c r="E19" i="12"/>
  <c r="E18" i="12"/>
  <c r="D42" i="12"/>
  <c r="D26" i="12"/>
  <c r="D25" i="12"/>
  <c r="D51" i="12"/>
  <c r="D50" i="12"/>
  <c r="C53" i="12"/>
  <c r="D53" i="12" s="1"/>
  <c r="C31" i="12"/>
  <c r="D31" i="12" s="1"/>
  <c r="C30" i="12"/>
  <c r="D30" i="12" s="1"/>
  <c r="C28" i="12"/>
  <c r="D28" i="12" s="1"/>
  <c r="C20" i="12"/>
  <c r="C19" i="12"/>
  <c r="T293" i="11"/>
  <c r="R293" i="11"/>
  <c r="O293" i="11"/>
  <c r="M293" i="11"/>
  <c r="N293" i="11" s="1"/>
  <c r="J293" i="11"/>
  <c r="H293" i="11"/>
  <c r="E293" i="11"/>
  <c r="F293" i="11" s="1"/>
  <c r="C293" i="11"/>
  <c r="D293" i="11" s="1"/>
  <c r="T292" i="11"/>
  <c r="R292" i="11"/>
  <c r="O292" i="11"/>
  <c r="M292" i="11"/>
  <c r="J292" i="11"/>
  <c r="H292" i="11"/>
  <c r="E292" i="11"/>
  <c r="C292" i="11"/>
  <c r="D292" i="11" s="1"/>
  <c r="R291" i="11"/>
  <c r="D291" i="11"/>
  <c r="R290" i="11"/>
  <c r="M290" i="11"/>
  <c r="D290" i="11"/>
  <c r="D282" i="11"/>
  <c r="T281" i="11"/>
  <c r="U281" i="11" s="1"/>
  <c r="R281" i="11"/>
  <c r="S281" i="11" s="1"/>
  <c r="O281" i="11"/>
  <c r="P281" i="11" s="1"/>
  <c r="M281" i="11"/>
  <c r="N281" i="11" s="1"/>
  <c r="J281" i="11"/>
  <c r="K281" i="11" s="1"/>
  <c r="H281" i="11"/>
  <c r="I281" i="11" s="1"/>
  <c r="E281" i="11"/>
  <c r="F281" i="11" s="1"/>
  <c r="C281" i="11"/>
  <c r="D281" i="11" s="1"/>
  <c r="T280" i="11"/>
  <c r="R280" i="11"/>
  <c r="O280" i="11"/>
  <c r="M280" i="11"/>
  <c r="J280" i="11"/>
  <c r="H280" i="11"/>
  <c r="E280" i="11"/>
  <c r="C280" i="11"/>
  <c r="R276" i="11"/>
  <c r="M276" i="11"/>
  <c r="H276" i="11"/>
  <c r="C276" i="11"/>
  <c r="R275" i="11"/>
  <c r="M275" i="11"/>
  <c r="H275" i="11"/>
  <c r="C275" i="11"/>
  <c r="T271" i="11"/>
  <c r="R271" i="11"/>
  <c r="O271" i="11"/>
  <c r="M271" i="11"/>
  <c r="J271" i="11"/>
  <c r="H271" i="11"/>
  <c r="I271" i="11" s="1"/>
  <c r="E271" i="11"/>
  <c r="C271" i="11"/>
  <c r="D271" i="11" s="1"/>
  <c r="T270" i="11"/>
  <c r="R270" i="11"/>
  <c r="O270" i="11"/>
  <c r="M270" i="11"/>
  <c r="J270" i="11"/>
  <c r="H270" i="11"/>
  <c r="E270" i="11"/>
  <c r="C270" i="11"/>
  <c r="D270" i="11" s="1"/>
  <c r="R268" i="11"/>
  <c r="M268" i="11"/>
  <c r="N268" i="11" s="1"/>
  <c r="H268" i="11"/>
  <c r="C268" i="11"/>
  <c r="D268" i="11" s="1"/>
  <c r="T267" i="11"/>
  <c r="R267" i="11"/>
  <c r="O267" i="11"/>
  <c r="M267" i="11"/>
  <c r="N267" i="11" s="1"/>
  <c r="J267" i="11"/>
  <c r="H267" i="11"/>
  <c r="E267" i="11"/>
  <c r="C267" i="11"/>
  <c r="D267" i="11" s="1"/>
  <c r="R266" i="11"/>
  <c r="D266" i="11"/>
  <c r="R265" i="11"/>
  <c r="M265" i="11"/>
  <c r="D265" i="11"/>
  <c r="R264" i="11"/>
  <c r="M264" i="11"/>
  <c r="H264" i="11"/>
  <c r="C264" i="11"/>
  <c r="D264" i="11" s="1"/>
  <c r="T263" i="11"/>
  <c r="R263" i="11"/>
  <c r="O263" i="11"/>
  <c r="M263" i="11"/>
  <c r="N263" i="11" s="1"/>
  <c r="J263" i="11"/>
  <c r="H263" i="11"/>
  <c r="E263" i="11"/>
  <c r="C263" i="11"/>
  <c r="D263" i="11" s="1"/>
  <c r="T262" i="11"/>
  <c r="R262" i="11"/>
  <c r="O262" i="11"/>
  <c r="M262" i="11"/>
  <c r="N262" i="11" s="1"/>
  <c r="J262" i="11"/>
  <c r="H262" i="11"/>
  <c r="E262" i="11"/>
  <c r="C262" i="11"/>
  <c r="D262" i="11" s="1"/>
  <c r="T260" i="11"/>
  <c r="U260" i="11" s="1"/>
  <c r="R260" i="11"/>
  <c r="S260" i="11" s="1"/>
  <c r="O260" i="11"/>
  <c r="P260" i="11" s="1"/>
  <c r="M260" i="11"/>
  <c r="N260" i="11" s="1"/>
  <c r="J260" i="11"/>
  <c r="K260" i="11" s="1"/>
  <c r="H260" i="11"/>
  <c r="I260" i="11" s="1"/>
  <c r="E260" i="11"/>
  <c r="F260" i="11" s="1"/>
  <c r="C260" i="11"/>
  <c r="D260" i="11" s="1"/>
  <c r="T259" i="11"/>
  <c r="U259" i="11" s="1"/>
  <c r="R259" i="11"/>
  <c r="S259" i="11" s="1"/>
  <c r="O259" i="11"/>
  <c r="P259" i="11" s="1"/>
  <c r="M259" i="11"/>
  <c r="N259" i="11" s="1"/>
  <c r="J259" i="11"/>
  <c r="K259" i="11" s="1"/>
  <c r="H259" i="11"/>
  <c r="I259" i="11" s="1"/>
  <c r="E259" i="11"/>
  <c r="F259" i="11" s="1"/>
  <c r="C259" i="11"/>
  <c r="D259" i="11" s="1"/>
  <c r="T258" i="11"/>
  <c r="U258" i="11" s="1"/>
  <c r="R258" i="11"/>
  <c r="S258" i="11" s="1"/>
  <c r="O258" i="11"/>
  <c r="P258" i="11" s="1"/>
  <c r="M258" i="11"/>
  <c r="N258" i="11" s="1"/>
  <c r="J258" i="11"/>
  <c r="K258" i="11" s="1"/>
  <c r="H258" i="11"/>
  <c r="I258" i="11" s="1"/>
  <c r="E258" i="11"/>
  <c r="F258" i="11" s="1"/>
  <c r="C258" i="11"/>
  <c r="D258" i="11" s="1"/>
  <c r="T254" i="11"/>
  <c r="R254" i="11"/>
  <c r="O254" i="11"/>
  <c r="M254" i="11"/>
  <c r="J254" i="11"/>
  <c r="H254" i="11"/>
  <c r="E254" i="11"/>
  <c r="C254" i="11"/>
  <c r="D254" i="11" s="1"/>
  <c r="T253" i="11"/>
  <c r="R253" i="11"/>
  <c r="O253" i="11"/>
  <c r="M253" i="11"/>
  <c r="J253" i="11"/>
  <c r="H253" i="11"/>
  <c r="E253" i="11"/>
  <c r="C253" i="11"/>
  <c r="D253" i="11" s="1"/>
  <c r="T252" i="11"/>
  <c r="R252" i="11"/>
  <c r="O252" i="11"/>
  <c r="M252" i="11"/>
  <c r="N252" i="11" s="1"/>
  <c r="J252" i="11"/>
  <c r="H252" i="11"/>
  <c r="E252" i="11"/>
  <c r="C252" i="11"/>
  <c r="D252" i="11" s="1"/>
  <c r="U249" i="11"/>
  <c r="S249" i="11"/>
  <c r="P249" i="11"/>
  <c r="N249" i="11"/>
  <c r="K249" i="11"/>
  <c r="I249" i="11"/>
  <c r="F249" i="11"/>
  <c r="D249" i="11"/>
  <c r="D250" i="11" s="1"/>
  <c r="A249" i="1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U248" i="11"/>
  <c r="P248" i="11"/>
  <c r="K248" i="11"/>
  <c r="F248" i="11"/>
  <c r="A248" i="11"/>
  <c r="S247" i="11"/>
  <c r="N247" i="11"/>
  <c r="N253" i="11" s="1"/>
  <c r="I247" i="11"/>
  <c r="I290" i="11" s="1"/>
  <c r="F247" i="11"/>
  <c r="T233" i="11"/>
  <c r="R233" i="11"/>
  <c r="O233" i="11"/>
  <c r="M233" i="11"/>
  <c r="J233" i="11"/>
  <c r="H233" i="11"/>
  <c r="E233" i="11"/>
  <c r="C233" i="11"/>
  <c r="D233" i="11" s="1"/>
  <c r="T232" i="11"/>
  <c r="R232" i="11"/>
  <c r="O232" i="11"/>
  <c r="M232" i="11"/>
  <c r="J232" i="11"/>
  <c r="H232" i="11"/>
  <c r="E232" i="11"/>
  <c r="C232" i="11"/>
  <c r="D232" i="11" s="1"/>
  <c r="R231" i="11"/>
  <c r="D231" i="11"/>
  <c r="R230" i="11"/>
  <c r="M230" i="11"/>
  <c r="D230" i="11"/>
  <c r="S222" i="11"/>
  <c r="D222" i="11"/>
  <c r="T221" i="11"/>
  <c r="U221" i="11" s="1"/>
  <c r="R221" i="11"/>
  <c r="S221" i="11" s="1"/>
  <c r="O221" i="11"/>
  <c r="P221" i="11" s="1"/>
  <c r="M221" i="11"/>
  <c r="N221" i="11" s="1"/>
  <c r="J221" i="11"/>
  <c r="K221" i="11" s="1"/>
  <c r="H221" i="11"/>
  <c r="I221" i="11" s="1"/>
  <c r="E221" i="11"/>
  <c r="F221" i="11" s="1"/>
  <c r="C221" i="11"/>
  <c r="D221" i="11" s="1"/>
  <c r="T220" i="11"/>
  <c r="R220" i="11"/>
  <c r="O220" i="11"/>
  <c r="M220" i="11"/>
  <c r="J220" i="11"/>
  <c r="H220" i="11"/>
  <c r="E220" i="11"/>
  <c r="C220" i="11"/>
  <c r="R216" i="11"/>
  <c r="M216" i="11"/>
  <c r="H216" i="11"/>
  <c r="C216" i="11"/>
  <c r="R215" i="11"/>
  <c r="M215" i="11"/>
  <c r="J215" i="11"/>
  <c r="H215" i="11"/>
  <c r="C215" i="11"/>
  <c r="T211" i="11"/>
  <c r="R211" i="11"/>
  <c r="O211" i="11"/>
  <c r="M211" i="11"/>
  <c r="N211" i="11" s="1"/>
  <c r="J211" i="11"/>
  <c r="H211" i="11"/>
  <c r="E211" i="11"/>
  <c r="C211" i="11"/>
  <c r="D211" i="11" s="1"/>
  <c r="T210" i="11"/>
  <c r="R210" i="11"/>
  <c r="O210" i="11"/>
  <c r="M210" i="11"/>
  <c r="J210" i="11"/>
  <c r="H210" i="11"/>
  <c r="E210" i="11"/>
  <c r="C210" i="11"/>
  <c r="D210" i="11" s="1"/>
  <c r="R208" i="11"/>
  <c r="M208" i="11"/>
  <c r="H208" i="11"/>
  <c r="C208" i="11"/>
  <c r="D208" i="11" s="1"/>
  <c r="T207" i="11"/>
  <c r="R207" i="11"/>
  <c r="S207" i="11" s="1"/>
  <c r="O207" i="11"/>
  <c r="M207" i="11"/>
  <c r="N207" i="11" s="1"/>
  <c r="J207" i="11"/>
  <c r="H207" i="11"/>
  <c r="E207" i="11"/>
  <c r="C207" i="11"/>
  <c r="D207" i="11" s="1"/>
  <c r="R206" i="11"/>
  <c r="D206" i="11"/>
  <c r="R205" i="11"/>
  <c r="M205" i="11"/>
  <c r="D205" i="11"/>
  <c r="R204" i="11"/>
  <c r="M204" i="11"/>
  <c r="H204" i="11"/>
  <c r="C204" i="11"/>
  <c r="D204" i="11" s="1"/>
  <c r="T203" i="11"/>
  <c r="R203" i="11"/>
  <c r="O203" i="11"/>
  <c r="M203" i="11"/>
  <c r="N203" i="11" s="1"/>
  <c r="J203" i="11"/>
  <c r="H203" i="11"/>
  <c r="E203" i="11"/>
  <c r="C203" i="11"/>
  <c r="D203" i="11" s="1"/>
  <c r="T202" i="11"/>
  <c r="R202" i="11"/>
  <c r="O202" i="11"/>
  <c r="M202" i="11"/>
  <c r="J202" i="11"/>
  <c r="H202" i="11"/>
  <c r="I202" i="11" s="1"/>
  <c r="E202" i="11"/>
  <c r="C202" i="11"/>
  <c r="D202" i="11" s="1"/>
  <c r="T200" i="11"/>
  <c r="U200" i="11" s="1"/>
  <c r="R200" i="11"/>
  <c r="S200" i="11" s="1"/>
  <c r="O200" i="11"/>
  <c r="P200" i="11" s="1"/>
  <c r="M200" i="11"/>
  <c r="N200" i="11" s="1"/>
  <c r="J200" i="11"/>
  <c r="K200" i="11" s="1"/>
  <c r="H200" i="11"/>
  <c r="I200" i="11" s="1"/>
  <c r="E200" i="11"/>
  <c r="F200" i="11" s="1"/>
  <c r="C200" i="11"/>
  <c r="D200" i="11" s="1"/>
  <c r="T199" i="11"/>
  <c r="U199" i="11" s="1"/>
  <c r="R199" i="11"/>
  <c r="S199" i="11" s="1"/>
  <c r="O199" i="11"/>
  <c r="P199" i="11" s="1"/>
  <c r="M199" i="11"/>
  <c r="N199" i="11" s="1"/>
  <c r="J199" i="11"/>
  <c r="K199" i="11" s="1"/>
  <c r="H199" i="11"/>
  <c r="I199" i="11" s="1"/>
  <c r="F199" i="11"/>
  <c r="E199" i="11"/>
  <c r="C199" i="11"/>
  <c r="D199" i="11" s="1"/>
  <c r="T198" i="11"/>
  <c r="U198" i="11" s="1"/>
  <c r="R198" i="11"/>
  <c r="S198" i="11" s="1"/>
  <c r="O198" i="11"/>
  <c r="P198" i="11" s="1"/>
  <c r="M198" i="11"/>
  <c r="N198" i="11" s="1"/>
  <c r="J198" i="11"/>
  <c r="K198" i="11" s="1"/>
  <c r="H198" i="11"/>
  <c r="I198" i="11" s="1"/>
  <c r="E198" i="11"/>
  <c r="F198" i="11" s="1"/>
  <c r="C198" i="11"/>
  <c r="D198" i="11" s="1"/>
  <c r="T194" i="11"/>
  <c r="R194" i="11"/>
  <c r="O194" i="11"/>
  <c r="M194" i="11"/>
  <c r="J194" i="11"/>
  <c r="H194" i="11"/>
  <c r="E194" i="11"/>
  <c r="C194" i="11"/>
  <c r="D194" i="11" s="1"/>
  <c r="T193" i="11"/>
  <c r="R193" i="11"/>
  <c r="O193" i="11"/>
  <c r="M193" i="11"/>
  <c r="N193" i="11" s="1"/>
  <c r="J193" i="11"/>
  <c r="H193" i="11"/>
  <c r="E193" i="11"/>
  <c r="C193" i="11"/>
  <c r="D193" i="11" s="1"/>
  <c r="T192" i="11"/>
  <c r="R192" i="11"/>
  <c r="O192" i="11"/>
  <c r="M192" i="11"/>
  <c r="J192" i="11"/>
  <c r="H192" i="11"/>
  <c r="E192" i="11"/>
  <c r="C192" i="11"/>
  <c r="D192" i="11" s="1"/>
  <c r="U189" i="11"/>
  <c r="S189" i="11"/>
  <c r="S190" i="11" s="1"/>
  <c r="P189" i="11"/>
  <c r="N189" i="11"/>
  <c r="K189" i="11"/>
  <c r="I189" i="11"/>
  <c r="F189" i="11"/>
  <c r="D189" i="11"/>
  <c r="D190" i="11" s="1"/>
  <c r="D220" i="11" s="1"/>
  <c r="D223" i="11" s="1"/>
  <c r="A189" i="1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U188" i="11"/>
  <c r="P188" i="11"/>
  <c r="K188" i="11"/>
  <c r="F188" i="11"/>
  <c r="A188" i="11"/>
  <c r="S187" i="11"/>
  <c r="P187" i="11"/>
  <c r="N187" i="11"/>
  <c r="I187" i="11"/>
  <c r="I231" i="11" s="1"/>
  <c r="F187" i="11"/>
  <c r="T173" i="11"/>
  <c r="R173" i="11"/>
  <c r="O173" i="11"/>
  <c r="M173" i="11"/>
  <c r="N173" i="11" s="1"/>
  <c r="J173" i="11"/>
  <c r="H173" i="11"/>
  <c r="E173" i="11"/>
  <c r="C173" i="11"/>
  <c r="D173" i="11" s="1"/>
  <c r="T172" i="11"/>
  <c r="R172" i="11"/>
  <c r="O172" i="11"/>
  <c r="M172" i="11"/>
  <c r="J172" i="11"/>
  <c r="H172" i="11"/>
  <c r="E172" i="11"/>
  <c r="C172" i="11"/>
  <c r="D172" i="11" s="1"/>
  <c r="R171" i="11"/>
  <c r="D171" i="11"/>
  <c r="R170" i="11"/>
  <c r="M170" i="11"/>
  <c r="D170" i="11"/>
  <c r="D162" i="11"/>
  <c r="T161" i="11"/>
  <c r="U161" i="11" s="1"/>
  <c r="R161" i="11"/>
  <c r="S161" i="11" s="1"/>
  <c r="O161" i="11"/>
  <c r="P161" i="11" s="1"/>
  <c r="M161" i="11"/>
  <c r="N161" i="11" s="1"/>
  <c r="J161" i="11"/>
  <c r="K161" i="11" s="1"/>
  <c r="H161" i="11"/>
  <c r="I161" i="11" s="1"/>
  <c r="E161" i="11"/>
  <c r="F161" i="11" s="1"/>
  <c r="C161" i="11"/>
  <c r="D161" i="11" s="1"/>
  <c r="T160" i="11"/>
  <c r="R160" i="11"/>
  <c r="O160" i="11"/>
  <c r="M160" i="11"/>
  <c r="J160" i="11"/>
  <c r="H160" i="11"/>
  <c r="E160" i="11"/>
  <c r="C160" i="11"/>
  <c r="R156" i="11"/>
  <c r="M156" i="11"/>
  <c r="H156" i="11"/>
  <c r="C156" i="11"/>
  <c r="R155" i="11"/>
  <c r="M155" i="11"/>
  <c r="H155" i="11"/>
  <c r="C155" i="11"/>
  <c r="T151" i="11"/>
  <c r="R151" i="11"/>
  <c r="O151" i="11"/>
  <c r="M151" i="11"/>
  <c r="J151" i="11"/>
  <c r="H151" i="11"/>
  <c r="E151" i="11"/>
  <c r="C151" i="11"/>
  <c r="D151" i="11" s="1"/>
  <c r="T150" i="11"/>
  <c r="R150" i="11"/>
  <c r="O150" i="11"/>
  <c r="M150" i="11"/>
  <c r="J150" i="11"/>
  <c r="H150" i="11"/>
  <c r="E150" i="11"/>
  <c r="C150" i="11"/>
  <c r="D150" i="11" s="1"/>
  <c r="R148" i="11"/>
  <c r="M148" i="11"/>
  <c r="H148" i="11"/>
  <c r="C148" i="11"/>
  <c r="D148" i="11" s="1"/>
  <c r="T147" i="11"/>
  <c r="R147" i="11"/>
  <c r="O147" i="11"/>
  <c r="M147" i="11"/>
  <c r="J147" i="11"/>
  <c r="H147" i="11"/>
  <c r="E147" i="11"/>
  <c r="C147" i="11"/>
  <c r="D147" i="11" s="1"/>
  <c r="R146" i="11"/>
  <c r="D146" i="11"/>
  <c r="R145" i="11"/>
  <c r="M145" i="11"/>
  <c r="D145" i="11"/>
  <c r="R144" i="11"/>
  <c r="M144" i="11"/>
  <c r="H144" i="11"/>
  <c r="C144" i="11"/>
  <c r="D144" i="11" s="1"/>
  <c r="T143" i="11"/>
  <c r="R143" i="11"/>
  <c r="O143" i="11"/>
  <c r="M143" i="11"/>
  <c r="J143" i="11"/>
  <c r="H143" i="11"/>
  <c r="E143" i="11"/>
  <c r="C143" i="11"/>
  <c r="D143" i="11" s="1"/>
  <c r="T142" i="11"/>
  <c r="R142" i="11"/>
  <c r="O142" i="11"/>
  <c r="M142" i="11"/>
  <c r="J142" i="11"/>
  <c r="H142" i="11"/>
  <c r="E142" i="11"/>
  <c r="C142" i="11"/>
  <c r="D142" i="11" s="1"/>
  <c r="T140" i="11"/>
  <c r="U140" i="11" s="1"/>
  <c r="R140" i="11"/>
  <c r="S140" i="11" s="1"/>
  <c r="O140" i="11"/>
  <c r="P140" i="11" s="1"/>
  <c r="M140" i="11"/>
  <c r="N140" i="11" s="1"/>
  <c r="J140" i="11"/>
  <c r="K140" i="11" s="1"/>
  <c r="H140" i="11"/>
  <c r="I140" i="11" s="1"/>
  <c r="E140" i="11"/>
  <c r="F140" i="11" s="1"/>
  <c r="C140" i="11"/>
  <c r="D140" i="11" s="1"/>
  <c r="T139" i="11"/>
  <c r="U139" i="11" s="1"/>
  <c r="R139" i="11"/>
  <c r="S139" i="11" s="1"/>
  <c r="O139" i="11"/>
  <c r="P139" i="11" s="1"/>
  <c r="M139" i="11"/>
  <c r="N139" i="11" s="1"/>
  <c r="J139" i="11"/>
  <c r="K139" i="11" s="1"/>
  <c r="H139" i="11"/>
  <c r="I139" i="11" s="1"/>
  <c r="E139" i="11"/>
  <c r="F139" i="11" s="1"/>
  <c r="C139" i="11"/>
  <c r="D139" i="11" s="1"/>
  <c r="T138" i="11"/>
  <c r="U138" i="11" s="1"/>
  <c r="R138" i="11"/>
  <c r="S138" i="11" s="1"/>
  <c r="O138" i="11"/>
  <c r="P138" i="11" s="1"/>
  <c r="M138" i="11"/>
  <c r="N138" i="11" s="1"/>
  <c r="J138" i="11"/>
  <c r="K138" i="11" s="1"/>
  <c r="H138" i="11"/>
  <c r="I138" i="11" s="1"/>
  <c r="E138" i="11"/>
  <c r="F138" i="11" s="1"/>
  <c r="C138" i="11"/>
  <c r="D138" i="11" s="1"/>
  <c r="T134" i="11"/>
  <c r="R134" i="11"/>
  <c r="S134" i="11" s="1"/>
  <c r="O134" i="11"/>
  <c r="M134" i="11"/>
  <c r="J134" i="11"/>
  <c r="H134" i="11"/>
  <c r="E134" i="11"/>
  <c r="C134" i="11"/>
  <c r="D134" i="11" s="1"/>
  <c r="T133" i="11"/>
  <c r="R133" i="11"/>
  <c r="S133" i="11" s="1"/>
  <c r="O133" i="11"/>
  <c r="M133" i="11"/>
  <c r="J133" i="11"/>
  <c r="H133" i="11"/>
  <c r="E133" i="11"/>
  <c r="C133" i="11"/>
  <c r="D133" i="11" s="1"/>
  <c r="T132" i="11"/>
  <c r="R132" i="11"/>
  <c r="O132" i="11"/>
  <c r="M132" i="11"/>
  <c r="J132" i="11"/>
  <c r="H132" i="11"/>
  <c r="E132" i="11"/>
  <c r="F132" i="11" s="1"/>
  <c r="C132" i="11"/>
  <c r="D132" i="11" s="1"/>
  <c r="U129" i="11"/>
  <c r="S129" i="11"/>
  <c r="S130" i="11" s="1"/>
  <c r="P129" i="11"/>
  <c r="N129" i="11"/>
  <c r="K129" i="11"/>
  <c r="I129" i="11"/>
  <c r="F129" i="11"/>
  <c r="D129" i="11"/>
  <c r="D130" i="11" s="1"/>
  <c r="U128" i="11"/>
  <c r="P128" i="11"/>
  <c r="K128" i="11"/>
  <c r="F128" i="11"/>
  <c r="A128" i="1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U127" i="11"/>
  <c r="U171" i="11" s="1"/>
  <c r="S127" i="11"/>
  <c r="N127" i="11"/>
  <c r="K127" i="11"/>
  <c r="I127" i="11"/>
  <c r="F127" i="11"/>
  <c r="T113" i="11"/>
  <c r="R113" i="11"/>
  <c r="S113" i="11" s="1"/>
  <c r="O113" i="11"/>
  <c r="M113" i="11"/>
  <c r="N113" i="11" s="1"/>
  <c r="J113" i="11"/>
  <c r="H113" i="11"/>
  <c r="E113" i="11"/>
  <c r="C113" i="11"/>
  <c r="D113" i="11" s="1"/>
  <c r="T112" i="11"/>
  <c r="R112" i="11"/>
  <c r="O112" i="11"/>
  <c r="M112" i="11"/>
  <c r="J112" i="11"/>
  <c r="H112" i="11"/>
  <c r="E112" i="11"/>
  <c r="C112" i="11"/>
  <c r="D112" i="11" s="1"/>
  <c r="R111" i="11"/>
  <c r="D111" i="11"/>
  <c r="R110" i="11"/>
  <c r="M110" i="11"/>
  <c r="D110" i="11"/>
  <c r="D102" i="11"/>
  <c r="T101" i="11"/>
  <c r="U101" i="11" s="1"/>
  <c r="R101" i="11"/>
  <c r="S101" i="11" s="1"/>
  <c r="O101" i="11"/>
  <c r="P101" i="11" s="1"/>
  <c r="M101" i="11"/>
  <c r="N101" i="11" s="1"/>
  <c r="J101" i="11"/>
  <c r="K101" i="11" s="1"/>
  <c r="H101" i="11"/>
  <c r="I101" i="11" s="1"/>
  <c r="E101" i="11"/>
  <c r="F101" i="11" s="1"/>
  <c r="C101" i="11"/>
  <c r="D101" i="11" s="1"/>
  <c r="T100" i="11"/>
  <c r="R100" i="11"/>
  <c r="O100" i="11"/>
  <c r="M100" i="11"/>
  <c r="J100" i="11"/>
  <c r="H100" i="11"/>
  <c r="E100" i="11"/>
  <c r="C100" i="11"/>
  <c r="R96" i="11"/>
  <c r="M96" i="11"/>
  <c r="H96" i="11"/>
  <c r="C96" i="11"/>
  <c r="R95" i="11"/>
  <c r="M95" i="11"/>
  <c r="H95" i="11"/>
  <c r="C95" i="11"/>
  <c r="T91" i="11"/>
  <c r="R91" i="11"/>
  <c r="O91" i="11"/>
  <c r="M91" i="11"/>
  <c r="J91" i="11"/>
  <c r="H91" i="11"/>
  <c r="E91" i="11"/>
  <c r="C91" i="11"/>
  <c r="D91" i="11" s="1"/>
  <c r="T90" i="11"/>
  <c r="R90" i="11"/>
  <c r="O90" i="11"/>
  <c r="M90" i="11"/>
  <c r="J90" i="11"/>
  <c r="H90" i="11"/>
  <c r="E90" i="11"/>
  <c r="C90" i="11"/>
  <c r="D90" i="11" s="1"/>
  <c r="R88" i="11"/>
  <c r="M88" i="11"/>
  <c r="N88" i="11" s="1"/>
  <c r="H88" i="11"/>
  <c r="C88" i="11"/>
  <c r="D88" i="11" s="1"/>
  <c r="T87" i="11"/>
  <c r="R87" i="11"/>
  <c r="O87" i="11"/>
  <c r="M87" i="11"/>
  <c r="N87" i="11" s="1"/>
  <c r="J87" i="11"/>
  <c r="H87" i="11"/>
  <c r="E87" i="11"/>
  <c r="C87" i="11"/>
  <c r="D87" i="11" s="1"/>
  <c r="R86" i="11"/>
  <c r="D86" i="11"/>
  <c r="R85" i="11"/>
  <c r="M85" i="11"/>
  <c r="D85" i="11"/>
  <c r="R84" i="11"/>
  <c r="M84" i="11"/>
  <c r="H84" i="11"/>
  <c r="C84" i="11"/>
  <c r="D84" i="11" s="1"/>
  <c r="T83" i="11"/>
  <c r="R83" i="11"/>
  <c r="O83" i="11"/>
  <c r="M83" i="11"/>
  <c r="N83" i="11" s="1"/>
  <c r="J83" i="11"/>
  <c r="H83" i="11"/>
  <c r="E83" i="11"/>
  <c r="C83" i="11"/>
  <c r="D83" i="11" s="1"/>
  <c r="T82" i="11"/>
  <c r="R82" i="11"/>
  <c r="O82" i="11"/>
  <c r="M82" i="11"/>
  <c r="N82" i="11" s="1"/>
  <c r="J82" i="11"/>
  <c r="H82" i="11"/>
  <c r="E82" i="11"/>
  <c r="C82" i="11"/>
  <c r="D82" i="11" s="1"/>
  <c r="T80" i="11"/>
  <c r="U80" i="11" s="1"/>
  <c r="R80" i="11"/>
  <c r="S80" i="11" s="1"/>
  <c r="O80" i="11"/>
  <c r="P80" i="11" s="1"/>
  <c r="M80" i="11"/>
  <c r="N80" i="11" s="1"/>
  <c r="J80" i="11"/>
  <c r="K80" i="11" s="1"/>
  <c r="H80" i="11"/>
  <c r="I80" i="11" s="1"/>
  <c r="E80" i="11"/>
  <c r="F80" i="11" s="1"/>
  <c r="C80" i="11"/>
  <c r="D80" i="11" s="1"/>
  <c r="T79" i="11"/>
  <c r="U79" i="11" s="1"/>
  <c r="R79" i="11"/>
  <c r="S79" i="11" s="1"/>
  <c r="O79" i="11"/>
  <c r="P79" i="11" s="1"/>
  <c r="M79" i="11"/>
  <c r="N79" i="11" s="1"/>
  <c r="J79" i="11"/>
  <c r="K79" i="11" s="1"/>
  <c r="H79" i="11"/>
  <c r="I79" i="11" s="1"/>
  <c r="E79" i="11"/>
  <c r="F79" i="11" s="1"/>
  <c r="C79" i="11"/>
  <c r="D79" i="11" s="1"/>
  <c r="T78" i="11"/>
  <c r="U78" i="11" s="1"/>
  <c r="R78" i="11"/>
  <c r="S78" i="11" s="1"/>
  <c r="O78" i="11"/>
  <c r="P78" i="11" s="1"/>
  <c r="M78" i="11"/>
  <c r="N78" i="11" s="1"/>
  <c r="J78" i="11"/>
  <c r="K78" i="11" s="1"/>
  <c r="H78" i="11"/>
  <c r="I78" i="11" s="1"/>
  <c r="E78" i="11"/>
  <c r="F78" i="11" s="1"/>
  <c r="C78" i="11"/>
  <c r="D78" i="11" s="1"/>
  <c r="T74" i="11"/>
  <c r="R74" i="11"/>
  <c r="O74" i="11"/>
  <c r="M74" i="11"/>
  <c r="J74" i="11"/>
  <c r="H74" i="11"/>
  <c r="E74" i="11"/>
  <c r="C74" i="11"/>
  <c r="D74" i="11" s="1"/>
  <c r="T73" i="11"/>
  <c r="R73" i="11"/>
  <c r="O73" i="11"/>
  <c r="M73" i="11"/>
  <c r="J73" i="11"/>
  <c r="H73" i="11"/>
  <c r="E73" i="11"/>
  <c r="C73" i="11"/>
  <c r="D73" i="11" s="1"/>
  <c r="T72" i="11"/>
  <c r="R72" i="11"/>
  <c r="O72" i="11"/>
  <c r="M72" i="11"/>
  <c r="J72" i="11"/>
  <c r="H72" i="11"/>
  <c r="E72" i="11"/>
  <c r="C72" i="11"/>
  <c r="D72" i="11" s="1"/>
  <c r="U69" i="11"/>
  <c r="S69" i="11"/>
  <c r="P69" i="11"/>
  <c r="N69" i="11"/>
  <c r="K69" i="11"/>
  <c r="I69" i="11"/>
  <c r="F69" i="11"/>
  <c r="D69" i="11"/>
  <c r="D70" i="11" s="1"/>
  <c r="U68" i="11"/>
  <c r="P68" i="11"/>
  <c r="K68" i="11"/>
  <c r="F68" i="11"/>
  <c r="A68" i="1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S67" i="11"/>
  <c r="S84" i="11" s="1"/>
  <c r="N67" i="11"/>
  <c r="I67" i="11"/>
  <c r="F67" i="11"/>
  <c r="R50" i="11"/>
  <c r="R51" i="11"/>
  <c r="R26" i="11"/>
  <c r="R25" i="11"/>
  <c r="M50" i="11"/>
  <c r="M25" i="11"/>
  <c r="T53" i="11"/>
  <c r="R53" i="11"/>
  <c r="T52" i="11"/>
  <c r="R52" i="11"/>
  <c r="T41" i="11"/>
  <c r="U41" i="11" s="1"/>
  <c r="R41" i="11"/>
  <c r="S41" i="11" s="1"/>
  <c r="T40" i="11"/>
  <c r="R40" i="11"/>
  <c r="R36" i="11"/>
  <c r="R35" i="11"/>
  <c r="T31" i="11"/>
  <c r="R31" i="11"/>
  <c r="T30" i="11"/>
  <c r="R30" i="11"/>
  <c r="R28" i="11"/>
  <c r="T27" i="11"/>
  <c r="R27" i="11"/>
  <c r="R24" i="11"/>
  <c r="T23" i="11"/>
  <c r="R23" i="11"/>
  <c r="T22" i="11"/>
  <c r="R22" i="11"/>
  <c r="T20" i="11"/>
  <c r="U20" i="11" s="1"/>
  <c r="R20" i="11"/>
  <c r="S20" i="11" s="1"/>
  <c r="T19" i="11"/>
  <c r="U19" i="11" s="1"/>
  <c r="R19" i="11"/>
  <c r="S19" i="11" s="1"/>
  <c r="T18" i="11"/>
  <c r="U18" i="11" s="1"/>
  <c r="R18" i="11"/>
  <c r="S18" i="11" s="1"/>
  <c r="T14" i="11"/>
  <c r="R14" i="11"/>
  <c r="T13" i="11"/>
  <c r="R13" i="11"/>
  <c r="T12" i="11"/>
  <c r="R12" i="11"/>
  <c r="O53" i="11"/>
  <c r="M53" i="11"/>
  <c r="O52" i="11"/>
  <c r="M52" i="11"/>
  <c r="O41" i="11"/>
  <c r="P41" i="11" s="1"/>
  <c r="M41" i="11"/>
  <c r="N41" i="11" s="1"/>
  <c r="O40" i="11"/>
  <c r="M40" i="11"/>
  <c r="M36" i="11"/>
  <c r="M35" i="11"/>
  <c r="O31" i="11"/>
  <c r="M31" i="11"/>
  <c r="O30" i="11"/>
  <c r="M30" i="11"/>
  <c r="M28" i="11"/>
  <c r="O27" i="11"/>
  <c r="M27" i="11"/>
  <c r="M24" i="11"/>
  <c r="O23" i="11"/>
  <c r="M23" i="11"/>
  <c r="O22" i="11"/>
  <c r="M22" i="11"/>
  <c r="O20" i="11"/>
  <c r="P20" i="11" s="1"/>
  <c r="M20" i="11"/>
  <c r="N20" i="11" s="1"/>
  <c r="O19" i="11"/>
  <c r="P19" i="11" s="1"/>
  <c r="M19" i="11"/>
  <c r="N19" i="11" s="1"/>
  <c r="O18" i="11"/>
  <c r="P18" i="11" s="1"/>
  <c r="M18" i="11"/>
  <c r="N18" i="11" s="1"/>
  <c r="O14" i="11"/>
  <c r="M14" i="11"/>
  <c r="O13" i="11"/>
  <c r="M13" i="11"/>
  <c r="O12" i="11"/>
  <c r="M12" i="11"/>
  <c r="J53" i="11"/>
  <c r="H53" i="11"/>
  <c r="J52" i="11"/>
  <c r="H52" i="11"/>
  <c r="J41" i="11"/>
  <c r="K41" i="11" s="1"/>
  <c r="H41" i="11"/>
  <c r="I41" i="11" s="1"/>
  <c r="J40" i="11"/>
  <c r="H40" i="11"/>
  <c r="H36" i="11"/>
  <c r="H35" i="11"/>
  <c r="J31" i="11"/>
  <c r="H31" i="11"/>
  <c r="J30" i="11"/>
  <c r="H30" i="11"/>
  <c r="H28" i="11"/>
  <c r="J27" i="11"/>
  <c r="H27" i="11"/>
  <c r="H24" i="11"/>
  <c r="J23" i="11"/>
  <c r="H23" i="11"/>
  <c r="J22" i="11"/>
  <c r="H22" i="11"/>
  <c r="J20" i="11"/>
  <c r="K20" i="11" s="1"/>
  <c r="H20" i="11"/>
  <c r="I20" i="11" s="1"/>
  <c r="J19" i="11"/>
  <c r="K19" i="11" s="1"/>
  <c r="H19" i="11"/>
  <c r="I19" i="11" s="1"/>
  <c r="J18" i="11"/>
  <c r="K18" i="11" s="1"/>
  <c r="H18" i="11"/>
  <c r="I18" i="11" s="1"/>
  <c r="J14" i="11"/>
  <c r="H14" i="11"/>
  <c r="J13" i="11"/>
  <c r="H13" i="11"/>
  <c r="J12" i="11"/>
  <c r="H12" i="11"/>
  <c r="E53" i="11"/>
  <c r="E52" i="11"/>
  <c r="E31" i="11"/>
  <c r="E30" i="11"/>
  <c r="E27" i="11"/>
  <c r="E23" i="11"/>
  <c r="E22" i="11"/>
  <c r="E20" i="11"/>
  <c r="F20" i="11" s="1"/>
  <c r="E19" i="11"/>
  <c r="F19" i="11" s="1"/>
  <c r="E18" i="11"/>
  <c r="F18" i="11" s="1"/>
  <c r="D26" i="11"/>
  <c r="D25" i="11"/>
  <c r="C53" i="11"/>
  <c r="D53" i="11" s="1"/>
  <c r="C52" i="11"/>
  <c r="D52" i="11" s="1"/>
  <c r="C28" i="11"/>
  <c r="D28" i="11" s="1"/>
  <c r="C22" i="11"/>
  <c r="D22" i="11" s="1"/>
  <c r="C19" i="11"/>
  <c r="R481" i="10"/>
  <c r="S481" i="10" s="1"/>
  <c r="M481" i="10"/>
  <c r="N481" i="10" s="1"/>
  <c r="J481" i="10"/>
  <c r="H481" i="10"/>
  <c r="I481" i="10" s="1"/>
  <c r="C481" i="10"/>
  <c r="D481" i="10" s="1"/>
  <c r="T480" i="10"/>
  <c r="R480" i="10"/>
  <c r="O480" i="10"/>
  <c r="M480" i="10"/>
  <c r="J480" i="10"/>
  <c r="H480" i="10"/>
  <c r="E480" i="10"/>
  <c r="C480" i="10"/>
  <c r="D480" i="10" s="1"/>
  <c r="R479" i="10"/>
  <c r="M479" i="10"/>
  <c r="N479" i="10" s="1"/>
  <c r="K479" i="10"/>
  <c r="I479" i="10"/>
  <c r="D479" i="10"/>
  <c r="R478" i="10"/>
  <c r="S478" i="10" s="1"/>
  <c r="M478" i="10"/>
  <c r="N478" i="10" s="1"/>
  <c r="D478" i="10"/>
  <c r="D469" i="10"/>
  <c r="T468" i="10"/>
  <c r="U468" i="10" s="1"/>
  <c r="R468" i="10"/>
  <c r="S468" i="10" s="1"/>
  <c r="O468" i="10"/>
  <c r="P468" i="10" s="1"/>
  <c r="M468" i="10"/>
  <c r="N468" i="10" s="1"/>
  <c r="J468" i="10"/>
  <c r="K468" i="10" s="1"/>
  <c r="H468" i="10"/>
  <c r="I468" i="10" s="1"/>
  <c r="E468" i="10"/>
  <c r="F468" i="10" s="1"/>
  <c r="C468" i="10"/>
  <c r="D468" i="10" s="1"/>
  <c r="T467" i="10"/>
  <c r="R467" i="10"/>
  <c r="O467" i="10"/>
  <c r="M467" i="10"/>
  <c r="J467" i="10"/>
  <c r="H467" i="10"/>
  <c r="E467" i="10"/>
  <c r="C467" i="10"/>
  <c r="R463" i="10"/>
  <c r="M463" i="10"/>
  <c r="H463" i="10"/>
  <c r="C463" i="10"/>
  <c r="T462" i="10"/>
  <c r="R462" i="10"/>
  <c r="M462" i="10"/>
  <c r="J462" i="10"/>
  <c r="H462" i="10"/>
  <c r="C462" i="10"/>
  <c r="T458" i="10"/>
  <c r="U458" i="10" s="1"/>
  <c r="R458" i="10"/>
  <c r="S458" i="10" s="1"/>
  <c r="O458" i="10"/>
  <c r="P458" i="10" s="1"/>
  <c r="M458" i="10"/>
  <c r="N458" i="10" s="1"/>
  <c r="J458" i="10"/>
  <c r="K458" i="10" s="1"/>
  <c r="H458" i="10"/>
  <c r="I458" i="10" s="1"/>
  <c r="E458" i="10"/>
  <c r="F458" i="10" s="1"/>
  <c r="C458" i="10"/>
  <c r="D458" i="10" s="1"/>
  <c r="T457" i="10"/>
  <c r="U457" i="10" s="1"/>
  <c r="R457" i="10"/>
  <c r="S457" i="10" s="1"/>
  <c r="O457" i="10"/>
  <c r="P457" i="10" s="1"/>
  <c r="M457" i="10"/>
  <c r="N457" i="10" s="1"/>
  <c r="J457" i="10"/>
  <c r="K457" i="10" s="1"/>
  <c r="H457" i="10"/>
  <c r="I457" i="10" s="1"/>
  <c r="E457" i="10"/>
  <c r="F457" i="10" s="1"/>
  <c r="C457" i="10"/>
  <c r="D457" i="10" s="1"/>
  <c r="R455" i="10"/>
  <c r="M455" i="10"/>
  <c r="N455" i="10" s="1"/>
  <c r="H455" i="10"/>
  <c r="C455" i="10"/>
  <c r="D455" i="10" s="1"/>
  <c r="T454" i="10"/>
  <c r="R454" i="10"/>
  <c r="O454" i="10"/>
  <c r="M454" i="10"/>
  <c r="J454" i="10"/>
  <c r="H454" i="10"/>
  <c r="E454" i="10"/>
  <c r="C454" i="10"/>
  <c r="D454" i="10" s="1"/>
  <c r="R453" i="10"/>
  <c r="D453" i="10"/>
  <c r="R452" i="10"/>
  <c r="M452" i="10"/>
  <c r="D452" i="10"/>
  <c r="R451" i="10"/>
  <c r="M451" i="10"/>
  <c r="N451" i="10" s="1"/>
  <c r="H451" i="10"/>
  <c r="C451" i="10"/>
  <c r="D451" i="10" s="1"/>
  <c r="T450" i="10"/>
  <c r="R450" i="10"/>
  <c r="O450" i="10"/>
  <c r="M450" i="10"/>
  <c r="N450" i="10" s="1"/>
  <c r="J450" i="10"/>
  <c r="H450" i="10"/>
  <c r="E450" i="10"/>
  <c r="C450" i="10"/>
  <c r="D450" i="10" s="1"/>
  <c r="T449" i="10"/>
  <c r="R449" i="10"/>
  <c r="O449" i="10"/>
  <c r="M449" i="10"/>
  <c r="J449" i="10"/>
  <c r="H449" i="10"/>
  <c r="I449" i="10" s="1"/>
  <c r="E449" i="10"/>
  <c r="C449" i="10"/>
  <c r="D449" i="10" s="1"/>
  <c r="T447" i="10"/>
  <c r="U447" i="10" s="1"/>
  <c r="R447" i="10"/>
  <c r="S447" i="10" s="1"/>
  <c r="O447" i="10"/>
  <c r="P447" i="10" s="1"/>
  <c r="M447" i="10"/>
  <c r="N447" i="10" s="1"/>
  <c r="J447" i="10"/>
  <c r="K447" i="10" s="1"/>
  <c r="H447" i="10"/>
  <c r="I447" i="10" s="1"/>
  <c r="E447" i="10"/>
  <c r="F447" i="10" s="1"/>
  <c r="C447" i="10"/>
  <c r="D447" i="10" s="1"/>
  <c r="T446" i="10"/>
  <c r="U446" i="10" s="1"/>
  <c r="R446" i="10"/>
  <c r="S446" i="10" s="1"/>
  <c r="O446" i="10"/>
  <c r="P446" i="10" s="1"/>
  <c r="M446" i="10"/>
  <c r="N446" i="10" s="1"/>
  <c r="J446" i="10"/>
  <c r="K446" i="10" s="1"/>
  <c r="H446" i="10"/>
  <c r="I446" i="10" s="1"/>
  <c r="E446" i="10"/>
  <c r="F446" i="10" s="1"/>
  <c r="C446" i="10"/>
  <c r="D446" i="10" s="1"/>
  <c r="T445" i="10"/>
  <c r="U445" i="10" s="1"/>
  <c r="R445" i="10"/>
  <c r="S445" i="10" s="1"/>
  <c r="O445" i="10"/>
  <c r="P445" i="10" s="1"/>
  <c r="M445" i="10"/>
  <c r="N445" i="10" s="1"/>
  <c r="J445" i="10"/>
  <c r="K445" i="10" s="1"/>
  <c r="H445" i="10"/>
  <c r="I445" i="10" s="1"/>
  <c r="E445" i="10"/>
  <c r="F445" i="10" s="1"/>
  <c r="C445" i="10"/>
  <c r="D445" i="10" s="1"/>
  <c r="T441" i="10"/>
  <c r="R441" i="10"/>
  <c r="O441" i="10"/>
  <c r="M441" i="10"/>
  <c r="J441" i="10"/>
  <c r="H441" i="10"/>
  <c r="E441" i="10"/>
  <c r="C441" i="10"/>
  <c r="D441" i="10" s="1"/>
  <c r="T440" i="10"/>
  <c r="R440" i="10"/>
  <c r="S440" i="10" s="1"/>
  <c r="O440" i="10"/>
  <c r="M440" i="10"/>
  <c r="N440" i="10" s="1"/>
  <c r="J440" i="10"/>
  <c r="H440" i="10"/>
  <c r="E440" i="10"/>
  <c r="C440" i="10"/>
  <c r="D440" i="10" s="1"/>
  <c r="T439" i="10"/>
  <c r="R439" i="10"/>
  <c r="O439" i="10"/>
  <c r="M439" i="10"/>
  <c r="J439" i="10"/>
  <c r="H439" i="10"/>
  <c r="E439" i="10"/>
  <c r="C439" i="10"/>
  <c r="D439" i="10" s="1"/>
  <c r="U436" i="10"/>
  <c r="S436" i="10"/>
  <c r="S437" i="10" s="1"/>
  <c r="P436" i="10"/>
  <c r="N436" i="10"/>
  <c r="K436" i="10"/>
  <c r="I436" i="10"/>
  <c r="F436" i="10"/>
  <c r="D436" i="10"/>
  <c r="D437" i="10" s="1"/>
  <c r="A436" i="10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U435" i="10"/>
  <c r="P435" i="10"/>
  <c r="P479" i="10" s="1"/>
  <c r="K435" i="10"/>
  <c r="F435" i="10"/>
  <c r="F479" i="10" s="1"/>
  <c r="A435" i="10"/>
  <c r="S434" i="10"/>
  <c r="P434" i="10"/>
  <c r="N434" i="10"/>
  <c r="I434" i="10"/>
  <c r="I478" i="10" s="1"/>
  <c r="F434" i="10"/>
  <c r="F453" i="10" s="1"/>
  <c r="R420" i="10"/>
  <c r="S420" i="10" s="1"/>
  <c r="M420" i="10"/>
  <c r="N420" i="10" s="1"/>
  <c r="H420" i="10"/>
  <c r="I420" i="10" s="1"/>
  <c r="C420" i="10"/>
  <c r="D420" i="10" s="1"/>
  <c r="T419" i="10"/>
  <c r="R419" i="10"/>
  <c r="O419" i="10"/>
  <c r="M419" i="10"/>
  <c r="J419" i="10"/>
  <c r="H419" i="10"/>
  <c r="E419" i="10"/>
  <c r="C419" i="10"/>
  <c r="D419" i="10" s="1"/>
  <c r="R418" i="10"/>
  <c r="M418" i="10"/>
  <c r="N418" i="10" s="1"/>
  <c r="I418" i="10"/>
  <c r="D418" i="10"/>
  <c r="R417" i="10"/>
  <c r="M417" i="10"/>
  <c r="D417" i="10"/>
  <c r="D408" i="10"/>
  <c r="T407" i="10"/>
  <c r="U407" i="10" s="1"/>
  <c r="R407" i="10"/>
  <c r="S407" i="10" s="1"/>
  <c r="O407" i="10"/>
  <c r="P407" i="10" s="1"/>
  <c r="M407" i="10"/>
  <c r="N407" i="10" s="1"/>
  <c r="J407" i="10"/>
  <c r="K407" i="10" s="1"/>
  <c r="H407" i="10"/>
  <c r="I407" i="10" s="1"/>
  <c r="E407" i="10"/>
  <c r="F407" i="10" s="1"/>
  <c r="C407" i="10"/>
  <c r="D407" i="10" s="1"/>
  <c r="T406" i="10"/>
  <c r="R406" i="10"/>
  <c r="O406" i="10"/>
  <c r="M406" i="10"/>
  <c r="J406" i="10"/>
  <c r="H406" i="10"/>
  <c r="E406" i="10"/>
  <c r="C406" i="10"/>
  <c r="R402" i="10"/>
  <c r="M402" i="10"/>
  <c r="H402" i="10"/>
  <c r="C402" i="10"/>
  <c r="T401" i="10"/>
  <c r="R401" i="10"/>
  <c r="M401" i="10"/>
  <c r="J401" i="10"/>
  <c r="H401" i="10"/>
  <c r="C401" i="10"/>
  <c r="T397" i="10"/>
  <c r="U397" i="10" s="1"/>
  <c r="R397" i="10"/>
  <c r="S397" i="10" s="1"/>
  <c r="O397" i="10"/>
  <c r="P397" i="10" s="1"/>
  <c r="M397" i="10"/>
  <c r="N397" i="10" s="1"/>
  <c r="J397" i="10"/>
  <c r="K397" i="10" s="1"/>
  <c r="H397" i="10"/>
  <c r="I397" i="10" s="1"/>
  <c r="E397" i="10"/>
  <c r="F397" i="10" s="1"/>
  <c r="C397" i="10"/>
  <c r="D397" i="10" s="1"/>
  <c r="T396" i="10"/>
  <c r="U396" i="10" s="1"/>
  <c r="R396" i="10"/>
  <c r="S396" i="10" s="1"/>
  <c r="O396" i="10"/>
  <c r="P396" i="10" s="1"/>
  <c r="M396" i="10"/>
  <c r="N396" i="10" s="1"/>
  <c r="J396" i="10"/>
  <c r="K396" i="10" s="1"/>
  <c r="H396" i="10"/>
  <c r="I396" i="10" s="1"/>
  <c r="E396" i="10"/>
  <c r="F396" i="10" s="1"/>
  <c r="C396" i="10"/>
  <c r="D396" i="10" s="1"/>
  <c r="R394" i="10"/>
  <c r="M394" i="10"/>
  <c r="H394" i="10"/>
  <c r="C394" i="10"/>
  <c r="D394" i="10" s="1"/>
  <c r="T393" i="10"/>
  <c r="R393" i="10"/>
  <c r="O393" i="10"/>
  <c r="M393" i="10"/>
  <c r="J393" i="10"/>
  <c r="H393" i="10"/>
  <c r="E393" i="10"/>
  <c r="C393" i="10"/>
  <c r="D393" i="10" s="1"/>
  <c r="R392" i="10"/>
  <c r="D392" i="10"/>
  <c r="R391" i="10"/>
  <c r="M391" i="10"/>
  <c r="D391" i="10"/>
  <c r="R390" i="10"/>
  <c r="M390" i="10"/>
  <c r="H390" i="10"/>
  <c r="E390" i="10"/>
  <c r="C390" i="10"/>
  <c r="D390" i="10" s="1"/>
  <c r="T389" i="10"/>
  <c r="R389" i="10"/>
  <c r="O389" i="10"/>
  <c r="M389" i="10"/>
  <c r="J389" i="10"/>
  <c r="H389" i="10"/>
  <c r="E389" i="10"/>
  <c r="C389" i="10"/>
  <c r="D389" i="10" s="1"/>
  <c r="T388" i="10"/>
  <c r="R388" i="10"/>
  <c r="O388" i="10"/>
  <c r="M388" i="10"/>
  <c r="J388" i="10"/>
  <c r="H388" i="10"/>
  <c r="E388" i="10"/>
  <c r="C388" i="10"/>
  <c r="D388" i="10" s="1"/>
  <c r="T386" i="10"/>
  <c r="U386" i="10" s="1"/>
  <c r="R386" i="10"/>
  <c r="S386" i="10" s="1"/>
  <c r="O386" i="10"/>
  <c r="P386" i="10" s="1"/>
  <c r="M386" i="10"/>
  <c r="N386" i="10" s="1"/>
  <c r="J386" i="10"/>
  <c r="K386" i="10" s="1"/>
  <c r="H386" i="10"/>
  <c r="I386" i="10" s="1"/>
  <c r="E386" i="10"/>
  <c r="F386" i="10" s="1"/>
  <c r="C386" i="10"/>
  <c r="D386" i="10" s="1"/>
  <c r="T385" i="10"/>
  <c r="U385" i="10" s="1"/>
  <c r="R385" i="10"/>
  <c r="S385" i="10" s="1"/>
  <c r="O385" i="10"/>
  <c r="P385" i="10" s="1"/>
  <c r="M385" i="10"/>
  <c r="N385" i="10" s="1"/>
  <c r="J385" i="10"/>
  <c r="K385" i="10" s="1"/>
  <c r="H385" i="10"/>
  <c r="I385" i="10" s="1"/>
  <c r="E385" i="10"/>
  <c r="F385" i="10" s="1"/>
  <c r="C385" i="10"/>
  <c r="D385" i="10" s="1"/>
  <c r="T384" i="10"/>
  <c r="U384" i="10" s="1"/>
  <c r="R384" i="10"/>
  <c r="S384" i="10" s="1"/>
  <c r="O384" i="10"/>
  <c r="P384" i="10" s="1"/>
  <c r="M384" i="10"/>
  <c r="N384" i="10" s="1"/>
  <c r="J384" i="10"/>
  <c r="K384" i="10" s="1"/>
  <c r="H384" i="10"/>
  <c r="I384" i="10" s="1"/>
  <c r="E384" i="10"/>
  <c r="F384" i="10" s="1"/>
  <c r="C384" i="10"/>
  <c r="D384" i="10" s="1"/>
  <c r="T380" i="10"/>
  <c r="R380" i="10"/>
  <c r="O380" i="10"/>
  <c r="M380" i="10"/>
  <c r="J380" i="10"/>
  <c r="H380" i="10"/>
  <c r="E380" i="10"/>
  <c r="C380" i="10"/>
  <c r="D380" i="10" s="1"/>
  <c r="T379" i="10"/>
  <c r="R379" i="10"/>
  <c r="O379" i="10"/>
  <c r="M379" i="10"/>
  <c r="J379" i="10"/>
  <c r="H379" i="10"/>
  <c r="E379" i="10"/>
  <c r="C379" i="10"/>
  <c r="D379" i="10" s="1"/>
  <c r="T378" i="10"/>
  <c r="R378" i="10"/>
  <c r="O378" i="10"/>
  <c r="M378" i="10"/>
  <c r="J378" i="10"/>
  <c r="H378" i="10"/>
  <c r="E378" i="10"/>
  <c r="C378" i="10"/>
  <c r="D378" i="10" s="1"/>
  <c r="D381" i="10" s="1"/>
  <c r="C387" i="10" s="1"/>
  <c r="U375" i="10"/>
  <c r="S375" i="10"/>
  <c r="P375" i="10"/>
  <c r="N375" i="10"/>
  <c r="K375" i="10"/>
  <c r="I375" i="10"/>
  <c r="F375" i="10"/>
  <c r="D375" i="10"/>
  <c r="D376" i="10" s="1"/>
  <c r="U374" i="10"/>
  <c r="P374" i="10"/>
  <c r="P418" i="10" s="1"/>
  <c r="K374" i="10"/>
  <c r="K418" i="10" s="1"/>
  <c r="F374" i="10"/>
  <c r="F418" i="10" s="1"/>
  <c r="A374" i="10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S373" i="10"/>
  <c r="N373" i="10"/>
  <c r="I373" i="10"/>
  <c r="F373" i="10"/>
  <c r="F408" i="10" s="1"/>
  <c r="T359" i="10"/>
  <c r="R359" i="10"/>
  <c r="S359" i="10" s="1"/>
  <c r="O359" i="10"/>
  <c r="M359" i="10"/>
  <c r="N359" i="10" s="1"/>
  <c r="H359" i="10"/>
  <c r="I359" i="10" s="1"/>
  <c r="C359" i="10"/>
  <c r="D359" i="10" s="1"/>
  <c r="T358" i="10"/>
  <c r="R358" i="10"/>
  <c r="O358" i="10"/>
  <c r="M358" i="10"/>
  <c r="J358" i="10"/>
  <c r="H358" i="10"/>
  <c r="E358" i="10"/>
  <c r="C358" i="10"/>
  <c r="D358" i="10" s="1"/>
  <c r="R357" i="10"/>
  <c r="M357" i="10"/>
  <c r="N357" i="10" s="1"/>
  <c r="I357" i="10"/>
  <c r="D357" i="10"/>
  <c r="R356" i="10"/>
  <c r="M356" i="10"/>
  <c r="D356" i="10"/>
  <c r="D347" i="10"/>
  <c r="T346" i="10"/>
  <c r="U346" i="10" s="1"/>
  <c r="R346" i="10"/>
  <c r="S346" i="10" s="1"/>
  <c r="O346" i="10"/>
  <c r="P346" i="10" s="1"/>
  <c r="M346" i="10"/>
  <c r="N346" i="10" s="1"/>
  <c r="J346" i="10"/>
  <c r="K346" i="10" s="1"/>
  <c r="H346" i="10"/>
  <c r="I346" i="10" s="1"/>
  <c r="E346" i="10"/>
  <c r="F346" i="10" s="1"/>
  <c r="C346" i="10"/>
  <c r="D346" i="10" s="1"/>
  <c r="T345" i="10"/>
  <c r="R345" i="10"/>
  <c r="O345" i="10"/>
  <c r="M345" i="10"/>
  <c r="J345" i="10"/>
  <c r="H345" i="10"/>
  <c r="E345" i="10"/>
  <c r="C345" i="10"/>
  <c r="R341" i="10"/>
  <c r="O341" i="10"/>
  <c r="M341" i="10"/>
  <c r="H341" i="10"/>
  <c r="E341" i="10"/>
  <c r="C341" i="10"/>
  <c r="R340" i="10"/>
  <c r="O340" i="10"/>
  <c r="M340" i="10"/>
  <c r="H340" i="10"/>
  <c r="E340" i="10"/>
  <c r="C340" i="10"/>
  <c r="T336" i="10"/>
  <c r="U336" i="10" s="1"/>
  <c r="R336" i="10"/>
  <c r="S336" i="10" s="1"/>
  <c r="O336" i="10"/>
  <c r="P336" i="10" s="1"/>
  <c r="M336" i="10"/>
  <c r="N336" i="10" s="1"/>
  <c r="J336" i="10"/>
  <c r="K336" i="10" s="1"/>
  <c r="H336" i="10"/>
  <c r="I336" i="10" s="1"/>
  <c r="E336" i="10"/>
  <c r="F336" i="10" s="1"/>
  <c r="C336" i="10"/>
  <c r="D336" i="10" s="1"/>
  <c r="T335" i="10"/>
  <c r="U335" i="10" s="1"/>
  <c r="R335" i="10"/>
  <c r="S335" i="10" s="1"/>
  <c r="O335" i="10"/>
  <c r="P335" i="10" s="1"/>
  <c r="M335" i="10"/>
  <c r="N335" i="10" s="1"/>
  <c r="J335" i="10"/>
  <c r="K335" i="10" s="1"/>
  <c r="H335" i="10"/>
  <c r="I335" i="10" s="1"/>
  <c r="E335" i="10"/>
  <c r="F335" i="10" s="1"/>
  <c r="C335" i="10"/>
  <c r="D335" i="10" s="1"/>
  <c r="R333" i="10"/>
  <c r="M333" i="10"/>
  <c r="H333" i="10"/>
  <c r="C333" i="10"/>
  <c r="D333" i="10" s="1"/>
  <c r="T332" i="10"/>
  <c r="R332" i="10"/>
  <c r="O332" i="10"/>
  <c r="M332" i="10"/>
  <c r="J332" i="10"/>
  <c r="H332" i="10"/>
  <c r="E332" i="10"/>
  <c r="C332" i="10"/>
  <c r="D332" i="10" s="1"/>
  <c r="R331" i="10"/>
  <c r="D331" i="10"/>
  <c r="R330" i="10"/>
  <c r="M330" i="10"/>
  <c r="D330" i="10"/>
  <c r="R329" i="10"/>
  <c r="M329" i="10"/>
  <c r="H329" i="10"/>
  <c r="C329" i="10"/>
  <c r="D329" i="10" s="1"/>
  <c r="T328" i="10"/>
  <c r="R328" i="10"/>
  <c r="O328" i="10"/>
  <c r="M328" i="10"/>
  <c r="J328" i="10"/>
  <c r="H328" i="10"/>
  <c r="E328" i="10"/>
  <c r="C328" i="10"/>
  <c r="D328" i="10" s="1"/>
  <c r="T327" i="10"/>
  <c r="R327" i="10"/>
  <c r="O327" i="10"/>
  <c r="M327" i="10"/>
  <c r="J327" i="10"/>
  <c r="H327" i="10"/>
  <c r="E327" i="10"/>
  <c r="C327" i="10"/>
  <c r="D327" i="10" s="1"/>
  <c r="T325" i="10"/>
  <c r="U325" i="10" s="1"/>
  <c r="R325" i="10"/>
  <c r="S325" i="10" s="1"/>
  <c r="O325" i="10"/>
  <c r="P325" i="10" s="1"/>
  <c r="M325" i="10"/>
  <c r="N325" i="10" s="1"/>
  <c r="J325" i="10"/>
  <c r="K325" i="10" s="1"/>
  <c r="H325" i="10"/>
  <c r="I325" i="10" s="1"/>
  <c r="E325" i="10"/>
  <c r="F325" i="10" s="1"/>
  <c r="C325" i="10"/>
  <c r="D325" i="10" s="1"/>
  <c r="T324" i="10"/>
  <c r="U324" i="10" s="1"/>
  <c r="R324" i="10"/>
  <c r="S324" i="10" s="1"/>
  <c r="O324" i="10"/>
  <c r="P324" i="10" s="1"/>
  <c r="M324" i="10"/>
  <c r="N324" i="10" s="1"/>
  <c r="J324" i="10"/>
  <c r="K324" i="10" s="1"/>
  <c r="H324" i="10"/>
  <c r="I324" i="10" s="1"/>
  <c r="E324" i="10"/>
  <c r="F324" i="10" s="1"/>
  <c r="C324" i="10"/>
  <c r="D324" i="10" s="1"/>
  <c r="T323" i="10"/>
  <c r="U323" i="10" s="1"/>
  <c r="R323" i="10"/>
  <c r="S323" i="10" s="1"/>
  <c r="O323" i="10"/>
  <c r="P323" i="10" s="1"/>
  <c r="M323" i="10"/>
  <c r="N323" i="10" s="1"/>
  <c r="J323" i="10"/>
  <c r="K323" i="10" s="1"/>
  <c r="H323" i="10"/>
  <c r="I323" i="10" s="1"/>
  <c r="E323" i="10"/>
  <c r="F323" i="10" s="1"/>
  <c r="C323" i="10"/>
  <c r="D323" i="10" s="1"/>
  <c r="T319" i="10"/>
  <c r="R319" i="10"/>
  <c r="O319" i="10"/>
  <c r="M319" i="10"/>
  <c r="J319" i="10"/>
  <c r="H319" i="10"/>
  <c r="E319" i="10"/>
  <c r="C319" i="10"/>
  <c r="D319" i="10" s="1"/>
  <c r="T318" i="10"/>
  <c r="R318" i="10"/>
  <c r="O318" i="10"/>
  <c r="M318" i="10"/>
  <c r="J318" i="10"/>
  <c r="H318" i="10"/>
  <c r="E318" i="10"/>
  <c r="C318" i="10"/>
  <c r="D318" i="10" s="1"/>
  <c r="T317" i="10"/>
  <c r="R317" i="10"/>
  <c r="S317" i="10" s="1"/>
  <c r="O317" i="10"/>
  <c r="M317" i="10"/>
  <c r="J317" i="10"/>
  <c r="H317" i="10"/>
  <c r="E317" i="10"/>
  <c r="C317" i="10"/>
  <c r="D317" i="10" s="1"/>
  <c r="U314" i="10"/>
  <c r="S314" i="10"/>
  <c r="P314" i="10"/>
  <c r="N314" i="10"/>
  <c r="K314" i="10"/>
  <c r="I314" i="10"/>
  <c r="F314" i="10"/>
  <c r="D314" i="10"/>
  <c r="D315" i="10" s="1"/>
  <c r="U313" i="10"/>
  <c r="P313" i="10"/>
  <c r="P357" i="10" s="1"/>
  <c r="K313" i="10"/>
  <c r="K357" i="10" s="1"/>
  <c r="F313" i="10"/>
  <c r="F357" i="10" s="1"/>
  <c r="A313" i="10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S312" i="10"/>
  <c r="N312" i="10"/>
  <c r="I312" i="10"/>
  <c r="F312" i="10"/>
  <c r="F347" i="10" s="1"/>
  <c r="T298" i="10"/>
  <c r="R298" i="10"/>
  <c r="S298" i="10" s="1"/>
  <c r="O298" i="10"/>
  <c r="M298" i="10"/>
  <c r="N298" i="10" s="1"/>
  <c r="H298" i="10"/>
  <c r="I298" i="10" s="1"/>
  <c r="C298" i="10"/>
  <c r="D298" i="10" s="1"/>
  <c r="T297" i="10"/>
  <c r="R297" i="10"/>
  <c r="O297" i="10"/>
  <c r="M297" i="10"/>
  <c r="J297" i="10"/>
  <c r="H297" i="10"/>
  <c r="E297" i="10"/>
  <c r="C297" i="10"/>
  <c r="D297" i="10" s="1"/>
  <c r="R296" i="10"/>
  <c r="M296" i="10"/>
  <c r="N296" i="10" s="1"/>
  <c r="K296" i="10"/>
  <c r="I296" i="10"/>
  <c r="D296" i="10"/>
  <c r="R295" i="10"/>
  <c r="M295" i="10"/>
  <c r="D295" i="10"/>
  <c r="D286" i="10"/>
  <c r="T285" i="10"/>
  <c r="U285" i="10" s="1"/>
  <c r="R285" i="10"/>
  <c r="S285" i="10" s="1"/>
  <c r="O285" i="10"/>
  <c r="P285" i="10" s="1"/>
  <c r="M285" i="10"/>
  <c r="N285" i="10" s="1"/>
  <c r="J285" i="10"/>
  <c r="K285" i="10" s="1"/>
  <c r="H285" i="10"/>
  <c r="I285" i="10" s="1"/>
  <c r="E285" i="10"/>
  <c r="F285" i="10" s="1"/>
  <c r="C285" i="10"/>
  <c r="D285" i="10" s="1"/>
  <c r="T284" i="10"/>
  <c r="R284" i="10"/>
  <c r="O284" i="10"/>
  <c r="M284" i="10"/>
  <c r="J284" i="10"/>
  <c r="H284" i="10"/>
  <c r="E284" i="10"/>
  <c r="C284" i="10"/>
  <c r="R280" i="10"/>
  <c r="O280" i="10"/>
  <c r="M280" i="10"/>
  <c r="H280" i="10"/>
  <c r="E280" i="10"/>
  <c r="C280" i="10"/>
  <c r="R279" i="10"/>
  <c r="O279" i="10"/>
  <c r="M279" i="10"/>
  <c r="H279" i="10"/>
  <c r="E279" i="10"/>
  <c r="C279" i="10"/>
  <c r="T275" i="10"/>
  <c r="U275" i="10" s="1"/>
  <c r="R275" i="10"/>
  <c r="S275" i="10" s="1"/>
  <c r="O275" i="10"/>
  <c r="P275" i="10" s="1"/>
  <c r="M275" i="10"/>
  <c r="N275" i="10" s="1"/>
  <c r="J275" i="10"/>
  <c r="K275" i="10" s="1"/>
  <c r="H275" i="10"/>
  <c r="I275" i="10" s="1"/>
  <c r="E275" i="10"/>
  <c r="F275" i="10" s="1"/>
  <c r="C275" i="10"/>
  <c r="D275" i="10" s="1"/>
  <c r="T274" i="10"/>
  <c r="U274" i="10" s="1"/>
  <c r="R274" i="10"/>
  <c r="S274" i="10" s="1"/>
  <c r="O274" i="10"/>
  <c r="P274" i="10" s="1"/>
  <c r="M274" i="10"/>
  <c r="N274" i="10" s="1"/>
  <c r="J274" i="10"/>
  <c r="K274" i="10" s="1"/>
  <c r="H274" i="10"/>
  <c r="I274" i="10" s="1"/>
  <c r="E274" i="10"/>
  <c r="F274" i="10" s="1"/>
  <c r="C274" i="10"/>
  <c r="D274" i="10" s="1"/>
  <c r="R272" i="10"/>
  <c r="O272" i="10"/>
  <c r="M272" i="10"/>
  <c r="H272" i="10"/>
  <c r="C272" i="10"/>
  <c r="D272" i="10" s="1"/>
  <c r="T271" i="10"/>
  <c r="R271" i="10"/>
  <c r="O271" i="10"/>
  <c r="M271" i="10"/>
  <c r="J271" i="10"/>
  <c r="H271" i="10"/>
  <c r="E271" i="10"/>
  <c r="C271" i="10"/>
  <c r="D271" i="10" s="1"/>
  <c r="R270" i="10"/>
  <c r="D270" i="10"/>
  <c r="R269" i="10"/>
  <c r="M269" i="10"/>
  <c r="D269" i="10"/>
  <c r="R268" i="10"/>
  <c r="M268" i="10"/>
  <c r="H268" i="10"/>
  <c r="C268" i="10"/>
  <c r="D268" i="10" s="1"/>
  <c r="T267" i="10"/>
  <c r="R267" i="10"/>
  <c r="O267" i="10"/>
  <c r="M267" i="10"/>
  <c r="J267" i="10"/>
  <c r="H267" i="10"/>
  <c r="E267" i="10"/>
  <c r="C267" i="10"/>
  <c r="D267" i="10" s="1"/>
  <c r="T266" i="10"/>
  <c r="R266" i="10"/>
  <c r="O266" i="10"/>
  <c r="M266" i="10"/>
  <c r="J266" i="10"/>
  <c r="H266" i="10"/>
  <c r="E266" i="10"/>
  <c r="C266" i="10"/>
  <c r="D266" i="10" s="1"/>
  <c r="T264" i="10"/>
  <c r="U264" i="10" s="1"/>
  <c r="R264" i="10"/>
  <c r="S264" i="10" s="1"/>
  <c r="O264" i="10"/>
  <c r="P264" i="10" s="1"/>
  <c r="M264" i="10"/>
  <c r="N264" i="10" s="1"/>
  <c r="J264" i="10"/>
  <c r="K264" i="10" s="1"/>
  <c r="H264" i="10"/>
  <c r="I264" i="10" s="1"/>
  <c r="E264" i="10"/>
  <c r="F264" i="10" s="1"/>
  <c r="C264" i="10"/>
  <c r="D264" i="10" s="1"/>
  <c r="T263" i="10"/>
  <c r="U263" i="10" s="1"/>
  <c r="R263" i="10"/>
  <c r="S263" i="10" s="1"/>
  <c r="O263" i="10"/>
  <c r="P263" i="10" s="1"/>
  <c r="M263" i="10"/>
  <c r="N263" i="10" s="1"/>
  <c r="J263" i="10"/>
  <c r="K263" i="10" s="1"/>
  <c r="H263" i="10"/>
  <c r="I263" i="10" s="1"/>
  <c r="E263" i="10"/>
  <c r="F263" i="10" s="1"/>
  <c r="C263" i="10"/>
  <c r="D263" i="10" s="1"/>
  <c r="T262" i="10"/>
  <c r="U262" i="10" s="1"/>
  <c r="R262" i="10"/>
  <c r="S262" i="10" s="1"/>
  <c r="O262" i="10"/>
  <c r="P262" i="10" s="1"/>
  <c r="M262" i="10"/>
  <c r="N262" i="10" s="1"/>
  <c r="J262" i="10"/>
  <c r="K262" i="10" s="1"/>
  <c r="H262" i="10"/>
  <c r="I262" i="10" s="1"/>
  <c r="E262" i="10"/>
  <c r="F262" i="10" s="1"/>
  <c r="C262" i="10"/>
  <c r="D262" i="10" s="1"/>
  <c r="T258" i="10"/>
  <c r="R258" i="10"/>
  <c r="O258" i="10"/>
  <c r="M258" i="10"/>
  <c r="J258" i="10"/>
  <c r="H258" i="10"/>
  <c r="E258" i="10"/>
  <c r="C258" i="10"/>
  <c r="D258" i="10" s="1"/>
  <c r="T257" i="10"/>
  <c r="R257" i="10"/>
  <c r="O257" i="10"/>
  <c r="M257" i="10"/>
  <c r="J257" i="10"/>
  <c r="H257" i="10"/>
  <c r="E257" i="10"/>
  <c r="C257" i="10"/>
  <c r="D257" i="10" s="1"/>
  <c r="T256" i="10"/>
  <c r="R256" i="10"/>
  <c r="O256" i="10"/>
  <c r="M256" i="10"/>
  <c r="J256" i="10"/>
  <c r="H256" i="10"/>
  <c r="E256" i="10"/>
  <c r="C256" i="10"/>
  <c r="D256" i="10" s="1"/>
  <c r="U253" i="10"/>
  <c r="S253" i="10"/>
  <c r="P253" i="10"/>
  <c r="N253" i="10"/>
  <c r="K253" i="10"/>
  <c r="I253" i="10"/>
  <c r="I254" i="10" s="1"/>
  <c r="F253" i="10"/>
  <c r="D253" i="10"/>
  <c r="D254" i="10" s="1"/>
  <c r="A253" i="10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U252" i="10"/>
  <c r="P252" i="10"/>
  <c r="P296" i="10" s="1"/>
  <c r="K252" i="10"/>
  <c r="F252" i="10"/>
  <c r="F296" i="10" s="1"/>
  <c r="A252" i="10"/>
  <c r="S251" i="10"/>
  <c r="S286" i="10" s="1"/>
  <c r="N251" i="10"/>
  <c r="I251" i="10"/>
  <c r="F251" i="10"/>
  <c r="T237" i="10"/>
  <c r="R237" i="10"/>
  <c r="S237" i="10" s="1"/>
  <c r="O237" i="10"/>
  <c r="M237" i="10"/>
  <c r="N237" i="10" s="1"/>
  <c r="H237" i="10"/>
  <c r="I237" i="10" s="1"/>
  <c r="C237" i="10"/>
  <c r="D237" i="10" s="1"/>
  <c r="T236" i="10"/>
  <c r="R236" i="10"/>
  <c r="O236" i="10"/>
  <c r="M236" i="10"/>
  <c r="J236" i="10"/>
  <c r="H236" i="10"/>
  <c r="E236" i="10"/>
  <c r="F236" i="10" s="1"/>
  <c r="C236" i="10"/>
  <c r="D236" i="10" s="1"/>
  <c r="R235" i="10"/>
  <c r="M235" i="10"/>
  <c r="N235" i="10" s="1"/>
  <c r="I235" i="10"/>
  <c r="F235" i="10"/>
  <c r="D235" i="10"/>
  <c r="R234" i="10"/>
  <c r="M234" i="10"/>
  <c r="D234" i="10"/>
  <c r="D225" i="10"/>
  <c r="T224" i="10"/>
  <c r="U224" i="10" s="1"/>
  <c r="R224" i="10"/>
  <c r="S224" i="10" s="1"/>
  <c r="O224" i="10"/>
  <c r="P224" i="10" s="1"/>
  <c r="M224" i="10"/>
  <c r="N224" i="10" s="1"/>
  <c r="J224" i="10"/>
  <c r="K224" i="10" s="1"/>
  <c r="H224" i="10"/>
  <c r="I224" i="10" s="1"/>
  <c r="E224" i="10"/>
  <c r="F224" i="10" s="1"/>
  <c r="C224" i="10"/>
  <c r="D224" i="10" s="1"/>
  <c r="T223" i="10"/>
  <c r="R223" i="10"/>
  <c r="O223" i="10"/>
  <c r="M223" i="10"/>
  <c r="J223" i="10"/>
  <c r="H223" i="10"/>
  <c r="E223" i="10"/>
  <c r="C223" i="10"/>
  <c r="R219" i="10"/>
  <c r="O219" i="10"/>
  <c r="M219" i="10"/>
  <c r="H219" i="10"/>
  <c r="E219" i="10"/>
  <c r="C219" i="10"/>
  <c r="R218" i="10"/>
  <c r="O218" i="10"/>
  <c r="M218" i="10"/>
  <c r="H218" i="10"/>
  <c r="E218" i="10"/>
  <c r="C218" i="10"/>
  <c r="T214" i="10"/>
  <c r="U214" i="10" s="1"/>
  <c r="R214" i="10"/>
  <c r="S214" i="10" s="1"/>
  <c r="O214" i="10"/>
  <c r="P214" i="10" s="1"/>
  <c r="M214" i="10"/>
  <c r="N214" i="10" s="1"/>
  <c r="J214" i="10"/>
  <c r="K214" i="10" s="1"/>
  <c r="H214" i="10"/>
  <c r="I214" i="10" s="1"/>
  <c r="E214" i="10"/>
  <c r="F214" i="10" s="1"/>
  <c r="C214" i="10"/>
  <c r="D214" i="10" s="1"/>
  <c r="T213" i="10"/>
  <c r="U213" i="10" s="1"/>
  <c r="R213" i="10"/>
  <c r="S213" i="10" s="1"/>
  <c r="O213" i="10"/>
  <c r="P213" i="10" s="1"/>
  <c r="M213" i="10"/>
  <c r="N213" i="10" s="1"/>
  <c r="J213" i="10"/>
  <c r="K213" i="10" s="1"/>
  <c r="H213" i="10"/>
  <c r="I213" i="10" s="1"/>
  <c r="E213" i="10"/>
  <c r="F213" i="10" s="1"/>
  <c r="C213" i="10"/>
  <c r="D213" i="10" s="1"/>
  <c r="R211" i="10"/>
  <c r="M211" i="10"/>
  <c r="H211" i="10"/>
  <c r="C211" i="10"/>
  <c r="D211" i="10" s="1"/>
  <c r="T210" i="10"/>
  <c r="R210" i="10"/>
  <c r="O210" i="10"/>
  <c r="M210" i="10"/>
  <c r="J210" i="10"/>
  <c r="H210" i="10"/>
  <c r="E210" i="10"/>
  <c r="C210" i="10"/>
  <c r="D210" i="10" s="1"/>
  <c r="R209" i="10"/>
  <c r="D209" i="10"/>
  <c r="R208" i="10"/>
  <c r="M208" i="10"/>
  <c r="D208" i="10"/>
  <c r="R207" i="10"/>
  <c r="M207" i="10"/>
  <c r="H207" i="10"/>
  <c r="C207" i="10"/>
  <c r="D207" i="10" s="1"/>
  <c r="T206" i="10"/>
  <c r="R206" i="10"/>
  <c r="O206" i="10"/>
  <c r="M206" i="10"/>
  <c r="J206" i="10"/>
  <c r="H206" i="10"/>
  <c r="E206" i="10"/>
  <c r="C206" i="10"/>
  <c r="D206" i="10" s="1"/>
  <c r="T205" i="10"/>
  <c r="R205" i="10"/>
  <c r="O205" i="10"/>
  <c r="M205" i="10"/>
  <c r="J205" i="10"/>
  <c r="H205" i="10"/>
  <c r="E205" i="10"/>
  <c r="C205" i="10"/>
  <c r="D205" i="10" s="1"/>
  <c r="T203" i="10"/>
  <c r="U203" i="10" s="1"/>
  <c r="R203" i="10"/>
  <c r="S203" i="10" s="1"/>
  <c r="O203" i="10"/>
  <c r="P203" i="10" s="1"/>
  <c r="M203" i="10"/>
  <c r="N203" i="10" s="1"/>
  <c r="J203" i="10"/>
  <c r="K203" i="10" s="1"/>
  <c r="H203" i="10"/>
  <c r="I203" i="10" s="1"/>
  <c r="E203" i="10"/>
  <c r="F203" i="10" s="1"/>
  <c r="C203" i="10"/>
  <c r="D203" i="10" s="1"/>
  <c r="T202" i="10"/>
  <c r="U202" i="10" s="1"/>
  <c r="R202" i="10"/>
  <c r="S202" i="10" s="1"/>
  <c r="O202" i="10"/>
  <c r="P202" i="10" s="1"/>
  <c r="M202" i="10"/>
  <c r="N202" i="10" s="1"/>
  <c r="J202" i="10"/>
  <c r="K202" i="10" s="1"/>
  <c r="H202" i="10"/>
  <c r="I202" i="10" s="1"/>
  <c r="E202" i="10"/>
  <c r="F202" i="10" s="1"/>
  <c r="C202" i="10"/>
  <c r="D202" i="10" s="1"/>
  <c r="T201" i="10"/>
  <c r="U201" i="10" s="1"/>
  <c r="R201" i="10"/>
  <c r="S201" i="10" s="1"/>
  <c r="O201" i="10"/>
  <c r="P201" i="10" s="1"/>
  <c r="M201" i="10"/>
  <c r="N201" i="10" s="1"/>
  <c r="J201" i="10"/>
  <c r="K201" i="10" s="1"/>
  <c r="H201" i="10"/>
  <c r="I201" i="10" s="1"/>
  <c r="E201" i="10"/>
  <c r="F201" i="10" s="1"/>
  <c r="C201" i="10"/>
  <c r="D201" i="10" s="1"/>
  <c r="T197" i="10"/>
  <c r="R197" i="10"/>
  <c r="O197" i="10"/>
  <c r="M197" i="10"/>
  <c r="J197" i="10"/>
  <c r="H197" i="10"/>
  <c r="E197" i="10"/>
  <c r="C197" i="10"/>
  <c r="D197" i="10" s="1"/>
  <c r="T196" i="10"/>
  <c r="R196" i="10"/>
  <c r="O196" i="10"/>
  <c r="M196" i="10"/>
  <c r="J196" i="10"/>
  <c r="H196" i="10"/>
  <c r="E196" i="10"/>
  <c r="C196" i="10"/>
  <c r="D196" i="10" s="1"/>
  <c r="T195" i="10"/>
  <c r="R195" i="10"/>
  <c r="O195" i="10"/>
  <c r="M195" i="10"/>
  <c r="J195" i="10"/>
  <c r="H195" i="10"/>
  <c r="I195" i="10" s="1"/>
  <c r="E195" i="10"/>
  <c r="C195" i="10"/>
  <c r="D195" i="10" s="1"/>
  <c r="D198" i="10" s="1"/>
  <c r="C204" i="10" s="1"/>
  <c r="U192" i="10"/>
  <c r="S192" i="10"/>
  <c r="P192" i="10"/>
  <c r="N192" i="10"/>
  <c r="K192" i="10"/>
  <c r="I192" i="10"/>
  <c r="F192" i="10"/>
  <c r="D192" i="10"/>
  <c r="D193" i="10" s="1"/>
  <c r="U191" i="10"/>
  <c r="P191" i="10"/>
  <c r="P235" i="10" s="1"/>
  <c r="K191" i="10"/>
  <c r="K235" i="10" s="1"/>
  <c r="F191" i="10"/>
  <c r="A191" i="10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S190" i="10"/>
  <c r="N190" i="10"/>
  <c r="I190" i="10"/>
  <c r="F190" i="10"/>
  <c r="T176" i="10"/>
  <c r="R176" i="10"/>
  <c r="S176" i="10" s="1"/>
  <c r="M176" i="10"/>
  <c r="N176" i="10" s="1"/>
  <c r="H176" i="10"/>
  <c r="I176" i="10" s="1"/>
  <c r="E176" i="10"/>
  <c r="C176" i="10"/>
  <c r="D176" i="10" s="1"/>
  <c r="T175" i="10"/>
  <c r="R175" i="10"/>
  <c r="O175" i="10"/>
  <c r="M175" i="10"/>
  <c r="J175" i="10"/>
  <c r="H175" i="10"/>
  <c r="E175" i="10"/>
  <c r="C175" i="10"/>
  <c r="D175" i="10" s="1"/>
  <c r="R174" i="10"/>
  <c r="M174" i="10"/>
  <c r="N174" i="10" s="1"/>
  <c r="K174" i="10"/>
  <c r="I174" i="10"/>
  <c r="D174" i="10"/>
  <c r="R173" i="10"/>
  <c r="M173" i="10"/>
  <c r="D173" i="10"/>
  <c r="D164" i="10"/>
  <c r="T163" i="10"/>
  <c r="U163" i="10" s="1"/>
  <c r="R163" i="10"/>
  <c r="S163" i="10" s="1"/>
  <c r="O163" i="10"/>
  <c r="P163" i="10" s="1"/>
  <c r="M163" i="10"/>
  <c r="N163" i="10" s="1"/>
  <c r="J163" i="10"/>
  <c r="K163" i="10" s="1"/>
  <c r="H163" i="10"/>
  <c r="I163" i="10" s="1"/>
  <c r="E163" i="10"/>
  <c r="F163" i="10" s="1"/>
  <c r="C163" i="10"/>
  <c r="D163" i="10" s="1"/>
  <c r="T162" i="10"/>
  <c r="R162" i="10"/>
  <c r="O162" i="10"/>
  <c r="M162" i="10"/>
  <c r="J162" i="10"/>
  <c r="H162" i="10"/>
  <c r="E162" i="10"/>
  <c r="C162" i="10"/>
  <c r="R158" i="10"/>
  <c r="O158" i="10"/>
  <c r="M158" i="10"/>
  <c r="H158" i="10"/>
  <c r="E158" i="10"/>
  <c r="C158" i="10"/>
  <c r="R157" i="10"/>
  <c r="O157" i="10"/>
  <c r="M157" i="10"/>
  <c r="H157" i="10"/>
  <c r="E157" i="10"/>
  <c r="C157" i="10"/>
  <c r="T153" i="10"/>
  <c r="U153" i="10" s="1"/>
  <c r="R153" i="10"/>
  <c r="S153" i="10" s="1"/>
  <c r="O153" i="10"/>
  <c r="P153" i="10" s="1"/>
  <c r="M153" i="10"/>
  <c r="N153" i="10" s="1"/>
  <c r="J153" i="10"/>
  <c r="K153" i="10" s="1"/>
  <c r="H153" i="10"/>
  <c r="I153" i="10" s="1"/>
  <c r="E153" i="10"/>
  <c r="F153" i="10" s="1"/>
  <c r="C153" i="10"/>
  <c r="D153" i="10" s="1"/>
  <c r="T152" i="10"/>
  <c r="U152" i="10" s="1"/>
  <c r="R152" i="10"/>
  <c r="S152" i="10" s="1"/>
  <c r="O152" i="10"/>
  <c r="P152" i="10" s="1"/>
  <c r="M152" i="10"/>
  <c r="N152" i="10" s="1"/>
  <c r="J152" i="10"/>
  <c r="K152" i="10" s="1"/>
  <c r="H152" i="10"/>
  <c r="I152" i="10" s="1"/>
  <c r="E152" i="10"/>
  <c r="F152" i="10" s="1"/>
  <c r="C152" i="10"/>
  <c r="D152" i="10" s="1"/>
  <c r="R150" i="10"/>
  <c r="M150" i="10"/>
  <c r="H150" i="10"/>
  <c r="C150" i="10"/>
  <c r="D150" i="10" s="1"/>
  <c r="T149" i="10"/>
  <c r="R149" i="10"/>
  <c r="O149" i="10"/>
  <c r="M149" i="10"/>
  <c r="J149" i="10"/>
  <c r="H149" i="10"/>
  <c r="E149" i="10"/>
  <c r="C149" i="10"/>
  <c r="D149" i="10" s="1"/>
  <c r="R148" i="10"/>
  <c r="F148" i="10"/>
  <c r="D148" i="10"/>
  <c r="R147" i="10"/>
  <c r="M147" i="10"/>
  <c r="D147" i="10"/>
  <c r="R146" i="10"/>
  <c r="M146" i="10"/>
  <c r="H146" i="10"/>
  <c r="C146" i="10"/>
  <c r="D146" i="10" s="1"/>
  <c r="T145" i="10"/>
  <c r="R145" i="10"/>
  <c r="O145" i="10"/>
  <c r="M145" i="10"/>
  <c r="J145" i="10"/>
  <c r="H145" i="10"/>
  <c r="E145" i="10"/>
  <c r="C145" i="10"/>
  <c r="D145" i="10" s="1"/>
  <c r="T144" i="10"/>
  <c r="R144" i="10"/>
  <c r="O144" i="10"/>
  <c r="M144" i="10"/>
  <c r="J144" i="10"/>
  <c r="H144" i="10"/>
  <c r="E144" i="10"/>
  <c r="C144" i="10"/>
  <c r="D144" i="10" s="1"/>
  <c r="T142" i="10"/>
  <c r="U142" i="10" s="1"/>
  <c r="R142" i="10"/>
  <c r="S142" i="10" s="1"/>
  <c r="O142" i="10"/>
  <c r="P142" i="10" s="1"/>
  <c r="M142" i="10"/>
  <c r="N142" i="10" s="1"/>
  <c r="J142" i="10"/>
  <c r="K142" i="10" s="1"/>
  <c r="H142" i="10"/>
  <c r="I142" i="10" s="1"/>
  <c r="E142" i="10"/>
  <c r="F142" i="10" s="1"/>
  <c r="C142" i="10"/>
  <c r="D142" i="10" s="1"/>
  <c r="T141" i="10"/>
  <c r="U141" i="10" s="1"/>
  <c r="R141" i="10"/>
  <c r="S141" i="10" s="1"/>
  <c r="O141" i="10"/>
  <c r="P141" i="10" s="1"/>
  <c r="M141" i="10"/>
  <c r="N141" i="10" s="1"/>
  <c r="J141" i="10"/>
  <c r="K141" i="10" s="1"/>
  <c r="H141" i="10"/>
  <c r="I141" i="10" s="1"/>
  <c r="E141" i="10"/>
  <c r="F141" i="10" s="1"/>
  <c r="C141" i="10"/>
  <c r="D141" i="10" s="1"/>
  <c r="T140" i="10"/>
  <c r="U140" i="10" s="1"/>
  <c r="R140" i="10"/>
  <c r="S140" i="10" s="1"/>
  <c r="O140" i="10"/>
  <c r="P140" i="10" s="1"/>
  <c r="M140" i="10"/>
  <c r="N140" i="10" s="1"/>
  <c r="J140" i="10"/>
  <c r="K140" i="10" s="1"/>
  <c r="H140" i="10"/>
  <c r="I140" i="10" s="1"/>
  <c r="E140" i="10"/>
  <c r="F140" i="10" s="1"/>
  <c r="C140" i="10"/>
  <c r="D140" i="10" s="1"/>
  <c r="T136" i="10"/>
  <c r="R136" i="10"/>
  <c r="O136" i="10"/>
  <c r="M136" i="10"/>
  <c r="J136" i="10"/>
  <c r="H136" i="10"/>
  <c r="E136" i="10"/>
  <c r="C136" i="10"/>
  <c r="D136" i="10" s="1"/>
  <c r="T135" i="10"/>
  <c r="R135" i="10"/>
  <c r="O135" i="10"/>
  <c r="M135" i="10"/>
  <c r="J135" i="10"/>
  <c r="H135" i="10"/>
  <c r="E135" i="10"/>
  <c r="C135" i="10"/>
  <c r="D135" i="10" s="1"/>
  <c r="T134" i="10"/>
  <c r="R134" i="10"/>
  <c r="O134" i="10"/>
  <c r="M134" i="10"/>
  <c r="J134" i="10"/>
  <c r="H134" i="10"/>
  <c r="E134" i="10"/>
  <c r="C134" i="10"/>
  <c r="D134" i="10" s="1"/>
  <c r="U131" i="10"/>
  <c r="S131" i="10"/>
  <c r="P131" i="10"/>
  <c r="N131" i="10"/>
  <c r="K131" i="10"/>
  <c r="I131" i="10"/>
  <c r="F131" i="10"/>
  <c r="D131" i="10"/>
  <c r="D132" i="10" s="1"/>
  <c r="A131" i="10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U130" i="10"/>
  <c r="P130" i="10"/>
  <c r="P174" i="10" s="1"/>
  <c r="K130" i="10"/>
  <c r="F130" i="10"/>
  <c r="F174" i="10" s="1"/>
  <c r="A130" i="10"/>
  <c r="S129" i="10"/>
  <c r="S164" i="10" s="1"/>
  <c r="N129" i="10"/>
  <c r="I129" i="10"/>
  <c r="F129" i="10"/>
  <c r="R115" i="10"/>
  <c r="S115" i="10" s="1"/>
  <c r="O115" i="10"/>
  <c r="M115" i="10"/>
  <c r="N115" i="10" s="1"/>
  <c r="J115" i="10"/>
  <c r="H115" i="10"/>
  <c r="I115" i="10" s="1"/>
  <c r="C115" i="10"/>
  <c r="D115" i="10" s="1"/>
  <c r="T114" i="10"/>
  <c r="R114" i="10"/>
  <c r="O114" i="10"/>
  <c r="M114" i="10"/>
  <c r="J114" i="10"/>
  <c r="H114" i="10"/>
  <c r="E114" i="10"/>
  <c r="C114" i="10"/>
  <c r="D114" i="10" s="1"/>
  <c r="R113" i="10"/>
  <c r="P113" i="10"/>
  <c r="M113" i="10"/>
  <c r="N113" i="10" s="1"/>
  <c r="I113" i="10"/>
  <c r="D113" i="10"/>
  <c r="R112" i="10"/>
  <c r="M112" i="10"/>
  <c r="D112" i="10"/>
  <c r="D103" i="10"/>
  <c r="T102" i="10"/>
  <c r="U102" i="10" s="1"/>
  <c r="R102" i="10"/>
  <c r="S102" i="10" s="1"/>
  <c r="O102" i="10"/>
  <c r="P102" i="10" s="1"/>
  <c r="M102" i="10"/>
  <c r="N102" i="10" s="1"/>
  <c r="J102" i="10"/>
  <c r="K102" i="10" s="1"/>
  <c r="H102" i="10"/>
  <c r="I102" i="10" s="1"/>
  <c r="E102" i="10"/>
  <c r="F102" i="10" s="1"/>
  <c r="C102" i="10"/>
  <c r="D102" i="10" s="1"/>
  <c r="T101" i="10"/>
  <c r="R101" i="10"/>
  <c r="O101" i="10"/>
  <c r="M101" i="10"/>
  <c r="J101" i="10"/>
  <c r="H101" i="10"/>
  <c r="E101" i="10"/>
  <c r="C101" i="10"/>
  <c r="T97" i="10"/>
  <c r="R97" i="10"/>
  <c r="M97" i="10"/>
  <c r="J97" i="10"/>
  <c r="H97" i="10"/>
  <c r="C97" i="10"/>
  <c r="T96" i="10"/>
  <c r="R96" i="10"/>
  <c r="M96" i="10"/>
  <c r="J96" i="10"/>
  <c r="H96" i="10"/>
  <c r="C96" i="10"/>
  <c r="T92" i="10"/>
  <c r="U92" i="10" s="1"/>
  <c r="R92" i="10"/>
  <c r="S92" i="10" s="1"/>
  <c r="O92" i="10"/>
  <c r="P92" i="10" s="1"/>
  <c r="M92" i="10"/>
  <c r="N92" i="10" s="1"/>
  <c r="J92" i="10"/>
  <c r="K92" i="10" s="1"/>
  <c r="H92" i="10"/>
  <c r="I92" i="10" s="1"/>
  <c r="E92" i="10"/>
  <c r="F92" i="10" s="1"/>
  <c r="C92" i="10"/>
  <c r="D92" i="10" s="1"/>
  <c r="T91" i="10"/>
  <c r="U91" i="10" s="1"/>
  <c r="R91" i="10"/>
  <c r="S91" i="10" s="1"/>
  <c r="O91" i="10"/>
  <c r="P91" i="10" s="1"/>
  <c r="M91" i="10"/>
  <c r="N91" i="10" s="1"/>
  <c r="J91" i="10"/>
  <c r="K91" i="10" s="1"/>
  <c r="H91" i="10"/>
  <c r="I91" i="10" s="1"/>
  <c r="E91" i="10"/>
  <c r="F91" i="10" s="1"/>
  <c r="C91" i="10"/>
  <c r="D91" i="10" s="1"/>
  <c r="R89" i="10"/>
  <c r="M89" i="10"/>
  <c r="H89" i="10"/>
  <c r="C89" i="10"/>
  <c r="D89" i="10" s="1"/>
  <c r="T88" i="10"/>
  <c r="R88" i="10"/>
  <c r="O88" i="10"/>
  <c r="M88" i="10"/>
  <c r="J88" i="10"/>
  <c r="H88" i="10"/>
  <c r="E88" i="10"/>
  <c r="C88" i="10"/>
  <c r="D88" i="10" s="1"/>
  <c r="R87" i="10"/>
  <c r="D87" i="10"/>
  <c r="R86" i="10"/>
  <c r="M86" i="10"/>
  <c r="D86" i="10"/>
  <c r="R85" i="10"/>
  <c r="M85" i="10"/>
  <c r="H85" i="10"/>
  <c r="C85" i="10"/>
  <c r="D85" i="10" s="1"/>
  <c r="T84" i="10"/>
  <c r="R84" i="10"/>
  <c r="O84" i="10"/>
  <c r="M84" i="10"/>
  <c r="J84" i="10"/>
  <c r="H84" i="10"/>
  <c r="E84" i="10"/>
  <c r="C84" i="10"/>
  <c r="D84" i="10" s="1"/>
  <c r="T83" i="10"/>
  <c r="R83" i="10"/>
  <c r="O83" i="10"/>
  <c r="M83" i="10"/>
  <c r="J83" i="10"/>
  <c r="H83" i="10"/>
  <c r="E83" i="10"/>
  <c r="C83" i="10"/>
  <c r="D83" i="10" s="1"/>
  <c r="T81" i="10"/>
  <c r="U81" i="10" s="1"/>
  <c r="R81" i="10"/>
  <c r="S81" i="10" s="1"/>
  <c r="O81" i="10"/>
  <c r="P81" i="10" s="1"/>
  <c r="M81" i="10"/>
  <c r="N81" i="10" s="1"/>
  <c r="J81" i="10"/>
  <c r="K81" i="10" s="1"/>
  <c r="H81" i="10"/>
  <c r="I81" i="10" s="1"/>
  <c r="E81" i="10"/>
  <c r="F81" i="10" s="1"/>
  <c r="C81" i="10"/>
  <c r="D81" i="10" s="1"/>
  <c r="T80" i="10"/>
  <c r="U80" i="10" s="1"/>
  <c r="R80" i="10"/>
  <c r="S80" i="10" s="1"/>
  <c r="O80" i="10"/>
  <c r="P80" i="10" s="1"/>
  <c r="M80" i="10"/>
  <c r="N80" i="10" s="1"/>
  <c r="J80" i="10"/>
  <c r="K80" i="10" s="1"/>
  <c r="H80" i="10"/>
  <c r="I80" i="10" s="1"/>
  <c r="E80" i="10"/>
  <c r="F80" i="10" s="1"/>
  <c r="C80" i="10"/>
  <c r="D80" i="10" s="1"/>
  <c r="T79" i="10"/>
  <c r="U79" i="10" s="1"/>
  <c r="R79" i="10"/>
  <c r="S79" i="10" s="1"/>
  <c r="O79" i="10"/>
  <c r="P79" i="10" s="1"/>
  <c r="M79" i="10"/>
  <c r="N79" i="10" s="1"/>
  <c r="J79" i="10"/>
  <c r="K79" i="10" s="1"/>
  <c r="H79" i="10"/>
  <c r="I79" i="10" s="1"/>
  <c r="E79" i="10"/>
  <c r="F79" i="10" s="1"/>
  <c r="C79" i="10"/>
  <c r="D79" i="10" s="1"/>
  <c r="T75" i="10"/>
  <c r="R75" i="10"/>
  <c r="O75" i="10"/>
  <c r="M75" i="10"/>
  <c r="J75" i="10"/>
  <c r="H75" i="10"/>
  <c r="E75" i="10"/>
  <c r="C75" i="10"/>
  <c r="D75" i="10" s="1"/>
  <c r="T74" i="10"/>
  <c r="R74" i="10"/>
  <c r="O74" i="10"/>
  <c r="M74" i="10"/>
  <c r="J74" i="10"/>
  <c r="H74" i="10"/>
  <c r="E74" i="10"/>
  <c r="C74" i="10"/>
  <c r="D74" i="10" s="1"/>
  <c r="T73" i="10"/>
  <c r="R73" i="10"/>
  <c r="O73" i="10"/>
  <c r="M73" i="10"/>
  <c r="J73" i="10"/>
  <c r="H73" i="10"/>
  <c r="E73" i="10"/>
  <c r="C73" i="10"/>
  <c r="D73" i="10" s="1"/>
  <c r="U70" i="10"/>
  <c r="S70" i="10"/>
  <c r="P70" i="10"/>
  <c r="N70" i="10"/>
  <c r="K70" i="10"/>
  <c r="I70" i="10"/>
  <c r="F70" i="10"/>
  <c r="D70" i="10"/>
  <c r="D71" i="10" s="1"/>
  <c r="A70" i="10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U69" i="10"/>
  <c r="P69" i="10"/>
  <c r="K69" i="10"/>
  <c r="K113" i="10" s="1"/>
  <c r="F69" i="10"/>
  <c r="F113" i="10" s="1"/>
  <c r="A69" i="10"/>
  <c r="S68" i="10"/>
  <c r="S103" i="10" s="1"/>
  <c r="N68" i="10"/>
  <c r="N90" i="10" s="1"/>
  <c r="I68" i="10"/>
  <c r="I112" i="10" s="1"/>
  <c r="F68" i="10"/>
  <c r="F90" i="10" s="1"/>
  <c r="D26" i="10"/>
  <c r="D25" i="10"/>
  <c r="R52" i="10"/>
  <c r="R51" i="10"/>
  <c r="I52" i="10"/>
  <c r="M52" i="10"/>
  <c r="N52" i="10" s="1"/>
  <c r="D52" i="10"/>
  <c r="M25" i="10"/>
  <c r="R26" i="10"/>
  <c r="R25" i="10"/>
  <c r="M51" i="10"/>
  <c r="T54" i="10"/>
  <c r="R54" i="10"/>
  <c r="S54" i="10" s="1"/>
  <c r="T53" i="10"/>
  <c r="R53" i="10"/>
  <c r="T41" i="10"/>
  <c r="U41" i="10" s="1"/>
  <c r="R41" i="10"/>
  <c r="S41" i="10" s="1"/>
  <c r="T40" i="10"/>
  <c r="R40" i="10"/>
  <c r="T36" i="10"/>
  <c r="R36" i="10"/>
  <c r="R35" i="10"/>
  <c r="T31" i="10"/>
  <c r="U31" i="10" s="1"/>
  <c r="R31" i="10"/>
  <c r="S31" i="10" s="1"/>
  <c r="T30" i="10"/>
  <c r="U30" i="10" s="1"/>
  <c r="R30" i="10"/>
  <c r="S30" i="10" s="1"/>
  <c r="R28" i="10"/>
  <c r="T27" i="10"/>
  <c r="R27" i="10"/>
  <c r="R24" i="10"/>
  <c r="T23" i="10"/>
  <c r="R23" i="10"/>
  <c r="T22" i="10"/>
  <c r="R22" i="10"/>
  <c r="T20" i="10"/>
  <c r="U20" i="10" s="1"/>
  <c r="R20" i="10"/>
  <c r="S20" i="10" s="1"/>
  <c r="T19" i="10"/>
  <c r="U19" i="10" s="1"/>
  <c r="R19" i="10"/>
  <c r="S19" i="10" s="1"/>
  <c r="T18" i="10"/>
  <c r="U18" i="10" s="1"/>
  <c r="R18" i="10"/>
  <c r="S18" i="10" s="1"/>
  <c r="O54" i="10"/>
  <c r="M54" i="10"/>
  <c r="N54" i="10" s="1"/>
  <c r="O53" i="10"/>
  <c r="M53" i="10"/>
  <c r="O41" i="10"/>
  <c r="P41" i="10" s="1"/>
  <c r="M41" i="10"/>
  <c r="N41" i="10" s="1"/>
  <c r="O40" i="10"/>
  <c r="M40" i="10"/>
  <c r="O36" i="10"/>
  <c r="M36" i="10"/>
  <c r="M35" i="10"/>
  <c r="O31" i="10"/>
  <c r="P31" i="10" s="1"/>
  <c r="M31" i="10"/>
  <c r="N31" i="10" s="1"/>
  <c r="O30" i="10"/>
  <c r="P30" i="10" s="1"/>
  <c r="M30" i="10"/>
  <c r="N30" i="10" s="1"/>
  <c r="M28" i="10"/>
  <c r="O27" i="10"/>
  <c r="M27" i="10"/>
  <c r="M24" i="10"/>
  <c r="O23" i="10"/>
  <c r="M23" i="10"/>
  <c r="O22" i="10"/>
  <c r="M22" i="10"/>
  <c r="O20" i="10"/>
  <c r="P20" i="10" s="1"/>
  <c r="M20" i="10"/>
  <c r="N20" i="10" s="1"/>
  <c r="O19" i="10"/>
  <c r="P19" i="10" s="1"/>
  <c r="M19" i="10"/>
  <c r="N19" i="10" s="1"/>
  <c r="O18" i="10"/>
  <c r="P18" i="10" s="1"/>
  <c r="M18" i="10"/>
  <c r="N18" i="10" s="1"/>
  <c r="J54" i="10"/>
  <c r="H54" i="10"/>
  <c r="I54" i="10" s="1"/>
  <c r="J53" i="10"/>
  <c r="H53" i="10"/>
  <c r="J41" i="10"/>
  <c r="K41" i="10" s="1"/>
  <c r="H41" i="10"/>
  <c r="I41" i="10" s="1"/>
  <c r="J40" i="10"/>
  <c r="H40" i="10"/>
  <c r="J36" i="10"/>
  <c r="H36" i="10"/>
  <c r="H35" i="10"/>
  <c r="J31" i="10"/>
  <c r="K31" i="10" s="1"/>
  <c r="H31" i="10"/>
  <c r="I31" i="10" s="1"/>
  <c r="J30" i="10"/>
  <c r="K30" i="10" s="1"/>
  <c r="H30" i="10"/>
  <c r="I30" i="10" s="1"/>
  <c r="J28" i="10"/>
  <c r="H28" i="10"/>
  <c r="J27" i="10"/>
  <c r="H27" i="10"/>
  <c r="J24" i="10"/>
  <c r="H24" i="10"/>
  <c r="J23" i="10"/>
  <c r="H23" i="10"/>
  <c r="J22" i="10"/>
  <c r="H22" i="10"/>
  <c r="J20" i="10"/>
  <c r="K20" i="10" s="1"/>
  <c r="H20" i="10"/>
  <c r="I20" i="10" s="1"/>
  <c r="J19" i="10"/>
  <c r="K19" i="10" s="1"/>
  <c r="H19" i="10"/>
  <c r="I19" i="10" s="1"/>
  <c r="J18" i="10"/>
  <c r="K18" i="10" s="1"/>
  <c r="H18" i="10"/>
  <c r="I18" i="10" s="1"/>
  <c r="E54" i="10"/>
  <c r="E53" i="10"/>
  <c r="E35" i="10"/>
  <c r="E31" i="10"/>
  <c r="E30" i="10"/>
  <c r="E27" i="10"/>
  <c r="E23" i="10"/>
  <c r="E22" i="10"/>
  <c r="E20" i="10"/>
  <c r="E19" i="10"/>
  <c r="E18" i="10"/>
  <c r="C54" i="10"/>
  <c r="D54" i="10" s="1"/>
  <c r="C27" i="10"/>
  <c r="D27" i="10" s="1"/>
  <c r="C28" i="10"/>
  <c r="D28" i="10" s="1"/>
  <c r="C22" i="10"/>
  <c r="D22" i="10" s="1"/>
  <c r="C19" i="10"/>
  <c r="F6" i="3"/>
  <c r="E6" i="3"/>
  <c r="D6" i="3"/>
  <c r="C6" i="3"/>
  <c r="N9" i="10"/>
  <c r="I9" i="10"/>
  <c r="D9" i="10"/>
  <c r="Q18" i="4"/>
  <c r="P18" i="4"/>
  <c r="O18" i="4"/>
  <c r="N18" i="4"/>
  <c r="M18" i="4"/>
  <c r="J37" i="20" s="1"/>
  <c r="K37" i="20" s="1"/>
  <c r="L18" i="4"/>
  <c r="E36" i="12" s="1"/>
  <c r="K18" i="4"/>
  <c r="J18" i="4"/>
  <c r="T463" i="10" s="1"/>
  <c r="Q17" i="4"/>
  <c r="P17" i="4"/>
  <c r="O17" i="4"/>
  <c r="N17" i="4"/>
  <c r="M17" i="4"/>
  <c r="E36" i="20" s="1"/>
  <c r="L17" i="4"/>
  <c r="K17" i="4"/>
  <c r="J17" i="4"/>
  <c r="T279" i="10" s="1"/>
  <c r="Q16" i="4"/>
  <c r="P16" i="4"/>
  <c r="O16" i="4"/>
  <c r="N16" i="4"/>
  <c r="M16" i="4"/>
  <c r="E55" i="20" s="1"/>
  <c r="L16" i="4"/>
  <c r="K16" i="4"/>
  <c r="J16" i="4"/>
  <c r="E481" i="10" s="1"/>
  <c r="Q11" i="4"/>
  <c r="E28" i="16" s="1"/>
  <c r="F28" i="16" s="1"/>
  <c r="P11" i="4"/>
  <c r="O11" i="4"/>
  <c r="N11" i="4"/>
  <c r="M11" i="4"/>
  <c r="J29" i="20" s="1"/>
  <c r="K29" i="20" s="1"/>
  <c r="L11" i="4"/>
  <c r="O88" i="12" s="1"/>
  <c r="K11" i="4"/>
  <c r="J11" i="4"/>
  <c r="E394" i="10" s="1"/>
  <c r="Q9" i="4"/>
  <c r="E24" i="16" s="1"/>
  <c r="F24" i="16" s="1"/>
  <c r="P9" i="4"/>
  <c r="O9" i="4"/>
  <c r="N9" i="4"/>
  <c r="M9" i="4"/>
  <c r="J25" i="20" s="1"/>
  <c r="K25" i="20" s="1"/>
  <c r="L9" i="4"/>
  <c r="J144" i="12" s="1"/>
  <c r="K9" i="4"/>
  <c r="J9" i="4"/>
  <c r="J451" i="10" s="1"/>
  <c r="Q7" i="4"/>
  <c r="Q8" i="4"/>
  <c r="Q3" i="4"/>
  <c r="P14" i="4"/>
  <c r="O14" i="4"/>
  <c r="N14" i="4"/>
  <c r="M14" i="4"/>
  <c r="L14" i="4"/>
  <c r="K14" i="4"/>
  <c r="J14" i="4"/>
  <c r="K5" i="4"/>
  <c r="J5" i="4"/>
  <c r="P8" i="4"/>
  <c r="O8" i="4"/>
  <c r="N8" i="4"/>
  <c r="M8" i="4"/>
  <c r="L8" i="4"/>
  <c r="K8" i="4"/>
  <c r="J8" i="4"/>
  <c r="P7" i="4"/>
  <c r="O7" i="4"/>
  <c r="N7" i="4"/>
  <c r="M7" i="4"/>
  <c r="L7" i="4"/>
  <c r="K7" i="4"/>
  <c r="P3" i="4"/>
  <c r="O3" i="4"/>
  <c r="N3" i="4"/>
  <c r="M3" i="4"/>
  <c r="L3" i="4"/>
  <c r="K3" i="4"/>
  <c r="B29" i="3"/>
  <c r="B28" i="3"/>
  <c r="B27" i="3"/>
  <c r="N74" i="10" l="1"/>
  <c r="S90" i="10"/>
  <c r="I90" i="10"/>
  <c r="N84" i="10"/>
  <c r="O28" i="15"/>
  <c r="P28" i="15" s="1"/>
  <c r="P63" i="15" s="1"/>
  <c r="Q63" i="15" s="1"/>
  <c r="T28" i="15"/>
  <c r="U28" i="15" s="1"/>
  <c r="U63" i="15" s="1"/>
  <c r="V63" i="15" s="1"/>
  <c r="J28" i="15"/>
  <c r="K28" i="15" s="1"/>
  <c r="K63" i="15" s="1"/>
  <c r="L63" i="15" s="1"/>
  <c r="E28" i="15"/>
  <c r="F28" i="15" s="1"/>
  <c r="F63" i="15" s="1"/>
  <c r="O28" i="13"/>
  <c r="P28" i="13" s="1"/>
  <c r="E28" i="13"/>
  <c r="F28" i="13" s="1"/>
  <c r="J28" i="13"/>
  <c r="K28" i="13" s="1"/>
  <c r="T28" i="13"/>
  <c r="U28" i="13" s="1"/>
  <c r="T28" i="14"/>
  <c r="U28" i="14" s="1"/>
  <c r="J28" i="14"/>
  <c r="K28" i="14" s="1"/>
  <c r="O28" i="14"/>
  <c r="P28" i="14" s="1"/>
  <c r="E28" i="14"/>
  <c r="F28" i="14" s="1"/>
  <c r="O24" i="15"/>
  <c r="P24" i="15" s="1"/>
  <c r="J24" i="15"/>
  <c r="K24" i="15" s="1"/>
  <c r="T24" i="15"/>
  <c r="U24" i="15" s="1"/>
  <c r="E24" i="15"/>
  <c r="F24" i="15" s="1"/>
  <c r="J24" i="13"/>
  <c r="K24" i="13" s="1"/>
  <c r="O24" i="13"/>
  <c r="P24" i="13" s="1"/>
  <c r="E24" i="13"/>
  <c r="T24" i="13"/>
  <c r="U24" i="13" s="1"/>
  <c r="F32" i="16"/>
  <c r="F45" i="16" s="1"/>
  <c r="F61" i="16"/>
  <c r="T24" i="14"/>
  <c r="U24" i="14" s="1"/>
  <c r="O24" i="14"/>
  <c r="P24" i="14" s="1"/>
  <c r="J24" i="14"/>
  <c r="K24" i="14" s="1"/>
  <c r="K61" i="14" s="1"/>
  <c r="L61" i="14" s="1"/>
  <c r="E24" i="14"/>
  <c r="F24" i="14" s="1"/>
  <c r="N54" i="14"/>
  <c r="N55" i="14" s="1"/>
  <c r="N53" i="13"/>
  <c r="N46" i="13"/>
  <c r="N47" i="13" s="1"/>
  <c r="I54" i="13"/>
  <c r="I55" i="13"/>
  <c r="K38" i="20"/>
  <c r="E24" i="10"/>
  <c r="T85" i="10"/>
  <c r="T146" i="10"/>
  <c r="T207" i="10"/>
  <c r="T268" i="10"/>
  <c r="T329" i="10"/>
  <c r="O24" i="10"/>
  <c r="J85" i="10"/>
  <c r="K85" i="10" s="1"/>
  <c r="J146" i="10"/>
  <c r="J207" i="10"/>
  <c r="J268" i="10"/>
  <c r="J329" i="10"/>
  <c r="O390" i="10"/>
  <c r="T451" i="10"/>
  <c r="T24" i="10"/>
  <c r="O150" i="10"/>
  <c r="P150" i="10" s="1"/>
  <c r="E272" i="10"/>
  <c r="F272" i="10" s="1"/>
  <c r="O333" i="10"/>
  <c r="O455" i="10"/>
  <c r="P455" i="10" s="1"/>
  <c r="T28" i="10"/>
  <c r="O89" i="10"/>
  <c r="E150" i="10"/>
  <c r="O211" i="10"/>
  <c r="E333" i="10"/>
  <c r="F333" i="10" s="1"/>
  <c r="E455" i="10"/>
  <c r="F455" i="10" s="1"/>
  <c r="O28" i="10"/>
  <c r="E89" i="10"/>
  <c r="F89" i="10" s="1"/>
  <c r="E211" i="10"/>
  <c r="F211" i="10" s="1"/>
  <c r="J394" i="10"/>
  <c r="A211" i="12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9" i="12" s="1"/>
  <c r="A240" i="12" s="1"/>
  <c r="A241" i="12" s="1"/>
  <c r="A242" i="12" s="1"/>
  <c r="A243" i="12" s="1"/>
  <c r="A152" i="12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9" i="12" s="1"/>
  <c r="A180" i="12" s="1"/>
  <c r="A181" i="12" s="1"/>
  <c r="A182" i="12" s="1"/>
  <c r="A183" i="12" s="1"/>
  <c r="A92" i="12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9" i="12" s="1"/>
  <c r="A120" i="12" s="1"/>
  <c r="A121" i="12" s="1"/>
  <c r="A122" i="12" s="1"/>
  <c r="A123" i="12" s="1"/>
  <c r="D160" i="12"/>
  <c r="D163" i="12" s="1"/>
  <c r="D135" i="12"/>
  <c r="C141" i="12" s="1"/>
  <c r="D141" i="12" s="1"/>
  <c r="D157" i="12"/>
  <c r="D217" i="12"/>
  <c r="F254" i="11"/>
  <c r="D160" i="11"/>
  <c r="D163" i="11" s="1"/>
  <c r="D100" i="11"/>
  <c r="D103" i="11" s="1"/>
  <c r="S192" i="11"/>
  <c r="N142" i="11"/>
  <c r="S215" i="11"/>
  <c r="D95" i="11"/>
  <c r="D280" i="11"/>
  <c r="D283" i="11" s="1"/>
  <c r="P192" i="11"/>
  <c r="S250" i="11"/>
  <c r="S275" i="11" s="1"/>
  <c r="F192" i="11"/>
  <c r="I143" i="11"/>
  <c r="D195" i="11"/>
  <c r="C201" i="11" s="1"/>
  <c r="D201" i="11" s="1"/>
  <c r="A459" i="10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7" i="10" s="1"/>
  <c r="A488" i="10" s="1"/>
  <c r="A489" i="10" s="1"/>
  <c r="A490" i="10" s="1"/>
  <c r="A491" i="10" s="1"/>
  <c r="A398" i="10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6" i="10" s="1"/>
  <c r="A427" i="10" s="1"/>
  <c r="A428" i="10" s="1"/>
  <c r="A429" i="10" s="1"/>
  <c r="A430" i="10" s="1"/>
  <c r="N88" i="10"/>
  <c r="A337" i="10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5" i="10" s="1"/>
  <c r="A366" i="10" s="1"/>
  <c r="A367" i="10" s="1"/>
  <c r="A368" i="10" s="1"/>
  <c r="A369" i="10" s="1"/>
  <c r="A334" i="10"/>
  <c r="A276" i="10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4" i="10" s="1"/>
  <c r="A305" i="10" s="1"/>
  <c r="A306" i="10" s="1"/>
  <c r="A307" i="10" s="1"/>
  <c r="A308" i="10" s="1"/>
  <c r="A273" i="10"/>
  <c r="A215" i="10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3" i="10" s="1"/>
  <c r="A244" i="10" s="1"/>
  <c r="A245" i="10" s="1"/>
  <c r="A246" i="10" s="1"/>
  <c r="A247" i="10" s="1"/>
  <c r="A212" i="10"/>
  <c r="D204" i="10"/>
  <c r="D246" i="10" s="1"/>
  <c r="N205" i="10"/>
  <c r="N379" i="10"/>
  <c r="D280" i="10"/>
  <c r="S441" i="10"/>
  <c r="A154" i="10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2" i="10" s="1"/>
  <c r="A183" i="10" s="1"/>
  <c r="A184" i="10" s="1"/>
  <c r="A185" i="10" s="1"/>
  <c r="A186" i="10" s="1"/>
  <c r="A151" i="10"/>
  <c r="N439" i="10"/>
  <c r="I144" i="10"/>
  <c r="S209" i="10"/>
  <c r="I257" i="10"/>
  <c r="A92" i="10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1" i="10" s="1"/>
  <c r="A122" i="10" s="1"/>
  <c r="A123" i="10" s="1"/>
  <c r="A124" i="10" s="1"/>
  <c r="A125" i="10" s="1"/>
  <c r="I390" i="10"/>
  <c r="D387" i="10"/>
  <c r="D398" i="10" s="1"/>
  <c r="D259" i="10"/>
  <c r="C265" i="10" s="1"/>
  <c r="D265" i="10" s="1"/>
  <c r="I317" i="10"/>
  <c r="O264" i="11"/>
  <c r="E264" i="11"/>
  <c r="F264" i="11" s="1"/>
  <c r="O144" i="11"/>
  <c r="E144" i="11"/>
  <c r="F144" i="11" s="1"/>
  <c r="O24" i="11"/>
  <c r="E24" i="11"/>
  <c r="O204" i="11"/>
  <c r="P204" i="11" s="1"/>
  <c r="E204" i="11"/>
  <c r="F204" i="11" s="1"/>
  <c r="O84" i="11"/>
  <c r="E84" i="11"/>
  <c r="F84" i="11" s="1"/>
  <c r="T264" i="11"/>
  <c r="U264" i="11" s="1"/>
  <c r="J144" i="11"/>
  <c r="K144" i="11" s="1"/>
  <c r="J84" i="11"/>
  <c r="T24" i="11"/>
  <c r="J24" i="11"/>
  <c r="T144" i="11"/>
  <c r="U144" i="11" s="1"/>
  <c r="T84" i="11"/>
  <c r="J204" i="11"/>
  <c r="K204" i="11" s="1"/>
  <c r="T268" i="11"/>
  <c r="J268" i="11"/>
  <c r="T208" i="11"/>
  <c r="J208" i="11"/>
  <c r="K208" i="11" s="1"/>
  <c r="T148" i="11"/>
  <c r="U148" i="11" s="1"/>
  <c r="J148" i="11"/>
  <c r="K148" i="11" s="1"/>
  <c r="O88" i="11"/>
  <c r="P88" i="11" s="1"/>
  <c r="E88" i="11"/>
  <c r="F88" i="11" s="1"/>
  <c r="O28" i="11"/>
  <c r="E268" i="11"/>
  <c r="F268" i="11" s="1"/>
  <c r="O208" i="11"/>
  <c r="P208" i="11" s="1"/>
  <c r="T28" i="11"/>
  <c r="J28" i="11"/>
  <c r="E28" i="11"/>
  <c r="O148" i="11"/>
  <c r="T88" i="11"/>
  <c r="O268" i="11"/>
  <c r="E148" i="11"/>
  <c r="F148" i="11" s="1"/>
  <c r="J88" i="11"/>
  <c r="O275" i="11"/>
  <c r="E275" i="11"/>
  <c r="O215" i="11"/>
  <c r="E215" i="11"/>
  <c r="T155" i="11"/>
  <c r="J155" i="11"/>
  <c r="T35" i="11"/>
  <c r="J35" i="11"/>
  <c r="T95" i="11"/>
  <c r="J95" i="11"/>
  <c r="T275" i="11"/>
  <c r="T215" i="11"/>
  <c r="O155" i="11"/>
  <c r="O95" i="11"/>
  <c r="E35" i="11"/>
  <c r="O276" i="11"/>
  <c r="E276" i="11"/>
  <c r="F276" i="11" s="1"/>
  <c r="O216" i="11"/>
  <c r="E216" i="11"/>
  <c r="T156" i="11"/>
  <c r="J156" i="11"/>
  <c r="O36" i="11"/>
  <c r="T96" i="11"/>
  <c r="J96" i="11"/>
  <c r="E36" i="11"/>
  <c r="T216" i="11"/>
  <c r="O156" i="11"/>
  <c r="O96" i="11"/>
  <c r="J276" i="11"/>
  <c r="J216" i="11"/>
  <c r="E156" i="11"/>
  <c r="E96" i="11"/>
  <c r="T36" i="11"/>
  <c r="J36" i="11"/>
  <c r="T276" i="11"/>
  <c r="D122" i="10"/>
  <c r="T204" i="11"/>
  <c r="U204" i="11" s="1"/>
  <c r="E208" i="11"/>
  <c r="F208" i="11" s="1"/>
  <c r="T204" i="12"/>
  <c r="J204" i="12"/>
  <c r="E24" i="12"/>
  <c r="O144" i="12"/>
  <c r="E144" i="12"/>
  <c r="F144" i="12" s="1"/>
  <c r="O84" i="12"/>
  <c r="E84" i="12"/>
  <c r="F84" i="12" s="1"/>
  <c r="O24" i="12"/>
  <c r="T144" i="12"/>
  <c r="J84" i="12"/>
  <c r="K84" i="12" s="1"/>
  <c r="J24" i="12"/>
  <c r="E204" i="12"/>
  <c r="F204" i="12" s="1"/>
  <c r="T84" i="12"/>
  <c r="O204" i="12"/>
  <c r="O208" i="12"/>
  <c r="E208" i="12"/>
  <c r="F208" i="12" s="1"/>
  <c r="T148" i="12"/>
  <c r="J148" i="12"/>
  <c r="T88" i="12"/>
  <c r="J88" i="12"/>
  <c r="K88" i="12" s="1"/>
  <c r="O28" i="12"/>
  <c r="J28" i="12"/>
  <c r="O148" i="12"/>
  <c r="E148" i="12"/>
  <c r="F148" i="12" s="1"/>
  <c r="J208" i="12"/>
  <c r="T208" i="12"/>
  <c r="E88" i="12"/>
  <c r="F88" i="12" s="1"/>
  <c r="E53" i="12"/>
  <c r="O233" i="12"/>
  <c r="E233" i="12"/>
  <c r="F233" i="12" s="1"/>
  <c r="T173" i="12"/>
  <c r="J173" i="12"/>
  <c r="K173" i="12" s="1"/>
  <c r="T113" i="12"/>
  <c r="J113" i="12"/>
  <c r="K113" i="12" s="1"/>
  <c r="O53" i="12"/>
  <c r="J233" i="12"/>
  <c r="E173" i="12"/>
  <c r="F173" i="12" s="1"/>
  <c r="T53" i="12"/>
  <c r="O113" i="12"/>
  <c r="T233" i="12"/>
  <c r="O173" i="12"/>
  <c r="E113" i="12"/>
  <c r="F113" i="12" s="1"/>
  <c r="O155" i="12"/>
  <c r="P155" i="12" s="1"/>
  <c r="E155" i="12"/>
  <c r="F155" i="12" s="1"/>
  <c r="T215" i="12"/>
  <c r="J215" i="12"/>
  <c r="O95" i="12"/>
  <c r="E95" i="12"/>
  <c r="F95" i="12" s="1"/>
  <c r="T35" i="12"/>
  <c r="O215" i="12"/>
  <c r="T155" i="12"/>
  <c r="E35" i="12"/>
  <c r="J95" i="12"/>
  <c r="K95" i="12" s="1"/>
  <c r="O35" i="12"/>
  <c r="T95" i="12"/>
  <c r="J35" i="12"/>
  <c r="O96" i="12"/>
  <c r="E96" i="12"/>
  <c r="F96" i="12" s="1"/>
  <c r="T216" i="12"/>
  <c r="J216" i="12"/>
  <c r="T156" i="12"/>
  <c r="J156" i="12"/>
  <c r="O36" i="12"/>
  <c r="J36" i="12"/>
  <c r="T96" i="12"/>
  <c r="T36" i="12"/>
  <c r="O216" i="12"/>
  <c r="O156" i="12"/>
  <c r="E216" i="12"/>
  <c r="F216" i="12" s="1"/>
  <c r="E156" i="12"/>
  <c r="F156" i="12" s="1"/>
  <c r="O35" i="11"/>
  <c r="E95" i="11"/>
  <c r="E155" i="11"/>
  <c r="J264" i="11"/>
  <c r="J275" i="11"/>
  <c r="E28" i="12"/>
  <c r="T24" i="12"/>
  <c r="T28" i="12"/>
  <c r="E25" i="20"/>
  <c r="F25" i="20" s="1"/>
  <c r="E28" i="10"/>
  <c r="E36" i="10"/>
  <c r="J35" i="10"/>
  <c r="O35" i="10"/>
  <c r="T35" i="10"/>
  <c r="D97" i="10"/>
  <c r="E85" i="10"/>
  <c r="F85" i="10" s="1"/>
  <c r="O85" i="10"/>
  <c r="J89" i="10"/>
  <c r="T89" i="10"/>
  <c r="E96" i="10"/>
  <c r="O96" i="10"/>
  <c r="E97" i="10"/>
  <c r="O97" i="10"/>
  <c r="E115" i="10"/>
  <c r="F115" i="10" s="1"/>
  <c r="N149" i="10"/>
  <c r="E146" i="10"/>
  <c r="F146" i="10" s="1"/>
  <c r="O146" i="10"/>
  <c r="P146" i="10" s="1"/>
  <c r="O176" i="10"/>
  <c r="E207" i="10"/>
  <c r="F207" i="10" s="1"/>
  <c r="O207" i="10"/>
  <c r="J211" i="10"/>
  <c r="K211" i="10" s="1"/>
  <c r="T211" i="10"/>
  <c r="U211" i="10" s="1"/>
  <c r="J218" i="10"/>
  <c r="T218" i="10"/>
  <c r="J219" i="10"/>
  <c r="T219" i="10"/>
  <c r="J237" i="10"/>
  <c r="E268" i="10"/>
  <c r="F268" i="10" s="1"/>
  <c r="O268" i="10"/>
  <c r="J272" i="10"/>
  <c r="K272" i="10" s="1"/>
  <c r="T272" i="10"/>
  <c r="U272" i="10" s="1"/>
  <c r="J279" i="10"/>
  <c r="J280" i="10"/>
  <c r="T280" i="10"/>
  <c r="J298" i="10"/>
  <c r="K298" i="10" s="1"/>
  <c r="J359" i="10"/>
  <c r="T402" i="10"/>
  <c r="J420" i="10"/>
  <c r="E37" i="20"/>
  <c r="O451" i="10"/>
  <c r="P451" i="10" s="1"/>
  <c r="E451" i="10"/>
  <c r="F451" i="10" s="1"/>
  <c r="T455" i="10"/>
  <c r="J455" i="10"/>
  <c r="K455" i="10" s="1"/>
  <c r="O394" i="10"/>
  <c r="O481" i="10"/>
  <c r="P481" i="10" s="1"/>
  <c r="O420" i="10"/>
  <c r="T481" i="10"/>
  <c r="T420" i="10"/>
  <c r="U420" i="10" s="1"/>
  <c r="O462" i="10"/>
  <c r="E462" i="10"/>
  <c r="O401" i="10"/>
  <c r="E401" i="10"/>
  <c r="O463" i="10"/>
  <c r="E463" i="10"/>
  <c r="O402" i="10"/>
  <c r="E402" i="10"/>
  <c r="T115" i="10"/>
  <c r="J150" i="10"/>
  <c r="K150" i="10" s="1"/>
  <c r="T150" i="10"/>
  <c r="J157" i="10"/>
  <c r="T157" i="10"/>
  <c r="J158" i="10"/>
  <c r="T158" i="10"/>
  <c r="J176" i="10"/>
  <c r="K176" i="10" s="1"/>
  <c r="E237" i="10"/>
  <c r="F237" i="10" s="1"/>
  <c r="N266" i="10"/>
  <c r="E298" i="10"/>
  <c r="F298" i="10" s="1"/>
  <c r="E329" i="10"/>
  <c r="F329" i="10" s="1"/>
  <c r="O329" i="10"/>
  <c r="J333" i="10"/>
  <c r="K333" i="10" s="1"/>
  <c r="T333" i="10"/>
  <c r="U333" i="10" s="1"/>
  <c r="J340" i="10"/>
  <c r="T340" i="10"/>
  <c r="J341" i="10"/>
  <c r="T341" i="10"/>
  <c r="E359" i="10"/>
  <c r="F359" i="10" s="1"/>
  <c r="J390" i="10"/>
  <c r="T390" i="10"/>
  <c r="U390" i="10" s="1"/>
  <c r="T394" i="10"/>
  <c r="U394" i="10" s="1"/>
  <c r="J402" i="10"/>
  <c r="E420" i="10"/>
  <c r="F420" i="10" s="1"/>
  <c r="J463" i="10"/>
  <c r="E29" i="20"/>
  <c r="F29" i="20" s="1"/>
  <c r="P450" i="10"/>
  <c r="N84" i="11"/>
  <c r="F142" i="12"/>
  <c r="F211" i="12"/>
  <c r="K64" i="20"/>
  <c r="S463" i="10"/>
  <c r="N202" i="11"/>
  <c r="I155" i="12"/>
  <c r="L64" i="20"/>
  <c r="I15" i="20"/>
  <c r="I38" i="20"/>
  <c r="L38" i="20" s="1"/>
  <c r="L39" i="20" s="1"/>
  <c r="K15" i="20"/>
  <c r="F193" i="12"/>
  <c r="D195" i="12"/>
  <c r="C201" i="12" s="1"/>
  <c r="D201" i="12" s="1"/>
  <c r="I147" i="12"/>
  <c r="N148" i="12"/>
  <c r="I151" i="12"/>
  <c r="N155" i="12"/>
  <c r="I170" i="12"/>
  <c r="N145" i="12"/>
  <c r="F150" i="12"/>
  <c r="K151" i="12"/>
  <c r="D182" i="12"/>
  <c r="N147" i="12"/>
  <c r="N156" i="12"/>
  <c r="K128" i="12"/>
  <c r="K171" i="12" s="1"/>
  <c r="I143" i="12"/>
  <c r="F147" i="12"/>
  <c r="I156" i="12"/>
  <c r="I157" i="12" s="1"/>
  <c r="I173" i="12"/>
  <c r="N127" i="12"/>
  <c r="I134" i="12"/>
  <c r="I130" i="12"/>
  <c r="I160" i="12" s="1"/>
  <c r="I163" i="12" s="1"/>
  <c r="F133" i="12"/>
  <c r="K127" i="12"/>
  <c r="K162" i="12" s="1"/>
  <c r="F132" i="12"/>
  <c r="N68" i="12"/>
  <c r="K87" i="12"/>
  <c r="I82" i="12"/>
  <c r="I83" i="12"/>
  <c r="I88" i="12"/>
  <c r="D122" i="12"/>
  <c r="I91" i="12"/>
  <c r="K96" i="12"/>
  <c r="I113" i="12"/>
  <c r="F73" i="12"/>
  <c r="I70" i="12"/>
  <c r="K74" i="12"/>
  <c r="K67" i="12"/>
  <c r="D75" i="12"/>
  <c r="C81" i="12" s="1"/>
  <c r="D81" i="12" s="1"/>
  <c r="D120" i="12" s="1"/>
  <c r="N67" i="12"/>
  <c r="N102" i="12" s="1"/>
  <c r="I192" i="12"/>
  <c r="I222" i="12"/>
  <c r="I194" i="12"/>
  <c r="I208" i="12"/>
  <c r="I206" i="12"/>
  <c r="I205" i="12"/>
  <c r="I232" i="12"/>
  <c r="I230" i="12"/>
  <c r="I202" i="12"/>
  <c r="I211" i="12"/>
  <c r="I215" i="12"/>
  <c r="K187" i="12"/>
  <c r="K188" i="12"/>
  <c r="K202" i="12" s="1"/>
  <c r="I190" i="12"/>
  <c r="I220" i="12" s="1"/>
  <c r="I223" i="12" s="1"/>
  <c r="D242" i="12"/>
  <c r="I204" i="12"/>
  <c r="I216" i="12"/>
  <c r="N187" i="12"/>
  <c r="N188" i="12"/>
  <c r="N210" i="12" s="1"/>
  <c r="F202" i="12"/>
  <c r="F203" i="12"/>
  <c r="N203" i="12"/>
  <c r="F207" i="12"/>
  <c r="N215" i="12"/>
  <c r="I231" i="12"/>
  <c r="F232" i="12"/>
  <c r="I233" i="12"/>
  <c r="I203" i="12"/>
  <c r="F194" i="12"/>
  <c r="F192" i="12"/>
  <c r="F190" i="12"/>
  <c r="F231" i="12"/>
  <c r="F205" i="12"/>
  <c r="F215" i="12"/>
  <c r="I193" i="12"/>
  <c r="I207" i="12"/>
  <c r="I210" i="12"/>
  <c r="F230" i="12"/>
  <c r="N216" i="12"/>
  <c r="D220" i="12"/>
  <c r="D223" i="12" s="1"/>
  <c r="N207" i="12"/>
  <c r="K145" i="12"/>
  <c r="K143" i="12"/>
  <c r="K134" i="12"/>
  <c r="K130" i="12"/>
  <c r="N162" i="12"/>
  <c r="N133" i="12"/>
  <c r="N130" i="12"/>
  <c r="S127" i="12"/>
  <c r="N132" i="12"/>
  <c r="P127" i="12"/>
  <c r="K132" i="12"/>
  <c r="N134" i="12"/>
  <c r="N172" i="12"/>
  <c r="N170" i="12"/>
  <c r="N146" i="12"/>
  <c r="N173" i="12"/>
  <c r="N151" i="12"/>
  <c r="N142" i="12"/>
  <c r="S128" i="12"/>
  <c r="S146" i="12" s="1"/>
  <c r="N171" i="12"/>
  <c r="P128" i="12"/>
  <c r="P144" i="12" s="1"/>
  <c r="F160" i="12"/>
  <c r="F163" i="12" s="1"/>
  <c r="G163" i="12" s="1"/>
  <c r="G164" i="12" s="1"/>
  <c r="K133" i="12"/>
  <c r="N143" i="12"/>
  <c r="F170" i="12"/>
  <c r="F146" i="12"/>
  <c r="I132" i="12"/>
  <c r="F134" i="12"/>
  <c r="I144" i="12"/>
  <c r="I146" i="12"/>
  <c r="P147" i="12"/>
  <c r="I148" i="12"/>
  <c r="N150" i="12"/>
  <c r="F151" i="12"/>
  <c r="I172" i="12"/>
  <c r="I171" i="12"/>
  <c r="I145" i="12"/>
  <c r="I133" i="12"/>
  <c r="I142" i="12"/>
  <c r="S143" i="12"/>
  <c r="K147" i="12"/>
  <c r="I150" i="12"/>
  <c r="K155" i="12"/>
  <c r="P67" i="12"/>
  <c r="N96" i="12"/>
  <c r="N87" i="12"/>
  <c r="N111" i="12"/>
  <c r="N95" i="12"/>
  <c r="N85" i="12"/>
  <c r="N84" i="12"/>
  <c r="N110" i="12"/>
  <c r="N86" i="12"/>
  <c r="P68" i="12"/>
  <c r="N88" i="12"/>
  <c r="S68" i="12"/>
  <c r="S85" i="12" s="1"/>
  <c r="N82" i="12"/>
  <c r="D100" i="12"/>
  <c r="D103" i="12" s="1"/>
  <c r="I100" i="12"/>
  <c r="I103" i="12" s="1"/>
  <c r="N91" i="12"/>
  <c r="N113" i="12"/>
  <c r="F110" i="12"/>
  <c r="F86" i="12"/>
  <c r="F112" i="12"/>
  <c r="F111" i="12"/>
  <c r="F90" i="12"/>
  <c r="F85" i="12"/>
  <c r="F83" i="12"/>
  <c r="F82" i="12"/>
  <c r="S83" i="12"/>
  <c r="I96" i="12"/>
  <c r="I87" i="12"/>
  <c r="I110" i="12"/>
  <c r="I95" i="12"/>
  <c r="I86" i="12"/>
  <c r="I84" i="12"/>
  <c r="I73" i="12"/>
  <c r="I75" i="12" s="1"/>
  <c r="I85" i="12"/>
  <c r="F87" i="12"/>
  <c r="F74" i="12"/>
  <c r="N90" i="12"/>
  <c r="N112" i="12"/>
  <c r="K111" i="12"/>
  <c r="K85" i="12"/>
  <c r="K112" i="12"/>
  <c r="K110" i="12"/>
  <c r="K90" i="12"/>
  <c r="K86" i="12"/>
  <c r="K83" i="12"/>
  <c r="K82" i="12"/>
  <c r="F70" i="12"/>
  <c r="F72" i="12"/>
  <c r="K72" i="12"/>
  <c r="N83" i="12"/>
  <c r="I90" i="12"/>
  <c r="S90" i="12"/>
  <c r="K91" i="12"/>
  <c r="S91" i="12"/>
  <c r="F100" i="12"/>
  <c r="F103" i="12" s="1"/>
  <c r="I111" i="12"/>
  <c r="I112" i="12"/>
  <c r="S112" i="12"/>
  <c r="S113" i="12"/>
  <c r="S7" i="12"/>
  <c r="S42" i="12" s="1"/>
  <c r="N42" i="12"/>
  <c r="S26" i="12"/>
  <c r="N12" i="12"/>
  <c r="N14" i="12"/>
  <c r="N50" i="12"/>
  <c r="N53" i="12"/>
  <c r="S13" i="12"/>
  <c r="S28" i="12"/>
  <c r="S31" i="12"/>
  <c r="S36" i="12"/>
  <c r="N13" i="12"/>
  <c r="N23" i="12"/>
  <c r="N25" i="12"/>
  <c r="N28" i="12"/>
  <c r="N31" i="12"/>
  <c r="N36" i="12"/>
  <c r="N37" i="12" s="1"/>
  <c r="N51" i="12"/>
  <c r="S8" i="12"/>
  <c r="I13" i="12"/>
  <c r="I15" i="12" s="1"/>
  <c r="I23" i="12"/>
  <c r="I25" i="12"/>
  <c r="I28" i="12"/>
  <c r="I31" i="12"/>
  <c r="I36" i="12"/>
  <c r="I37" i="12" s="1"/>
  <c r="N52" i="12"/>
  <c r="S12" i="12"/>
  <c r="S14" i="12"/>
  <c r="S22" i="12"/>
  <c r="S24" i="12"/>
  <c r="S27" i="12"/>
  <c r="S30" i="12"/>
  <c r="S35" i="12"/>
  <c r="S53" i="12"/>
  <c r="S252" i="11"/>
  <c r="F253" i="11"/>
  <c r="F267" i="11"/>
  <c r="D255" i="11"/>
  <c r="C261" i="11" s="1"/>
  <c r="D261" i="11" s="1"/>
  <c r="F262" i="11"/>
  <c r="I267" i="11"/>
  <c r="F270" i="11"/>
  <c r="S290" i="11"/>
  <c r="I292" i="11"/>
  <c r="P293" i="11"/>
  <c r="I262" i="11"/>
  <c r="S266" i="11"/>
  <c r="S268" i="11"/>
  <c r="I293" i="11"/>
  <c r="S293" i="11"/>
  <c r="P247" i="11"/>
  <c r="P270" i="11" s="1"/>
  <c r="S263" i="11"/>
  <c r="N265" i="11"/>
  <c r="N291" i="11"/>
  <c r="F210" i="11"/>
  <c r="P210" i="11"/>
  <c r="S216" i="11"/>
  <c r="I193" i="11"/>
  <c r="S202" i="11"/>
  <c r="F203" i="11"/>
  <c r="F205" i="11"/>
  <c r="I210" i="11"/>
  <c r="S210" i="11"/>
  <c r="S220" i="11"/>
  <c r="S223" i="11" s="1"/>
  <c r="K187" i="11"/>
  <c r="U187" i="11"/>
  <c r="U194" i="11" s="1"/>
  <c r="I190" i="11"/>
  <c r="I215" i="11" s="1"/>
  <c r="I204" i="11"/>
  <c r="S204" i="11"/>
  <c r="I233" i="11"/>
  <c r="S233" i="11"/>
  <c r="N190" i="11"/>
  <c r="N215" i="11" s="1"/>
  <c r="S193" i="11"/>
  <c r="P205" i="11"/>
  <c r="S206" i="11"/>
  <c r="I207" i="11"/>
  <c r="N208" i="11"/>
  <c r="I134" i="11"/>
  <c r="N143" i="11"/>
  <c r="F130" i="11"/>
  <c r="N130" i="11"/>
  <c r="N160" i="11" s="1"/>
  <c r="N163" i="11" s="1"/>
  <c r="N133" i="11"/>
  <c r="I142" i="11"/>
  <c r="I130" i="11"/>
  <c r="I160" i="11" s="1"/>
  <c r="I163" i="11" s="1"/>
  <c r="D135" i="11"/>
  <c r="C141" i="11" s="1"/>
  <c r="D141" i="11" s="1"/>
  <c r="I133" i="11"/>
  <c r="S143" i="11"/>
  <c r="I144" i="11"/>
  <c r="N151" i="11"/>
  <c r="N90" i="11"/>
  <c r="N91" i="11"/>
  <c r="N110" i="11"/>
  <c r="N72" i="11"/>
  <c r="D96" i="11"/>
  <c r="A272" i="1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9" i="11" s="1"/>
  <c r="A300" i="11" s="1"/>
  <c r="A301" i="11" s="1"/>
  <c r="A302" i="11" s="1"/>
  <c r="A303" i="11" s="1"/>
  <c r="D275" i="11"/>
  <c r="D272" i="11"/>
  <c r="P265" i="11"/>
  <c r="F290" i="11"/>
  <c r="F282" i="11"/>
  <c r="F266" i="11"/>
  <c r="F291" i="11"/>
  <c r="F252" i="11"/>
  <c r="F250" i="11"/>
  <c r="F280" i="11" s="1"/>
  <c r="F283" i="11" s="1"/>
  <c r="S254" i="11"/>
  <c r="S282" i="11"/>
  <c r="S292" i="11"/>
  <c r="S291" i="11"/>
  <c r="S271" i="11"/>
  <c r="S253" i="11"/>
  <c r="U247" i="11"/>
  <c r="U292" i="11" s="1"/>
  <c r="I250" i="11"/>
  <c r="I276" i="11" s="1"/>
  <c r="I252" i="11"/>
  <c r="F265" i="11"/>
  <c r="K271" i="11"/>
  <c r="P291" i="11"/>
  <c r="P290" i="11"/>
  <c r="P252" i="11"/>
  <c r="P250" i="11"/>
  <c r="I291" i="11"/>
  <c r="I282" i="11"/>
  <c r="I254" i="11"/>
  <c r="I266" i="11"/>
  <c r="I265" i="11"/>
  <c r="I253" i="11"/>
  <c r="K247" i="11"/>
  <c r="D300" i="11"/>
  <c r="S262" i="11"/>
  <c r="F263" i="11"/>
  <c r="S264" i="11"/>
  <c r="S267" i="11"/>
  <c r="S270" i="11"/>
  <c r="D276" i="11"/>
  <c r="P292" i="11"/>
  <c r="N250" i="11"/>
  <c r="I263" i="11"/>
  <c r="N264" i="11"/>
  <c r="S265" i="11"/>
  <c r="I268" i="11"/>
  <c r="N270" i="11"/>
  <c r="F271" i="11"/>
  <c r="N290" i="11"/>
  <c r="F292" i="11"/>
  <c r="K292" i="11"/>
  <c r="K293" i="11"/>
  <c r="N282" i="11"/>
  <c r="N266" i="11"/>
  <c r="N254" i="11"/>
  <c r="N255" i="11" s="1"/>
  <c r="M261" i="11" s="1"/>
  <c r="K262" i="11"/>
  <c r="I264" i="11"/>
  <c r="K267" i="11"/>
  <c r="I270" i="11"/>
  <c r="N271" i="11"/>
  <c r="N300" i="11" s="1"/>
  <c r="U271" i="11"/>
  <c r="N292" i="11"/>
  <c r="A212" i="1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9" i="11" s="1"/>
  <c r="A240" i="11" s="1"/>
  <c r="A241" i="11" s="1"/>
  <c r="A242" i="11" s="1"/>
  <c r="A243" i="11" s="1"/>
  <c r="K205" i="11"/>
  <c r="K222" i="11"/>
  <c r="K203" i="11"/>
  <c r="K194" i="11"/>
  <c r="K190" i="11"/>
  <c r="K215" i="11" s="1"/>
  <c r="K231" i="11"/>
  <c r="K206" i="11"/>
  <c r="K193" i="11"/>
  <c r="K192" i="11"/>
  <c r="U206" i="11"/>
  <c r="U190" i="11"/>
  <c r="U210" i="11"/>
  <c r="U222" i="11"/>
  <c r="U203" i="11"/>
  <c r="K210" i="11"/>
  <c r="K232" i="11"/>
  <c r="K211" i="11"/>
  <c r="K233" i="11"/>
  <c r="D216" i="11"/>
  <c r="D215" i="11"/>
  <c r="U202" i="11"/>
  <c r="K230" i="11"/>
  <c r="N222" i="11"/>
  <c r="N206" i="11"/>
  <c r="F190" i="11"/>
  <c r="F220" i="11" s="1"/>
  <c r="P190" i="11"/>
  <c r="I194" i="11"/>
  <c r="N194" i="11"/>
  <c r="S194" i="11"/>
  <c r="P202" i="11"/>
  <c r="I203" i="11"/>
  <c r="N204" i="11"/>
  <c r="I205" i="11"/>
  <c r="S205" i="11"/>
  <c r="I206" i="11"/>
  <c r="P207" i="11"/>
  <c r="I208" i="11"/>
  <c r="N210" i="11"/>
  <c r="F211" i="11"/>
  <c r="S211" i="11"/>
  <c r="N230" i="11"/>
  <c r="S231" i="11"/>
  <c r="F232" i="11"/>
  <c r="S232" i="11"/>
  <c r="F233" i="11"/>
  <c r="F230" i="11"/>
  <c r="F222" i="11"/>
  <c r="F206" i="11"/>
  <c r="F231" i="11"/>
  <c r="P222" i="11"/>
  <c r="P206" i="11"/>
  <c r="P231" i="11"/>
  <c r="F193" i="11"/>
  <c r="P193" i="11"/>
  <c r="D240" i="11"/>
  <c r="K202" i="11"/>
  <c r="P203" i="11"/>
  <c r="K207" i="11"/>
  <c r="U211" i="11"/>
  <c r="I222" i="11"/>
  <c r="P230" i="11"/>
  <c r="N232" i="11"/>
  <c r="N233" i="11"/>
  <c r="U233" i="11"/>
  <c r="I192" i="11"/>
  <c r="N192" i="11"/>
  <c r="F194" i="11"/>
  <c r="P194" i="11"/>
  <c r="F202" i="11"/>
  <c r="S203" i="11"/>
  <c r="N205" i="11"/>
  <c r="F207" i="11"/>
  <c r="S208" i="11"/>
  <c r="I211" i="11"/>
  <c r="P211" i="11"/>
  <c r="I230" i="11"/>
  <c r="S230" i="11"/>
  <c r="N231" i="11"/>
  <c r="I232" i="11"/>
  <c r="P232" i="11"/>
  <c r="P233" i="11"/>
  <c r="A152" i="1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9" i="11" s="1"/>
  <c r="A180" i="11" s="1"/>
  <c r="A181" i="11" s="1"/>
  <c r="A182" i="11" s="1"/>
  <c r="A183" i="11" s="1"/>
  <c r="S160" i="11"/>
  <c r="S156" i="11"/>
  <c r="K171" i="11"/>
  <c r="K145" i="11"/>
  <c r="F160" i="11"/>
  <c r="U172" i="11"/>
  <c r="U173" i="11"/>
  <c r="I172" i="11"/>
  <c r="I170" i="11"/>
  <c r="I162" i="11"/>
  <c r="I146" i="11"/>
  <c r="I171" i="11"/>
  <c r="S172" i="11"/>
  <c r="S171" i="11"/>
  <c r="S162" i="11"/>
  <c r="K130" i="11"/>
  <c r="U130" i="11"/>
  <c r="I132" i="11"/>
  <c r="N132" i="11"/>
  <c r="S132" i="11"/>
  <c r="S135" i="11" s="1"/>
  <c r="R141" i="11" s="1"/>
  <c r="S141" i="11" s="1"/>
  <c r="F134" i="11"/>
  <c r="K134" i="11"/>
  <c r="U134" i="11"/>
  <c r="U142" i="11"/>
  <c r="U143" i="11"/>
  <c r="N144" i="11"/>
  <c r="N145" i="11"/>
  <c r="I147" i="11"/>
  <c r="N148" i="11"/>
  <c r="I150" i="11"/>
  <c r="U150" i="11"/>
  <c r="K151" i="11"/>
  <c r="U151" i="11"/>
  <c r="S155" i="11"/>
  <c r="S157" i="11" s="1"/>
  <c r="S170" i="11"/>
  <c r="F173" i="11"/>
  <c r="S173" i="11"/>
  <c r="U145" i="11"/>
  <c r="U170" i="11"/>
  <c r="U146" i="11"/>
  <c r="N172" i="11"/>
  <c r="N162" i="11"/>
  <c r="N146" i="11"/>
  <c r="K132" i="11"/>
  <c r="U132" i="11"/>
  <c r="N134" i="11"/>
  <c r="D180" i="11"/>
  <c r="K142" i="11"/>
  <c r="K143" i="11"/>
  <c r="S145" i="11"/>
  <c r="F147" i="11"/>
  <c r="S147" i="11"/>
  <c r="I148" i="11"/>
  <c r="S148" i="11"/>
  <c r="K150" i="11"/>
  <c r="S150" i="11"/>
  <c r="F151" i="11"/>
  <c r="D155" i="11"/>
  <c r="U162" i="11"/>
  <c r="K170" i="11"/>
  <c r="N171" i="11"/>
  <c r="I173" i="11"/>
  <c r="K146" i="11"/>
  <c r="K147" i="11"/>
  <c r="K162" i="11"/>
  <c r="K172" i="11"/>
  <c r="F145" i="11"/>
  <c r="F170" i="11"/>
  <c r="F162" i="11"/>
  <c r="F146" i="11"/>
  <c r="F171" i="11"/>
  <c r="P127" i="11"/>
  <c r="F133" i="11"/>
  <c r="K133" i="11"/>
  <c r="U133" i="11"/>
  <c r="F142" i="11"/>
  <c r="S142" i="11"/>
  <c r="F143" i="11"/>
  <c r="S144" i="11"/>
  <c r="I145" i="11"/>
  <c r="S146" i="11"/>
  <c r="N147" i="11"/>
  <c r="U147" i="11"/>
  <c r="F150" i="11"/>
  <c r="N150" i="11"/>
  <c r="I151" i="11"/>
  <c r="S151" i="11"/>
  <c r="D156" i="11"/>
  <c r="N170" i="11"/>
  <c r="F172" i="11"/>
  <c r="P172" i="11"/>
  <c r="K173" i="11"/>
  <c r="A92" i="1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9" i="11" s="1"/>
  <c r="A120" i="11" s="1"/>
  <c r="A121" i="11" s="1"/>
  <c r="A122" i="11" s="1"/>
  <c r="A123" i="11" s="1"/>
  <c r="F110" i="11"/>
  <c r="F102" i="11"/>
  <c r="F111" i="11"/>
  <c r="F86" i="11"/>
  <c r="F85" i="11"/>
  <c r="F73" i="11"/>
  <c r="F72" i="11"/>
  <c r="F90" i="11"/>
  <c r="I111" i="11"/>
  <c r="I112" i="11"/>
  <c r="I110" i="11"/>
  <c r="I73" i="11"/>
  <c r="K67" i="11"/>
  <c r="I102" i="11"/>
  <c r="I91" i="11"/>
  <c r="I90" i="11"/>
  <c r="I84" i="11"/>
  <c r="I74" i="11"/>
  <c r="F70" i="11"/>
  <c r="I72" i="11"/>
  <c r="F82" i="11"/>
  <c r="F83" i="11"/>
  <c r="I85" i="11"/>
  <c r="I86" i="11"/>
  <c r="I70" i="11"/>
  <c r="I100" i="11" s="1"/>
  <c r="D75" i="11"/>
  <c r="C81" i="11" s="1"/>
  <c r="D81" i="11" s="1"/>
  <c r="F74" i="11"/>
  <c r="F87" i="11"/>
  <c r="F91" i="11"/>
  <c r="S85" i="11"/>
  <c r="S73" i="11"/>
  <c r="U67" i="11"/>
  <c r="U112" i="11" s="1"/>
  <c r="S111" i="11"/>
  <c r="S102" i="11"/>
  <c r="S112" i="11"/>
  <c r="S74" i="11"/>
  <c r="S70" i="11"/>
  <c r="S100" i="11" s="1"/>
  <c r="S72" i="11"/>
  <c r="S86" i="11"/>
  <c r="S90" i="11"/>
  <c r="S91" i="11"/>
  <c r="I82" i="11"/>
  <c r="I87" i="11"/>
  <c r="N102" i="11"/>
  <c r="N86" i="11"/>
  <c r="N111" i="11"/>
  <c r="N73" i="11"/>
  <c r="N70" i="11"/>
  <c r="N74" i="11"/>
  <c r="D120" i="11"/>
  <c r="I83" i="11"/>
  <c r="P83" i="11"/>
  <c r="N85" i="11"/>
  <c r="I88" i="11"/>
  <c r="F113" i="11"/>
  <c r="U113" i="11"/>
  <c r="P67" i="11"/>
  <c r="P112" i="11" s="1"/>
  <c r="S82" i="11"/>
  <c r="S83" i="11"/>
  <c r="S87" i="11"/>
  <c r="S88" i="11"/>
  <c r="F112" i="11"/>
  <c r="N112" i="11"/>
  <c r="I113" i="11"/>
  <c r="S110" i="11"/>
  <c r="P113" i="11"/>
  <c r="K450" i="10"/>
  <c r="P452" i="10"/>
  <c r="F478" i="10"/>
  <c r="S453" i="10"/>
  <c r="F454" i="10"/>
  <c r="P454" i="10"/>
  <c r="I469" i="10"/>
  <c r="I480" i="10"/>
  <c r="P480" i="10"/>
  <c r="K434" i="10"/>
  <c r="U434" i="10"/>
  <c r="I437" i="10"/>
  <c r="I467" i="10" s="1"/>
  <c r="I471" i="10" s="1"/>
  <c r="I440" i="10"/>
  <c r="S449" i="10"/>
  <c r="F450" i="10"/>
  <c r="D488" i="10"/>
  <c r="I451" i="10"/>
  <c r="I488" i="10" s="1"/>
  <c r="S451" i="10"/>
  <c r="F452" i="10"/>
  <c r="S452" i="10"/>
  <c r="P469" i="10"/>
  <c r="P478" i="10"/>
  <c r="S479" i="10"/>
  <c r="S480" i="10"/>
  <c r="F481" i="10"/>
  <c r="N437" i="10"/>
  <c r="N463" i="10" s="1"/>
  <c r="N449" i="10"/>
  <c r="N488" i="10" s="1"/>
  <c r="N452" i="10"/>
  <c r="I454" i="10"/>
  <c r="N454" i="10"/>
  <c r="S454" i="10"/>
  <c r="N390" i="10"/>
  <c r="N378" i="10"/>
  <c r="N393" i="10"/>
  <c r="N376" i="10"/>
  <c r="N406" i="10" s="1"/>
  <c r="N410" i="10" s="1"/>
  <c r="F380" i="10"/>
  <c r="F389" i="10"/>
  <c r="F393" i="10"/>
  <c r="F315" i="10"/>
  <c r="F340" i="10" s="1"/>
  <c r="F317" i="10"/>
  <c r="F319" i="10"/>
  <c r="F327" i="10"/>
  <c r="F328" i="10"/>
  <c r="F331" i="10"/>
  <c r="D320" i="10"/>
  <c r="C326" i="10" s="1"/>
  <c r="D326" i="10" s="1"/>
  <c r="D368" i="10" s="1"/>
  <c r="S258" i="10"/>
  <c r="I266" i="10"/>
  <c r="N267" i="10"/>
  <c r="S270" i="10"/>
  <c r="S295" i="10"/>
  <c r="K251" i="10"/>
  <c r="U251" i="10"/>
  <c r="S254" i="10"/>
  <c r="S280" i="10" s="1"/>
  <c r="N258" i="10"/>
  <c r="I271" i="10"/>
  <c r="I295" i="10"/>
  <c r="I258" i="10"/>
  <c r="S266" i="10"/>
  <c r="S271" i="10"/>
  <c r="I272" i="10"/>
  <c r="S272" i="10"/>
  <c r="S296" i="10"/>
  <c r="I297" i="10"/>
  <c r="S297" i="10"/>
  <c r="P251" i="10"/>
  <c r="P258" i="10" s="1"/>
  <c r="K297" i="10"/>
  <c r="U297" i="10"/>
  <c r="S195" i="10"/>
  <c r="F205" i="10"/>
  <c r="F206" i="10"/>
  <c r="F209" i="10"/>
  <c r="F225" i="10"/>
  <c r="F193" i="10"/>
  <c r="F219" i="10" s="1"/>
  <c r="F195" i="10"/>
  <c r="F197" i="10"/>
  <c r="N173" i="10"/>
  <c r="I135" i="10"/>
  <c r="S148" i="10"/>
  <c r="I150" i="10"/>
  <c r="K129" i="10"/>
  <c r="K144" i="10" s="1"/>
  <c r="S150" i="10"/>
  <c r="U129" i="10"/>
  <c r="U145" i="10" s="1"/>
  <c r="I132" i="10"/>
  <c r="I162" i="10" s="1"/>
  <c r="N132" i="10"/>
  <c r="N162" i="10" s="1"/>
  <c r="S135" i="10"/>
  <c r="S144" i="10"/>
  <c r="N150" i="10"/>
  <c r="P129" i="10"/>
  <c r="P164" i="10" s="1"/>
  <c r="S132" i="10"/>
  <c r="S157" i="10" s="1"/>
  <c r="N135" i="10"/>
  <c r="N144" i="10"/>
  <c r="N147" i="10"/>
  <c r="K68" i="10"/>
  <c r="K90" i="10" s="1"/>
  <c r="U68" i="10"/>
  <c r="U90" i="10" s="1"/>
  <c r="I71" i="10"/>
  <c r="I96" i="10" s="1"/>
  <c r="N86" i="10"/>
  <c r="D96" i="10"/>
  <c r="I74" i="10"/>
  <c r="I85" i="10"/>
  <c r="D101" i="10"/>
  <c r="D105" i="10" s="1"/>
  <c r="N71" i="10"/>
  <c r="N97" i="10" s="1"/>
  <c r="S85" i="10"/>
  <c r="S87" i="10"/>
  <c r="P68" i="10"/>
  <c r="P90" i="10" s="1"/>
  <c r="S71" i="10"/>
  <c r="S97" i="10" s="1"/>
  <c r="S74" i="10"/>
  <c r="K84" i="10"/>
  <c r="U84" i="10"/>
  <c r="N85" i="10"/>
  <c r="N89" i="10"/>
  <c r="N112" i="10"/>
  <c r="K478" i="10"/>
  <c r="K452" i="10"/>
  <c r="K469" i="10"/>
  <c r="K439" i="10"/>
  <c r="K441" i="10"/>
  <c r="K437" i="10"/>
  <c r="U453" i="10"/>
  <c r="U452" i="10"/>
  <c r="U478" i="10"/>
  <c r="U437" i="10"/>
  <c r="D442" i="10"/>
  <c r="C448" i="10" s="1"/>
  <c r="D448" i="10" s="1"/>
  <c r="F440" i="10"/>
  <c r="K440" i="10"/>
  <c r="P440" i="10"/>
  <c r="F449" i="10"/>
  <c r="K449" i="10"/>
  <c r="P449" i="10"/>
  <c r="D462" i="10"/>
  <c r="S462" i="10"/>
  <c r="D463" i="10"/>
  <c r="S467" i="10"/>
  <c r="U469" i="10"/>
  <c r="K481" i="10"/>
  <c r="F439" i="10"/>
  <c r="F437" i="10"/>
  <c r="F469" i="10"/>
  <c r="F441" i="10"/>
  <c r="P439" i="10"/>
  <c r="P437" i="10"/>
  <c r="P453" i="10"/>
  <c r="P441" i="10"/>
  <c r="D467" i="10"/>
  <c r="D471" i="10" s="1"/>
  <c r="F480" i="10"/>
  <c r="U480" i="10"/>
  <c r="I439" i="10"/>
  <c r="S439" i="10"/>
  <c r="I450" i="10"/>
  <c r="I452" i="10"/>
  <c r="I455" i="10"/>
  <c r="S469" i="10"/>
  <c r="N469" i="10"/>
  <c r="N453" i="10"/>
  <c r="I441" i="10"/>
  <c r="N441" i="10"/>
  <c r="S450" i="10"/>
  <c r="I453" i="10"/>
  <c r="S455" i="10"/>
  <c r="N480" i="10"/>
  <c r="D406" i="10"/>
  <c r="D410" i="10" s="1"/>
  <c r="S419" i="10"/>
  <c r="S418" i="10"/>
  <c r="S408" i="10"/>
  <c r="K373" i="10"/>
  <c r="U373" i="10"/>
  <c r="I379" i="10"/>
  <c r="S379" i="10"/>
  <c r="S388" i="10"/>
  <c r="I393" i="10"/>
  <c r="S417" i="10"/>
  <c r="U419" i="10"/>
  <c r="I419" i="10"/>
  <c r="I417" i="10"/>
  <c r="I391" i="10"/>
  <c r="I408" i="10"/>
  <c r="I392" i="10"/>
  <c r="D427" i="10"/>
  <c r="S391" i="10"/>
  <c r="I394" i="10"/>
  <c r="S394" i="10"/>
  <c r="N419" i="10"/>
  <c r="N408" i="10"/>
  <c r="N392" i="10"/>
  <c r="F376" i="10"/>
  <c r="F378" i="10"/>
  <c r="I380" i="10"/>
  <c r="N380" i="10"/>
  <c r="S380" i="10"/>
  <c r="F388" i="10"/>
  <c r="N388" i="10"/>
  <c r="S389" i="10"/>
  <c r="N391" i="10"/>
  <c r="F392" i="10"/>
  <c r="N394" i="10"/>
  <c r="I378" i="10"/>
  <c r="S378" i="10"/>
  <c r="I389" i="10"/>
  <c r="S392" i="10"/>
  <c r="D402" i="10"/>
  <c r="F417" i="10"/>
  <c r="F391" i="10"/>
  <c r="P373" i="10"/>
  <c r="P419" i="10" s="1"/>
  <c r="I376" i="10"/>
  <c r="I402" i="10" s="1"/>
  <c r="S376" i="10"/>
  <c r="S402" i="10" s="1"/>
  <c r="F379" i="10"/>
  <c r="I388" i="10"/>
  <c r="N389" i="10"/>
  <c r="F390" i="10"/>
  <c r="S390" i="10"/>
  <c r="S393" i="10"/>
  <c r="F394" i="10"/>
  <c r="D401" i="10"/>
  <c r="N417" i="10"/>
  <c r="F419" i="10"/>
  <c r="N347" i="10"/>
  <c r="N331" i="10"/>
  <c r="N329" i="10"/>
  <c r="N318" i="10"/>
  <c r="N315" i="10"/>
  <c r="N332" i="10"/>
  <c r="P312" i="10"/>
  <c r="P328" i="10" s="1"/>
  <c r="N319" i="10"/>
  <c r="I347" i="10"/>
  <c r="I331" i="10"/>
  <c r="I330" i="10"/>
  <c r="I329" i="10"/>
  <c r="I318" i="10"/>
  <c r="K312" i="10"/>
  <c r="I356" i="10"/>
  <c r="I332" i="10"/>
  <c r="I315" i="10"/>
  <c r="I340" i="10" s="1"/>
  <c r="I319" i="10"/>
  <c r="D345" i="10"/>
  <c r="D349" i="10" s="1"/>
  <c r="D341" i="10"/>
  <c r="D366" i="10"/>
  <c r="I327" i="10"/>
  <c r="N356" i="10"/>
  <c r="S347" i="10"/>
  <c r="S330" i="10"/>
  <c r="S329" i="10"/>
  <c r="S318" i="10"/>
  <c r="U312" i="10"/>
  <c r="S356" i="10"/>
  <c r="S332" i="10"/>
  <c r="S315" i="10"/>
  <c r="S340" i="10" s="1"/>
  <c r="S319" i="10"/>
  <c r="N317" i="10"/>
  <c r="S327" i="10"/>
  <c r="S366" i="10" s="1"/>
  <c r="K358" i="10"/>
  <c r="U358" i="10"/>
  <c r="N327" i="10"/>
  <c r="S331" i="10"/>
  <c r="I333" i="10"/>
  <c r="S333" i="10"/>
  <c r="K328" i="10"/>
  <c r="U328" i="10"/>
  <c r="N330" i="10"/>
  <c r="N333" i="10"/>
  <c r="F358" i="10"/>
  <c r="F356" i="10"/>
  <c r="F330" i="10"/>
  <c r="F318" i="10"/>
  <c r="N328" i="10"/>
  <c r="P333" i="10"/>
  <c r="S357" i="10"/>
  <c r="I358" i="10"/>
  <c r="S358" i="10"/>
  <c r="I328" i="10"/>
  <c r="S328" i="10"/>
  <c r="F332" i="10"/>
  <c r="D340" i="10"/>
  <c r="N358" i="10"/>
  <c r="I284" i="10"/>
  <c r="I280" i="10"/>
  <c r="F295" i="10"/>
  <c r="F269" i="10"/>
  <c r="F271" i="10"/>
  <c r="F258" i="10"/>
  <c r="F286" i="10"/>
  <c r="F266" i="10"/>
  <c r="P298" i="10"/>
  <c r="P271" i="10"/>
  <c r="P270" i="10"/>
  <c r="P254" i="10"/>
  <c r="I279" i="10"/>
  <c r="F256" i="10"/>
  <c r="F270" i="10"/>
  <c r="F254" i="10"/>
  <c r="F279" i="10" s="1"/>
  <c r="P269" i="10"/>
  <c r="N286" i="10"/>
  <c r="N270" i="10"/>
  <c r="N268" i="10"/>
  <c r="N256" i="10"/>
  <c r="N257" i="10"/>
  <c r="N254" i="10"/>
  <c r="P256" i="10"/>
  <c r="F257" i="10"/>
  <c r="D305" i="10"/>
  <c r="F267" i="10"/>
  <c r="P267" i="10"/>
  <c r="N271" i="10"/>
  <c r="K295" i="10"/>
  <c r="K269" i="10"/>
  <c r="U270" i="10"/>
  <c r="U269" i="10"/>
  <c r="S257" i="10"/>
  <c r="K266" i="10"/>
  <c r="K267" i="10"/>
  <c r="N269" i="10"/>
  <c r="N272" i="10"/>
  <c r="F297" i="10"/>
  <c r="P297" i="10"/>
  <c r="N295" i="10"/>
  <c r="I286" i="10"/>
  <c r="I270" i="10"/>
  <c r="K254" i="10"/>
  <c r="I256" i="10"/>
  <c r="S256" i="10"/>
  <c r="K258" i="10"/>
  <c r="I267" i="10"/>
  <c r="S267" i="10"/>
  <c r="I268" i="10"/>
  <c r="S268" i="10"/>
  <c r="I269" i="10"/>
  <c r="S269" i="10"/>
  <c r="K270" i="10"/>
  <c r="K271" i="10"/>
  <c r="U271" i="10"/>
  <c r="D279" i="10"/>
  <c r="D284" i="10"/>
  <c r="D288" i="10" s="1"/>
  <c r="N297" i="10"/>
  <c r="U298" i="10"/>
  <c r="N195" i="10"/>
  <c r="I225" i="10"/>
  <c r="I209" i="10"/>
  <c r="I208" i="10"/>
  <c r="I207" i="10"/>
  <c r="I193" i="10"/>
  <c r="I218" i="10" s="1"/>
  <c r="I234" i="10"/>
  <c r="I210" i="10"/>
  <c r="I196" i="10"/>
  <c r="K190" i="10"/>
  <c r="D223" i="10"/>
  <c r="D227" i="10" s="1"/>
  <c r="D219" i="10"/>
  <c r="I197" i="10"/>
  <c r="N197" i="10"/>
  <c r="S197" i="10"/>
  <c r="D244" i="10"/>
  <c r="I205" i="10"/>
  <c r="S205" i="10"/>
  <c r="I211" i="10"/>
  <c r="S211" i="10"/>
  <c r="N234" i="10"/>
  <c r="N225" i="10"/>
  <c r="N209" i="10"/>
  <c r="N207" i="10"/>
  <c r="P190" i="10"/>
  <c r="N210" i="10"/>
  <c r="N196" i="10"/>
  <c r="N193" i="10"/>
  <c r="N218" i="10" s="1"/>
  <c r="N208" i="10"/>
  <c r="S225" i="10"/>
  <c r="S208" i="10"/>
  <c r="S207" i="10"/>
  <c r="S193" i="10"/>
  <c r="S234" i="10"/>
  <c r="S210" i="10"/>
  <c r="S196" i="10"/>
  <c r="U190" i="10"/>
  <c r="K206" i="10"/>
  <c r="N211" i="10"/>
  <c r="K236" i="10"/>
  <c r="P236" i="10"/>
  <c r="N206" i="10"/>
  <c r="S218" i="10"/>
  <c r="S235" i="10"/>
  <c r="I236" i="10"/>
  <c r="S236" i="10"/>
  <c r="U236" i="10"/>
  <c r="F234" i="10"/>
  <c r="F208" i="10"/>
  <c r="F196" i="10"/>
  <c r="I206" i="10"/>
  <c r="S206" i="10"/>
  <c r="F210" i="10"/>
  <c r="D218" i="10"/>
  <c r="N236" i="10"/>
  <c r="F173" i="10"/>
  <c r="F147" i="10"/>
  <c r="F176" i="10"/>
  <c r="F149" i="10"/>
  <c r="F134" i="10"/>
  <c r="F132" i="10"/>
  <c r="F136" i="10"/>
  <c r="K173" i="10"/>
  <c r="K148" i="10"/>
  <c r="K164" i="10"/>
  <c r="K136" i="10"/>
  <c r="U147" i="10"/>
  <c r="U164" i="10"/>
  <c r="D137" i="10"/>
  <c r="C143" i="10" s="1"/>
  <c r="D143" i="10" s="1"/>
  <c r="F135" i="10"/>
  <c r="K135" i="10"/>
  <c r="U135" i="10"/>
  <c r="D183" i="10"/>
  <c r="F145" i="10"/>
  <c r="P145" i="10"/>
  <c r="P176" i="10"/>
  <c r="P149" i="10"/>
  <c r="P132" i="10"/>
  <c r="P157" i="10" s="1"/>
  <c r="F144" i="10"/>
  <c r="D162" i="10"/>
  <c r="D166" i="10" s="1"/>
  <c r="D158" i="10"/>
  <c r="F164" i="10"/>
  <c r="F175" i="10"/>
  <c r="P175" i="10"/>
  <c r="I164" i="10"/>
  <c r="I148" i="10"/>
  <c r="I134" i="10"/>
  <c r="N134" i="10"/>
  <c r="S134" i="10"/>
  <c r="N145" i="10"/>
  <c r="I149" i="10"/>
  <c r="S149" i="10"/>
  <c r="F150" i="10"/>
  <c r="I173" i="10"/>
  <c r="S173" i="10"/>
  <c r="S174" i="10"/>
  <c r="I175" i="10"/>
  <c r="S175" i="10"/>
  <c r="N164" i="10"/>
  <c r="N148" i="10"/>
  <c r="I136" i="10"/>
  <c r="N136" i="10"/>
  <c r="S136" i="10"/>
  <c r="I145" i="10"/>
  <c r="S145" i="10"/>
  <c r="I146" i="10"/>
  <c r="N146" i="10"/>
  <c r="S146" i="10"/>
  <c r="I147" i="10"/>
  <c r="S147" i="10"/>
  <c r="D157" i="10"/>
  <c r="N175" i="10"/>
  <c r="F73" i="10"/>
  <c r="F71" i="10"/>
  <c r="F103" i="10"/>
  <c r="F114" i="10"/>
  <c r="F87" i="10"/>
  <c r="F112" i="10"/>
  <c r="F75" i="10"/>
  <c r="F83" i="10"/>
  <c r="F84" i="10"/>
  <c r="F86" i="10"/>
  <c r="F88" i="10"/>
  <c r="P112" i="10"/>
  <c r="P103" i="10"/>
  <c r="D76" i="10"/>
  <c r="C82" i="10" s="1"/>
  <c r="D82" i="10" s="1"/>
  <c r="F74" i="10"/>
  <c r="K71" i="10"/>
  <c r="K96" i="10" s="1"/>
  <c r="I73" i="10"/>
  <c r="N73" i="10"/>
  <c r="S73" i="10"/>
  <c r="I84" i="10"/>
  <c r="I86" i="10"/>
  <c r="I89" i="10"/>
  <c r="I103" i="10"/>
  <c r="S112" i="10"/>
  <c r="S113" i="10"/>
  <c r="S114" i="10"/>
  <c r="K115" i="10"/>
  <c r="K103" i="10"/>
  <c r="U87" i="10"/>
  <c r="I83" i="10"/>
  <c r="N83" i="10"/>
  <c r="S83" i="10"/>
  <c r="S86" i="10"/>
  <c r="I88" i="10"/>
  <c r="S88" i="10"/>
  <c r="N114" i="10"/>
  <c r="N103" i="10"/>
  <c r="N87" i="10"/>
  <c r="I75" i="10"/>
  <c r="N75" i="10"/>
  <c r="S75" i="10"/>
  <c r="S84" i="10"/>
  <c r="U86" i="10"/>
  <c r="I87" i="10"/>
  <c r="S89" i="10"/>
  <c r="I114" i="10"/>
  <c r="U73" i="10" l="1"/>
  <c r="P115" i="10"/>
  <c r="P75" i="10"/>
  <c r="K73" i="10"/>
  <c r="U113" i="10"/>
  <c r="K86" i="10"/>
  <c r="P74" i="10"/>
  <c r="P87" i="10"/>
  <c r="P71" i="10"/>
  <c r="K114" i="10"/>
  <c r="U115" i="10"/>
  <c r="U89" i="10"/>
  <c r="P85" i="10"/>
  <c r="P114" i="10"/>
  <c r="U114" i="10"/>
  <c r="U112" i="10"/>
  <c r="U85" i="10"/>
  <c r="U103" i="10"/>
  <c r="K112" i="10"/>
  <c r="U71" i="10"/>
  <c r="U97" i="10" s="1"/>
  <c r="P84" i="10"/>
  <c r="P73" i="10"/>
  <c r="K89" i="10"/>
  <c r="P89" i="10"/>
  <c r="K394" i="10"/>
  <c r="U61" i="13"/>
  <c r="V61" i="13" s="1"/>
  <c r="V62" i="13" s="1"/>
  <c r="U32" i="13"/>
  <c r="P61" i="13"/>
  <c r="Q61" i="13" s="1"/>
  <c r="Q62" i="13" s="1"/>
  <c r="P32" i="13"/>
  <c r="P32" i="14"/>
  <c r="P61" i="14"/>
  <c r="Q61" i="14" s="1"/>
  <c r="Q62" i="14" s="1"/>
  <c r="U32" i="14"/>
  <c r="U61" i="14"/>
  <c r="V61" i="14" s="1"/>
  <c r="V62" i="14" s="1"/>
  <c r="F53" i="16"/>
  <c r="F54" i="16" s="1"/>
  <c r="F55" i="16" s="1"/>
  <c r="F46" i="16"/>
  <c r="F47" i="16" s="1"/>
  <c r="K32" i="13"/>
  <c r="K61" i="13"/>
  <c r="L61" i="13" s="1"/>
  <c r="L62" i="13" s="1"/>
  <c r="N54" i="13"/>
  <c r="N55" i="13" s="1"/>
  <c r="F75" i="12"/>
  <c r="G103" i="12"/>
  <c r="G104" i="12" s="1"/>
  <c r="K97" i="12"/>
  <c r="N62" i="12"/>
  <c r="N135" i="12"/>
  <c r="F97" i="12"/>
  <c r="G97" i="12" s="1"/>
  <c r="G98" i="12" s="1"/>
  <c r="F157" i="12"/>
  <c r="G157" i="12" s="1"/>
  <c r="G158" i="12" s="1"/>
  <c r="S15" i="12"/>
  <c r="R21" i="12" s="1"/>
  <c r="F195" i="12"/>
  <c r="G195" i="12" s="1"/>
  <c r="G196" i="12" s="1"/>
  <c r="I135" i="12"/>
  <c r="I242" i="12"/>
  <c r="I62" i="12"/>
  <c r="F182" i="12"/>
  <c r="G182" i="12" s="1"/>
  <c r="S217" i="11"/>
  <c r="I135" i="11"/>
  <c r="H141" i="11" s="1"/>
  <c r="I141" i="11" s="1"/>
  <c r="G283" i="11"/>
  <c r="G284" i="11" s="1"/>
  <c r="S96" i="11"/>
  <c r="N156" i="11"/>
  <c r="I156" i="11"/>
  <c r="F300" i="11"/>
  <c r="G300" i="11" s="1"/>
  <c r="F95" i="11"/>
  <c r="F97" i="11" s="1"/>
  <c r="P216" i="11"/>
  <c r="D97" i="11"/>
  <c r="N240" i="11"/>
  <c r="S276" i="11"/>
  <c r="I195" i="11"/>
  <c r="H201" i="11" s="1"/>
  <c r="I201" i="11" s="1"/>
  <c r="I212" i="11" s="1"/>
  <c r="K216" i="11"/>
  <c r="K217" i="11" s="1"/>
  <c r="S280" i="11"/>
  <c r="S283" i="11" s="1"/>
  <c r="F96" i="11"/>
  <c r="U215" i="11"/>
  <c r="F215" i="11"/>
  <c r="F217" i="11" s="1"/>
  <c r="N180" i="11"/>
  <c r="N261" i="11"/>
  <c r="F216" i="11"/>
  <c r="P215" i="11"/>
  <c r="P217" i="11" s="1"/>
  <c r="P148" i="11"/>
  <c r="U156" i="11"/>
  <c r="F195" i="11"/>
  <c r="E201" i="11" s="1"/>
  <c r="F201" i="11" s="1"/>
  <c r="S120" i="11"/>
  <c r="I96" i="11"/>
  <c r="I180" i="11"/>
  <c r="N195" i="11"/>
  <c r="M201" i="11" s="1"/>
  <c r="N201" i="11" s="1"/>
  <c r="S195" i="11"/>
  <c r="R201" i="11" s="1"/>
  <c r="S201" i="11" s="1"/>
  <c r="S212" i="11" s="1"/>
  <c r="S225" i="11" s="1"/>
  <c r="N244" i="10"/>
  <c r="S488" i="10"/>
  <c r="D281" i="10"/>
  <c r="F345" i="10"/>
  <c r="F349" i="10" s="1"/>
  <c r="N467" i="10"/>
  <c r="N471" i="10" s="1"/>
  <c r="N462" i="10"/>
  <c r="N464" i="10" s="1"/>
  <c r="S158" i="10"/>
  <c r="S159" i="10" s="1"/>
  <c r="S162" i="10"/>
  <c r="S166" i="10" s="1"/>
  <c r="F218" i="10"/>
  <c r="F220" i="10" s="1"/>
  <c r="N381" i="10"/>
  <c r="M387" i="10" s="1"/>
  <c r="N387" i="10" s="1"/>
  <c r="I183" i="10"/>
  <c r="S320" i="10"/>
  <c r="R326" i="10" s="1"/>
  <c r="I427" i="10"/>
  <c r="S442" i="10"/>
  <c r="R448" i="10" s="1"/>
  <c r="S448" i="10" s="1"/>
  <c r="S459" i="10" s="1"/>
  <c r="P96" i="10"/>
  <c r="N158" i="10"/>
  <c r="S284" i="10"/>
  <c r="S288" i="10" s="1"/>
  <c r="I101" i="10"/>
  <c r="I105" i="10" s="1"/>
  <c r="S279" i="10"/>
  <c r="S281" i="10" s="1"/>
  <c r="I97" i="10"/>
  <c r="I98" i="10" s="1"/>
  <c r="S326" i="10"/>
  <c r="I158" i="10"/>
  <c r="N442" i="10"/>
  <c r="M448" i="10" s="1"/>
  <c r="N448" i="10" s="1"/>
  <c r="S183" i="10"/>
  <c r="I259" i="10"/>
  <c r="H265" i="10" s="1"/>
  <c r="I265" i="10" s="1"/>
  <c r="I276" i="10" s="1"/>
  <c r="N320" i="10"/>
  <c r="M326" i="10" s="1"/>
  <c r="N326" i="10" s="1"/>
  <c r="N402" i="10"/>
  <c r="S101" i="10"/>
  <c r="S105" i="10" s="1"/>
  <c r="I157" i="10"/>
  <c r="F320" i="10"/>
  <c r="E326" i="10" s="1"/>
  <c r="F326" i="10" s="1"/>
  <c r="I320" i="10"/>
  <c r="H326" i="10" s="1"/>
  <c r="I326" i="10" s="1"/>
  <c r="I337" i="10" s="1"/>
  <c r="F488" i="10"/>
  <c r="G488" i="10" s="1"/>
  <c r="S198" i="10"/>
  <c r="R204" i="10" s="1"/>
  <c r="S204" i="10" s="1"/>
  <c r="S215" i="10" s="1"/>
  <c r="I305" i="10"/>
  <c r="F341" i="10"/>
  <c r="F342" i="10" s="1"/>
  <c r="D98" i="10"/>
  <c r="S96" i="10"/>
  <c r="S98" i="10" s="1"/>
  <c r="I198" i="10"/>
  <c r="H204" i="10" s="1"/>
  <c r="I204" i="10" s="1"/>
  <c r="K279" i="10"/>
  <c r="I381" i="10"/>
  <c r="H387" i="10" s="1"/>
  <c r="I387" i="10" s="1"/>
  <c r="N101" i="10"/>
  <c r="N105" i="10" s="1"/>
  <c r="N401" i="10"/>
  <c r="S427" i="10"/>
  <c r="F223" i="10"/>
  <c r="F227" i="10" s="1"/>
  <c r="G227" i="10" s="1"/>
  <c r="G228" i="10" s="1"/>
  <c r="I281" i="10"/>
  <c r="D403" i="10"/>
  <c r="D412" i="10" s="1"/>
  <c r="P488" i="10"/>
  <c r="Q488" i="10" s="1"/>
  <c r="F244" i="10"/>
  <c r="G244" i="10" s="1"/>
  <c r="G245" i="10" s="1"/>
  <c r="S277" i="11"/>
  <c r="F122" i="12"/>
  <c r="G122" i="12" s="1"/>
  <c r="G123" i="12" s="1"/>
  <c r="F462" i="10"/>
  <c r="F366" i="10"/>
  <c r="G366" i="10" s="1"/>
  <c r="G367" i="10" s="1"/>
  <c r="I120" i="11"/>
  <c r="U216" i="11"/>
  <c r="N120" i="11"/>
  <c r="F156" i="11"/>
  <c r="F240" i="11"/>
  <c r="G240" i="11" s="1"/>
  <c r="I300" i="11"/>
  <c r="S240" i="11"/>
  <c r="S37" i="12"/>
  <c r="P173" i="12"/>
  <c r="S122" i="10"/>
  <c r="N122" i="10"/>
  <c r="F183" i="10"/>
  <c r="G183" i="10" s="1"/>
  <c r="N305" i="10"/>
  <c r="I366" i="10"/>
  <c r="N427" i="10"/>
  <c r="S464" i="10"/>
  <c r="K155" i="11"/>
  <c r="P96" i="12"/>
  <c r="I182" i="12"/>
  <c r="F217" i="12"/>
  <c r="G217" i="12" s="1"/>
  <c r="G218" i="12" s="1"/>
  <c r="N157" i="12"/>
  <c r="L15" i="20"/>
  <c r="L16" i="20" s="1"/>
  <c r="K232" i="12"/>
  <c r="F242" i="12"/>
  <c r="G242" i="12" s="1"/>
  <c r="N232" i="12"/>
  <c r="S142" i="12"/>
  <c r="S150" i="12"/>
  <c r="K142" i="12"/>
  <c r="S145" i="12"/>
  <c r="S148" i="12"/>
  <c r="K148" i="12"/>
  <c r="K170" i="12"/>
  <c r="K156" i="12"/>
  <c r="K157" i="12" s="1"/>
  <c r="L157" i="12" s="1"/>
  <c r="L158" i="12" s="1"/>
  <c r="K144" i="12"/>
  <c r="P156" i="12"/>
  <c r="P157" i="12" s="1"/>
  <c r="N182" i="12"/>
  <c r="K146" i="12"/>
  <c r="K150" i="12"/>
  <c r="K172" i="12"/>
  <c r="D180" i="12"/>
  <c r="D152" i="12"/>
  <c r="D165" i="12" s="1"/>
  <c r="D166" i="12" s="1"/>
  <c r="D167" i="12" s="1"/>
  <c r="F135" i="12"/>
  <c r="E141" i="12" s="1"/>
  <c r="F141" i="12" s="1"/>
  <c r="S111" i="12"/>
  <c r="N122" i="12"/>
  <c r="I97" i="12"/>
  <c r="L97" i="12" s="1"/>
  <c r="L98" i="12" s="1"/>
  <c r="K122" i="12"/>
  <c r="I122" i="12"/>
  <c r="S67" i="12"/>
  <c r="N72" i="12"/>
  <c r="N70" i="12"/>
  <c r="N100" i="12" s="1"/>
  <c r="N103" i="12" s="1"/>
  <c r="N74" i="12"/>
  <c r="N73" i="12"/>
  <c r="K102" i="12"/>
  <c r="K73" i="12"/>
  <c r="K75" i="12" s="1"/>
  <c r="K70" i="12"/>
  <c r="K100" i="12" s="1"/>
  <c r="D240" i="12"/>
  <c r="D212" i="12"/>
  <c r="D225" i="12" s="1"/>
  <c r="I217" i="12"/>
  <c r="K203" i="12"/>
  <c r="K208" i="12"/>
  <c r="N208" i="12"/>
  <c r="N231" i="12"/>
  <c r="N230" i="12"/>
  <c r="N205" i="12"/>
  <c r="N202" i="12"/>
  <c r="P188" i="12"/>
  <c r="N211" i="12"/>
  <c r="N206" i="12"/>
  <c r="N233" i="12"/>
  <c r="N204" i="12"/>
  <c r="S188" i="12"/>
  <c r="N217" i="12"/>
  <c r="K222" i="12"/>
  <c r="K194" i="12"/>
  <c r="K190" i="12"/>
  <c r="K233" i="12"/>
  <c r="K192" i="12"/>
  <c r="K193" i="12"/>
  <c r="F220" i="12"/>
  <c r="F223" i="12" s="1"/>
  <c r="G223" i="12" s="1"/>
  <c r="G224" i="12" s="1"/>
  <c r="N192" i="12"/>
  <c r="N222" i="12"/>
  <c r="N194" i="12"/>
  <c r="N193" i="12"/>
  <c r="P187" i="12"/>
  <c r="S187" i="12"/>
  <c r="N190" i="12"/>
  <c r="K230" i="12"/>
  <c r="K206" i="12"/>
  <c r="K231" i="12"/>
  <c r="K215" i="12"/>
  <c r="K216" i="12"/>
  <c r="K204" i="12"/>
  <c r="K211" i="12"/>
  <c r="K207" i="12"/>
  <c r="K205" i="12"/>
  <c r="K210" i="12"/>
  <c r="I195" i="12"/>
  <c r="P170" i="12"/>
  <c r="P146" i="12"/>
  <c r="P171" i="12"/>
  <c r="P148" i="12"/>
  <c r="P142" i="12"/>
  <c r="P150" i="12"/>
  <c r="P172" i="12"/>
  <c r="P145" i="12"/>
  <c r="S133" i="12"/>
  <c r="S132" i="12"/>
  <c r="S162" i="12"/>
  <c r="S134" i="12"/>
  <c r="S130" i="12"/>
  <c r="U127" i="12"/>
  <c r="H141" i="12"/>
  <c r="I141" i="12" s="1"/>
  <c r="K135" i="12"/>
  <c r="N160" i="12"/>
  <c r="N163" i="12" s="1"/>
  <c r="S172" i="12"/>
  <c r="S171" i="12"/>
  <c r="S170" i="12"/>
  <c r="S173" i="12"/>
  <c r="S151" i="12"/>
  <c r="S156" i="12"/>
  <c r="S147" i="12"/>
  <c r="S144" i="12"/>
  <c r="S155" i="12"/>
  <c r="U128" i="12"/>
  <c r="P162" i="12"/>
  <c r="P134" i="12"/>
  <c r="P130" i="12"/>
  <c r="P132" i="12"/>
  <c r="P133" i="12"/>
  <c r="P143" i="12"/>
  <c r="P151" i="12"/>
  <c r="M141" i="12"/>
  <c r="N141" i="12" s="1"/>
  <c r="K160" i="12"/>
  <c r="K163" i="12" s="1"/>
  <c r="L163" i="12" s="1"/>
  <c r="L164" i="12" s="1"/>
  <c r="H81" i="12"/>
  <c r="I81" i="12" s="1"/>
  <c r="E81" i="12"/>
  <c r="N97" i="12"/>
  <c r="D92" i="12"/>
  <c r="D105" i="12" s="1"/>
  <c r="G75" i="12"/>
  <c r="G76" i="12" s="1"/>
  <c r="P102" i="12"/>
  <c r="P72" i="12"/>
  <c r="P70" i="12"/>
  <c r="P74" i="12"/>
  <c r="P113" i="12"/>
  <c r="P73" i="12"/>
  <c r="P110" i="12"/>
  <c r="P86" i="12"/>
  <c r="P112" i="12"/>
  <c r="P111" i="12"/>
  <c r="P90" i="12"/>
  <c r="P85" i="12"/>
  <c r="P83" i="12"/>
  <c r="P82" i="12"/>
  <c r="P84" i="12"/>
  <c r="P91" i="12"/>
  <c r="P95" i="12"/>
  <c r="S102" i="12"/>
  <c r="S74" i="12"/>
  <c r="U67" i="12"/>
  <c r="S73" i="12"/>
  <c r="S72" i="12"/>
  <c r="S70" i="12"/>
  <c r="P87" i="12"/>
  <c r="F81" i="12"/>
  <c r="P88" i="12"/>
  <c r="S110" i="12"/>
  <c r="S96" i="12"/>
  <c r="S87" i="12"/>
  <c r="S86" i="12"/>
  <c r="S95" i="12"/>
  <c r="S84" i="12"/>
  <c r="S88" i="12"/>
  <c r="U68" i="12"/>
  <c r="S82" i="12"/>
  <c r="S51" i="12"/>
  <c r="S25" i="12"/>
  <c r="S50" i="12"/>
  <c r="S52" i="12"/>
  <c r="S23" i="12"/>
  <c r="N15" i="12"/>
  <c r="M21" i="12" s="1"/>
  <c r="H21" i="12"/>
  <c r="F255" i="11"/>
  <c r="U293" i="11"/>
  <c r="P253" i="11"/>
  <c r="P263" i="11"/>
  <c r="P266" i="11"/>
  <c r="U262" i="11"/>
  <c r="U300" i="11" s="1"/>
  <c r="P264" i="11"/>
  <c r="S255" i="11"/>
  <c r="R261" i="11" s="1"/>
  <c r="S261" i="11" s="1"/>
  <c r="P271" i="11"/>
  <c r="P267" i="11"/>
  <c r="P262" i="11"/>
  <c r="P254" i="11"/>
  <c r="P268" i="11"/>
  <c r="P282" i="11"/>
  <c r="I255" i="11"/>
  <c r="H261" i="11" s="1"/>
  <c r="I261" i="11" s="1"/>
  <c r="K240" i="11"/>
  <c r="U192" i="11"/>
  <c r="U193" i="11"/>
  <c r="U231" i="11"/>
  <c r="U230" i="11"/>
  <c r="I220" i="11"/>
  <c r="I223" i="11" s="1"/>
  <c r="F223" i="11"/>
  <c r="G223" i="11" s="1"/>
  <c r="G224" i="11" s="1"/>
  <c r="N220" i="11"/>
  <c r="I240" i="11"/>
  <c r="U232" i="11"/>
  <c r="P195" i="11"/>
  <c r="O201" i="11" s="1"/>
  <c r="P201" i="11" s="1"/>
  <c r="P212" i="11" s="1"/>
  <c r="U207" i="11"/>
  <c r="N216" i="11"/>
  <c r="N217" i="11" s="1"/>
  <c r="U208" i="11"/>
  <c r="U205" i="11"/>
  <c r="I216" i="11"/>
  <c r="I217" i="11" s="1"/>
  <c r="D182" i="11"/>
  <c r="D152" i="11"/>
  <c r="F155" i="11"/>
  <c r="I155" i="11"/>
  <c r="I157" i="11" s="1"/>
  <c r="N155" i="11"/>
  <c r="N157" i="11" s="1"/>
  <c r="F135" i="11"/>
  <c r="E141" i="11" s="1"/>
  <c r="F141" i="11" s="1"/>
  <c r="F152" i="11" s="1"/>
  <c r="G152" i="11" s="1"/>
  <c r="G153" i="11" s="1"/>
  <c r="F180" i="11"/>
  <c r="G180" i="11" s="1"/>
  <c r="D157" i="11"/>
  <c r="P90" i="11"/>
  <c r="P84" i="11"/>
  <c r="N75" i="11"/>
  <c r="M81" i="11" s="1"/>
  <c r="N81" i="11" s="1"/>
  <c r="S103" i="11"/>
  <c r="P91" i="11"/>
  <c r="N276" i="11"/>
  <c r="N275" i="11"/>
  <c r="P280" i="11"/>
  <c r="S300" i="11"/>
  <c r="I275" i="11"/>
  <c r="I277" i="11" s="1"/>
  <c r="I280" i="11"/>
  <c r="I283" i="11" s="1"/>
  <c r="D277" i="11"/>
  <c r="D285" i="11" s="1"/>
  <c r="D302" i="11"/>
  <c r="P276" i="11"/>
  <c r="N280" i="11"/>
  <c r="N283" i="11" s="1"/>
  <c r="K265" i="11"/>
  <c r="K291" i="11"/>
  <c r="K266" i="11"/>
  <c r="K252" i="11"/>
  <c r="K290" i="11"/>
  <c r="K270" i="11"/>
  <c r="K264" i="11"/>
  <c r="K300" i="11" s="1"/>
  <c r="K250" i="11"/>
  <c r="K268" i="11"/>
  <c r="K263" i="11"/>
  <c r="K254" i="11"/>
  <c r="K282" i="11"/>
  <c r="K253" i="11"/>
  <c r="U290" i="11"/>
  <c r="U266" i="11"/>
  <c r="U291" i="11"/>
  <c r="U265" i="11"/>
  <c r="U252" i="11"/>
  <c r="U282" i="11"/>
  <c r="U268" i="11"/>
  <c r="U263" i="11"/>
  <c r="U250" i="11"/>
  <c r="U253" i="11"/>
  <c r="U254" i="11"/>
  <c r="U270" i="11"/>
  <c r="P275" i="11"/>
  <c r="F275" i="11"/>
  <c r="F277" i="11" s="1"/>
  <c r="U267" i="11"/>
  <c r="G195" i="11"/>
  <c r="G196" i="11" s="1"/>
  <c r="D212" i="11"/>
  <c r="D242" i="11"/>
  <c r="U240" i="11"/>
  <c r="N223" i="11"/>
  <c r="U220" i="11"/>
  <c r="U223" i="11" s="1"/>
  <c r="V223" i="11" s="1"/>
  <c r="V224" i="11" s="1"/>
  <c r="K195" i="11"/>
  <c r="K220" i="11"/>
  <c r="K223" i="11" s="1"/>
  <c r="P240" i="11"/>
  <c r="P220" i="11"/>
  <c r="P223" i="11" s="1"/>
  <c r="D217" i="11"/>
  <c r="U180" i="11"/>
  <c r="P170" i="11"/>
  <c r="P162" i="11"/>
  <c r="P146" i="11"/>
  <c r="P171" i="11"/>
  <c r="P133" i="11"/>
  <c r="P144" i="11"/>
  <c r="P132" i="11"/>
  <c r="P130" i="11"/>
  <c r="P134" i="11"/>
  <c r="P150" i="11"/>
  <c r="P145" i="11"/>
  <c r="K180" i="11"/>
  <c r="L180" i="11" s="1"/>
  <c r="K135" i="11"/>
  <c r="J141" i="11" s="1"/>
  <c r="K141" i="11" s="1"/>
  <c r="P147" i="11"/>
  <c r="U160" i="11"/>
  <c r="U163" i="11" s="1"/>
  <c r="F163" i="11"/>
  <c r="G163" i="11" s="1"/>
  <c r="G164" i="11" s="1"/>
  <c r="K156" i="11"/>
  <c r="K157" i="11" s="1"/>
  <c r="P173" i="11"/>
  <c r="P151" i="11"/>
  <c r="P143" i="11"/>
  <c r="N135" i="11"/>
  <c r="M141" i="11" s="1"/>
  <c r="N141" i="11" s="1"/>
  <c r="U155" i="11"/>
  <c r="U157" i="11" s="1"/>
  <c r="V157" i="11" s="1"/>
  <c r="V158" i="11" s="1"/>
  <c r="S163" i="11"/>
  <c r="S180" i="11"/>
  <c r="U135" i="11"/>
  <c r="K160" i="11"/>
  <c r="K163" i="11" s="1"/>
  <c r="L163" i="11" s="1"/>
  <c r="L164" i="11" s="1"/>
  <c r="P142" i="11"/>
  <c r="U110" i="11"/>
  <c r="U86" i="11"/>
  <c r="U73" i="11"/>
  <c r="U72" i="11"/>
  <c r="U87" i="11"/>
  <c r="U85" i="11"/>
  <c r="U82" i="11"/>
  <c r="U74" i="11"/>
  <c r="U102" i="11"/>
  <c r="U111" i="11"/>
  <c r="U70" i="11"/>
  <c r="N95" i="11"/>
  <c r="N96" i="11"/>
  <c r="I103" i="11"/>
  <c r="K85" i="11"/>
  <c r="K102" i="11"/>
  <c r="K110" i="11"/>
  <c r="K87" i="11"/>
  <c r="K82" i="11"/>
  <c r="K72" i="11"/>
  <c r="K70" i="11"/>
  <c r="K111" i="11"/>
  <c r="K86" i="11"/>
  <c r="K73" i="11"/>
  <c r="K88" i="11"/>
  <c r="K74" i="11"/>
  <c r="K83" i="11"/>
  <c r="U91" i="11"/>
  <c r="K91" i="11"/>
  <c r="K84" i="11"/>
  <c r="K112" i="11"/>
  <c r="N100" i="11"/>
  <c r="N103" i="11" s="1"/>
  <c r="S75" i="11"/>
  <c r="R81" i="11" s="1"/>
  <c r="S81" i="11" s="1"/>
  <c r="U88" i="11"/>
  <c r="F120" i="11"/>
  <c r="G120" i="11" s="1"/>
  <c r="I75" i="11"/>
  <c r="H81" i="11" s="1"/>
  <c r="I81" i="11" s="1"/>
  <c r="F75" i="11"/>
  <c r="E81" i="11" s="1"/>
  <c r="F81" i="11" s="1"/>
  <c r="U90" i="11"/>
  <c r="K90" i="11"/>
  <c r="P102" i="11"/>
  <c r="P111" i="11"/>
  <c r="P85" i="11"/>
  <c r="P70" i="11"/>
  <c r="P87" i="11"/>
  <c r="P86" i="11"/>
  <c r="P82" i="11"/>
  <c r="P72" i="11"/>
  <c r="P110" i="11"/>
  <c r="P73" i="11"/>
  <c r="P74" i="11"/>
  <c r="U84" i="11"/>
  <c r="S95" i="11"/>
  <c r="K113" i="11"/>
  <c r="I95" i="11"/>
  <c r="F100" i="11"/>
  <c r="F103" i="11" s="1"/>
  <c r="G103" i="11" s="1"/>
  <c r="G104" i="11" s="1"/>
  <c r="U83" i="11"/>
  <c r="I442" i="10"/>
  <c r="H448" i="10" s="1"/>
  <c r="I448" i="10" s="1"/>
  <c r="I459" i="10" s="1"/>
  <c r="U454" i="10"/>
  <c r="U451" i="10"/>
  <c r="U481" i="10"/>
  <c r="F442" i="10"/>
  <c r="E448" i="10" s="1"/>
  <c r="F448" i="10" s="1"/>
  <c r="U449" i="10"/>
  <c r="U440" i="10"/>
  <c r="U439" i="10"/>
  <c r="K480" i="10"/>
  <c r="K454" i="10"/>
  <c r="K453" i="10"/>
  <c r="K451" i="10"/>
  <c r="K488" i="10" s="1"/>
  <c r="L488" i="10" s="1"/>
  <c r="U455" i="10"/>
  <c r="U450" i="10"/>
  <c r="U441" i="10"/>
  <c r="U479" i="10"/>
  <c r="I463" i="10"/>
  <c r="I462" i="10"/>
  <c r="K390" i="10"/>
  <c r="D429" i="10"/>
  <c r="D342" i="10"/>
  <c r="N366" i="10"/>
  <c r="P358" i="10"/>
  <c r="I288" i="10"/>
  <c r="U296" i="10"/>
  <c r="U256" i="10"/>
  <c r="U268" i="10"/>
  <c r="U257" i="10"/>
  <c r="S305" i="10"/>
  <c r="U258" i="10"/>
  <c r="U254" i="10"/>
  <c r="U279" i="10" s="1"/>
  <c r="U266" i="10"/>
  <c r="U295" i="10"/>
  <c r="N259" i="10"/>
  <c r="M265" i="10" s="1"/>
  <c r="N265" i="10" s="1"/>
  <c r="P286" i="10"/>
  <c r="P266" i="10"/>
  <c r="P295" i="10"/>
  <c r="K286" i="10"/>
  <c r="K256" i="10"/>
  <c r="K268" i="10"/>
  <c r="K305" i="10" s="1"/>
  <c r="U286" i="10"/>
  <c r="S259" i="10"/>
  <c r="R265" i="10" s="1"/>
  <c r="S265" i="10" s="1"/>
  <c r="U267" i="10"/>
  <c r="P272" i="10"/>
  <c r="P257" i="10"/>
  <c r="P259" i="10" s="1"/>
  <c r="O265" i="10" s="1"/>
  <c r="P265" i="10" s="1"/>
  <c r="P268" i="10"/>
  <c r="K257" i="10"/>
  <c r="F198" i="10"/>
  <c r="E204" i="10" s="1"/>
  <c r="F204" i="10" s="1"/>
  <c r="D215" i="10"/>
  <c r="D229" i="10" s="1"/>
  <c r="D230" i="10" s="1"/>
  <c r="I244" i="10"/>
  <c r="D220" i="10"/>
  <c r="U136" i="10"/>
  <c r="U148" i="10"/>
  <c r="N183" i="10"/>
  <c r="U134" i="10"/>
  <c r="N166" i="10"/>
  <c r="N157" i="10"/>
  <c r="N159" i="10" s="1"/>
  <c r="S137" i="10"/>
  <c r="R143" i="10" s="1"/>
  <c r="S143" i="10" s="1"/>
  <c r="P148" i="10"/>
  <c r="P147" i="10"/>
  <c r="P173" i="10"/>
  <c r="U132" i="10"/>
  <c r="U157" i="10" s="1"/>
  <c r="U149" i="10"/>
  <c r="U173" i="10"/>
  <c r="K146" i="10"/>
  <c r="K183" i="10" s="1"/>
  <c r="K149" i="10"/>
  <c r="U174" i="10"/>
  <c r="U144" i="10"/>
  <c r="K145" i="10"/>
  <c r="U150" i="10"/>
  <c r="I137" i="10"/>
  <c r="H143" i="10" s="1"/>
  <c r="I143" i="10" s="1"/>
  <c r="P144" i="10"/>
  <c r="P183" i="10" s="1"/>
  <c r="P136" i="10"/>
  <c r="P134" i="10"/>
  <c r="P135" i="10"/>
  <c r="U146" i="10"/>
  <c r="U176" i="10"/>
  <c r="K132" i="10"/>
  <c r="K157" i="10" s="1"/>
  <c r="K134" i="10"/>
  <c r="K137" i="10" s="1"/>
  <c r="J143" i="10" s="1"/>
  <c r="K147" i="10"/>
  <c r="U175" i="10"/>
  <c r="K175" i="10"/>
  <c r="I122" i="10"/>
  <c r="P88" i="10"/>
  <c r="P83" i="10"/>
  <c r="P122" i="10" s="1"/>
  <c r="P86" i="10"/>
  <c r="N96" i="10"/>
  <c r="N98" i="10" s="1"/>
  <c r="U75" i="10"/>
  <c r="U83" i="10"/>
  <c r="U122" i="10" s="1"/>
  <c r="U88" i="10"/>
  <c r="U74" i="10"/>
  <c r="K75" i="10"/>
  <c r="K88" i="10"/>
  <c r="K74" i="10"/>
  <c r="K87" i="10"/>
  <c r="K83" i="10"/>
  <c r="K122" i="10" s="1"/>
  <c r="G442" i="10"/>
  <c r="G443" i="10" s="1"/>
  <c r="K467" i="10"/>
  <c r="K471" i="10" s="1"/>
  <c r="L471" i="10" s="1"/>
  <c r="L472" i="10" s="1"/>
  <c r="K463" i="10"/>
  <c r="P467" i="10"/>
  <c r="P471" i="10" s="1"/>
  <c r="P463" i="10"/>
  <c r="F467" i="10"/>
  <c r="F471" i="10" s="1"/>
  <c r="G471" i="10" s="1"/>
  <c r="G472" i="10" s="1"/>
  <c r="F463" i="10"/>
  <c r="U467" i="10"/>
  <c r="U471" i="10" s="1"/>
  <c r="U463" i="10"/>
  <c r="K462" i="10"/>
  <c r="P442" i="10"/>
  <c r="O448" i="10" s="1"/>
  <c r="P448" i="10" s="1"/>
  <c r="K442" i="10"/>
  <c r="J448" i="10" s="1"/>
  <c r="K448" i="10" s="1"/>
  <c r="U462" i="10"/>
  <c r="P462" i="10"/>
  <c r="S471" i="10"/>
  <c r="D464" i="10"/>
  <c r="S381" i="10"/>
  <c r="R387" i="10" s="1"/>
  <c r="S387" i="10" s="1"/>
  <c r="P417" i="10"/>
  <c r="P391" i="10"/>
  <c r="P408" i="10"/>
  <c r="P392" i="10"/>
  <c r="P379" i="10"/>
  <c r="P388" i="10"/>
  <c r="P393" i="10"/>
  <c r="P378" i="10"/>
  <c r="P376" i="10"/>
  <c r="P380" i="10"/>
  <c r="F401" i="10"/>
  <c r="F406" i="10"/>
  <c r="F410" i="10" s="1"/>
  <c r="G410" i="10" s="1"/>
  <c r="G411" i="10" s="1"/>
  <c r="F402" i="10"/>
  <c r="P394" i="10"/>
  <c r="S406" i="10"/>
  <c r="S410" i="10" s="1"/>
  <c r="S401" i="10"/>
  <c r="S403" i="10" s="1"/>
  <c r="K417" i="10"/>
  <c r="K391" i="10"/>
  <c r="K408" i="10"/>
  <c r="K392" i="10"/>
  <c r="K393" i="10"/>
  <c r="K379" i="10"/>
  <c r="K380" i="10"/>
  <c r="K376" i="10"/>
  <c r="K378" i="10"/>
  <c r="K388" i="10"/>
  <c r="P389" i="10"/>
  <c r="K389" i="10"/>
  <c r="K420" i="10"/>
  <c r="I406" i="10"/>
  <c r="I410" i="10" s="1"/>
  <c r="I398" i="10"/>
  <c r="P420" i="10"/>
  <c r="F427" i="10"/>
  <c r="G427" i="10" s="1"/>
  <c r="F381" i="10"/>
  <c r="E387" i="10" s="1"/>
  <c r="F387" i="10" s="1"/>
  <c r="K419" i="10"/>
  <c r="I401" i="10"/>
  <c r="I403" i="10" s="1"/>
  <c r="P390" i="10"/>
  <c r="U392" i="10"/>
  <c r="U408" i="10"/>
  <c r="U417" i="10"/>
  <c r="U391" i="10"/>
  <c r="U388" i="10"/>
  <c r="U427" i="10" s="1"/>
  <c r="U379" i="10"/>
  <c r="U418" i="10"/>
  <c r="U380" i="10"/>
  <c r="U378" i="10"/>
  <c r="U389" i="10"/>
  <c r="U376" i="10"/>
  <c r="U393" i="10"/>
  <c r="D337" i="10"/>
  <c r="S345" i="10"/>
  <c r="S349" i="10" s="1"/>
  <c r="S341" i="10"/>
  <c r="S342" i="10" s="1"/>
  <c r="I345" i="10"/>
  <c r="I349" i="10" s="1"/>
  <c r="I341" i="10"/>
  <c r="I342" i="10" s="1"/>
  <c r="G349" i="10"/>
  <c r="G350" i="10" s="1"/>
  <c r="P359" i="10"/>
  <c r="P356" i="10"/>
  <c r="P332" i="10"/>
  <c r="P330" i="10"/>
  <c r="P329" i="10"/>
  <c r="P318" i="10"/>
  <c r="P331" i="10"/>
  <c r="P327" i="10"/>
  <c r="P317" i="10"/>
  <c r="P315" i="10"/>
  <c r="P319" i="10"/>
  <c r="P347" i="10"/>
  <c r="N345" i="10"/>
  <c r="N349" i="10" s="1"/>
  <c r="N341" i="10"/>
  <c r="N340" i="10"/>
  <c r="U331" i="10"/>
  <c r="U356" i="10"/>
  <c r="U330" i="10"/>
  <c r="U359" i="10"/>
  <c r="U347" i="10"/>
  <c r="U332" i="10"/>
  <c r="U329" i="10"/>
  <c r="U318" i="10"/>
  <c r="U327" i="10"/>
  <c r="U317" i="10"/>
  <c r="U357" i="10"/>
  <c r="U319" i="10"/>
  <c r="U315" i="10"/>
  <c r="K356" i="10"/>
  <c r="K330" i="10"/>
  <c r="K359" i="10"/>
  <c r="K332" i="10"/>
  <c r="K331" i="10"/>
  <c r="K347" i="10"/>
  <c r="K329" i="10"/>
  <c r="K318" i="10"/>
  <c r="K327" i="10"/>
  <c r="K317" i="10"/>
  <c r="K319" i="10"/>
  <c r="K315" i="10"/>
  <c r="D276" i="10"/>
  <c r="D290" i="10" s="1"/>
  <c r="D307" i="10"/>
  <c r="P280" i="10"/>
  <c r="P284" i="10"/>
  <c r="P288" i="10" s="1"/>
  <c r="P279" i="10"/>
  <c r="F259" i="10"/>
  <c r="E265" i="10" s="1"/>
  <c r="F265" i="10" s="1"/>
  <c r="N284" i="10"/>
  <c r="N288" i="10" s="1"/>
  <c r="N280" i="10"/>
  <c r="N279" i="10"/>
  <c r="K280" i="10"/>
  <c r="K284" i="10"/>
  <c r="K288" i="10" s="1"/>
  <c r="F280" i="10"/>
  <c r="F281" i="10" s="1"/>
  <c r="G281" i="10" s="1"/>
  <c r="G282" i="10" s="1"/>
  <c r="F284" i="10"/>
  <c r="F288" i="10" s="1"/>
  <c r="G288" i="10" s="1"/>
  <c r="G289" i="10" s="1"/>
  <c r="F305" i="10"/>
  <c r="G305" i="10" s="1"/>
  <c r="P237" i="10"/>
  <c r="P234" i="10"/>
  <c r="P210" i="10"/>
  <c r="P196" i="10"/>
  <c r="P208" i="10"/>
  <c r="P207" i="10"/>
  <c r="P209" i="10"/>
  <c r="P205" i="10"/>
  <c r="P197" i="10"/>
  <c r="P195" i="10"/>
  <c r="P225" i="10"/>
  <c r="P193" i="10"/>
  <c r="U209" i="10"/>
  <c r="U234" i="10"/>
  <c r="U208" i="10"/>
  <c r="U237" i="10"/>
  <c r="U225" i="10"/>
  <c r="U210" i="10"/>
  <c r="U196" i="10"/>
  <c r="U207" i="10"/>
  <c r="U235" i="10"/>
  <c r="U205" i="10"/>
  <c r="U197" i="10"/>
  <c r="U195" i="10"/>
  <c r="U193" i="10"/>
  <c r="S223" i="10"/>
  <c r="S227" i="10" s="1"/>
  <c r="S219" i="10"/>
  <c r="S220" i="10" s="1"/>
  <c r="N223" i="10"/>
  <c r="N227" i="10" s="1"/>
  <c r="N219" i="10"/>
  <c r="N220" i="10" s="1"/>
  <c r="S244" i="10"/>
  <c r="K234" i="10"/>
  <c r="K208" i="10"/>
  <c r="K237" i="10"/>
  <c r="K210" i="10"/>
  <c r="K209" i="10"/>
  <c r="K196" i="10"/>
  <c r="K225" i="10"/>
  <c r="K207" i="10"/>
  <c r="K205" i="10"/>
  <c r="K197" i="10"/>
  <c r="K193" i="10"/>
  <c r="K195" i="10"/>
  <c r="I223" i="10"/>
  <c r="I227" i="10" s="1"/>
  <c r="I219" i="10"/>
  <c r="I220" i="10" s="1"/>
  <c r="N198" i="10"/>
  <c r="M204" i="10" s="1"/>
  <c r="N204" i="10" s="1"/>
  <c r="P211" i="10"/>
  <c r="U206" i="10"/>
  <c r="P206" i="10"/>
  <c r="F158" i="10"/>
  <c r="F162" i="10"/>
  <c r="F166" i="10" s="1"/>
  <c r="G166" i="10" s="1"/>
  <c r="G167" i="10" s="1"/>
  <c r="D159" i="10"/>
  <c r="N137" i="10"/>
  <c r="M143" i="10" s="1"/>
  <c r="N143" i="10" s="1"/>
  <c r="F157" i="10"/>
  <c r="F137" i="10"/>
  <c r="P158" i="10"/>
  <c r="P159" i="10" s="1"/>
  <c r="P162" i="10"/>
  <c r="P166" i="10" s="1"/>
  <c r="I166" i="10"/>
  <c r="K158" i="10"/>
  <c r="U101" i="10"/>
  <c r="U105" i="10" s="1"/>
  <c r="P97" i="10"/>
  <c r="P101" i="10"/>
  <c r="P105" i="10" s="1"/>
  <c r="F122" i="10"/>
  <c r="G122" i="10" s="1"/>
  <c r="S76" i="10"/>
  <c r="R82" i="10" s="1"/>
  <c r="S82" i="10" s="1"/>
  <c r="K97" i="10"/>
  <c r="K98" i="10" s="1"/>
  <c r="K101" i="10"/>
  <c r="K105" i="10" s="1"/>
  <c r="P76" i="10"/>
  <c r="O82" i="10" s="1"/>
  <c r="P82" i="10" s="1"/>
  <c r="N76" i="10"/>
  <c r="M82" i="10" s="1"/>
  <c r="N82" i="10" s="1"/>
  <c r="F97" i="10"/>
  <c r="F101" i="10"/>
  <c r="F105" i="10" s="1"/>
  <c r="G105" i="10" s="1"/>
  <c r="G106" i="10" s="1"/>
  <c r="F96" i="10"/>
  <c r="U96" i="10"/>
  <c r="I76" i="10"/>
  <c r="H82" i="10" s="1"/>
  <c r="I82" i="10" s="1"/>
  <c r="F76" i="10"/>
  <c r="E82" i="10" s="1"/>
  <c r="F82" i="10" s="1"/>
  <c r="P45" i="13" l="1"/>
  <c r="Q32" i="13"/>
  <c r="Q33" i="13" s="1"/>
  <c r="L32" i="13"/>
  <c r="L33" i="13" s="1"/>
  <c r="K45" i="13"/>
  <c r="U45" i="14"/>
  <c r="V32" i="14"/>
  <c r="V33" i="14" s="1"/>
  <c r="U45" i="13"/>
  <c r="V32" i="13"/>
  <c r="V33" i="13" s="1"/>
  <c r="Q32" i="14"/>
  <c r="Q33" i="14" s="1"/>
  <c r="P45" i="14"/>
  <c r="L135" i="12"/>
  <c r="L136" i="12" s="1"/>
  <c r="E201" i="12"/>
  <c r="F201" i="12" s="1"/>
  <c r="F212" i="12" s="1"/>
  <c r="G183" i="12"/>
  <c r="D174" i="12"/>
  <c r="D175" i="12" s="1"/>
  <c r="D176" i="12" s="1"/>
  <c r="K217" i="12"/>
  <c r="L217" i="12" s="1"/>
  <c r="L218" i="12" s="1"/>
  <c r="S62" i="12"/>
  <c r="J81" i="12"/>
  <c r="K81" i="12" s="1"/>
  <c r="K120" i="12" s="1"/>
  <c r="L75" i="12"/>
  <c r="L76" i="12" s="1"/>
  <c r="S122" i="12"/>
  <c r="N75" i="12"/>
  <c r="M81" i="12" s="1"/>
  <c r="N81" i="12" s="1"/>
  <c r="N120" i="12" s="1"/>
  <c r="Q157" i="12"/>
  <c r="Q158" i="12" s="1"/>
  <c r="G97" i="11"/>
  <c r="G98" i="11" s="1"/>
  <c r="S97" i="11"/>
  <c r="L300" i="11"/>
  <c r="F157" i="11"/>
  <c r="G157" i="11" s="1"/>
  <c r="G158" i="11" s="1"/>
  <c r="U217" i="11"/>
  <c r="V217" i="11" s="1"/>
  <c r="V218" i="11" s="1"/>
  <c r="Q240" i="11"/>
  <c r="Q217" i="11"/>
  <c r="Q218" i="11" s="1"/>
  <c r="G277" i="11"/>
  <c r="G278" i="11" s="1"/>
  <c r="L135" i="11"/>
  <c r="L136" i="11" s="1"/>
  <c r="P135" i="11"/>
  <c r="O141" i="11" s="1"/>
  <c r="P141" i="11" s="1"/>
  <c r="G135" i="11"/>
  <c r="G136" i="11" s="1"/>
  <c r="G181" i="11"/>
  <c r="L240" i="11"/>
  <c r="P255" i="11"/>
  <c r="O261" i="11" s="1"/>
  <c r="P261" i="11" s="1"/>
  <c r="G75" i="11"/>
  <c r="G76" i="11" s="1"/>
  <c r="V163" i="11"/>
  <c r="V164" i="11" s="1"/>
  <c r="V135" i="11"/>
  <c r="V136" i="11" s="1"/>
  <c r="T141" i="11"/>
  <c r="U141" i="11" s="1"/>
  <c r="V240" i="11"/>
  <c r="Q195" i="11"/>
  <c r="Q196" i="11" s="1"/>
  <c r="I97" i="11"/>
  <c r="P120" i="11"/>
  <c r="Q120" i="11" s="1"/>
  <c r="P180" i="11"/>
  <c r="Q180" i="11" s="1"/>
  <c r="L195" i="11"/>
  <c r="L196" i="11" s="1"/>
  <c r="J201" i="11"/>
  <c r="K201" i="11" s="1"/>
  <c r="U195" i="11"/>
  <c r="G255" i="11"/>
  <c r="G256" i="11" s="1"/>
  <c r="E261" i="11"/>
  <c r="F261" i="11" s="1"/>
  <c r="F272" i="11" s="1"/>
  <c r="V105" i="10"/>
  <c r="V106" i="10" s="1"/>
  <c r="K143" i="10"/>
  <c r="U137" i="10"/>
  <c r="T143" i="10" s="1"/>
  <c r="U143" i="10" s="1"/>
  <c r="K281" i="10"/>
  <c r="L281" i="10" s="1"/>
  <c r="L282" i="10" s="1"/>
  <c r="I159" i="10"/>
  <c r="I290" i="10"/>
  <c r="I291" i="10" s="1"/>
  <c r="I292" i="10" s="1"/>
  <c r="H11" i="21" s="1"/>
  <c r="G198" i="10"/>
  <c r="G199" i="10" s="1"/>
  <c r="L288" i="10"/>
  <c r="L289" i="10" s="1"/>
  <c r="N342" i="10"/>
  <c r="D351" i="10"/>
  <c r="D360" i="10" s="1"/>
  <c r="L183" i="10"/>
  <c r="I307" i="10"/>
  <c r="P98" i="10"/>
  <c r="Q98" i="10" s="1"/>
  <c r="Q99" i="10" s="1"/>
  <c r="I490" i="10"/>
  <c r="L489" i="10" s="1"/>
  <c r="V122" i="10"/>
  <c r="P137" i="10"/>
  <c r="O143" i="10" s="1"/>
  <c r="P143" i="10" s="1"/>
  <c r="Q183" i="10"/>
  <c r="N403" i="10"/>
  <c r="Q105" i="10"/>
  <c r="Q106" i="10" s="1"/>
  <c r="U284" i="10"/>
  <c r="U288" i="10" s="1"/>
  <c r="V288" i="10" s="1"/>
  <c r="V289" i="10" s="1"/>
  <c r="G320" i="10"/>
  <c r="G321" i="10" s="1"/>
  <c r="K76" i="10"/>
  <c r="J82" i="10" s="1"/>
  <c r="K82" i="10" s="1"/>
  <c r="K93" i="10" s="1"/>
  <c r="L305" i="10"/>
  <c r="P305" i="10"/>
  <c r="Q305" i="10" s="1"/>
  <c r="G342" i="10"/>
  <c r="G343" i="10" s="1"/>
  <c r="D413" i="10"/>
  <c r="D414" i="10" s="1"/>
  <c r="D13" i="21" s="1"/>
  <c r="D421" i="10"/>
  <c r="D422" i="10" s="1"/>
  <c r="D423" i="10" s="1"/>
  <c r="D21" i="21" s="1"/>
  <c r="G76" i="10"/>
  <c r="G77" i="10" s="1"/>
  <c r="Q159" i="10"/>
  <c r="Q160" i="10" s="1"/>
  <c r="V427" i="10"/>
  <c r="K427" i="10"/>
  <c r="L427" i="10" s="1"/>
  <c r="U464" i="10"/>
  <c r="V464" i="10" s="1"/>
  <c r="V465" i="10" s="1"/>
  <c r="K464" i="10"/>
  <c r="S473" i="10"/>
  <c r="S482" i="10" s="1"/>
  <c r="Q122" i="10"/>
  <c r="P198" i="10"/>
  <c r="O204" i="10" s="1"/>
  <c r="P204" i="10" s="1"/>
  <c r="P215" i="10" s="1"/>
  <c r="G137" i="10"/>
  <c r="G138" i="10" s="1"/>
  <c r="E143" i="10"/>
  <c r="F143" i="10" s="1"/>
  <c r="K244" i="10"/>
  <c r="L244" i="10" s="1"/>
  <c r="V471" i="10"/>
  <c r="V472" i="10" s="1"/>
  <c r="U76" i="10"/>
  <c r="T82" i="10" s="1"/>
  <c r="U82" i="10" s="1"/>
  <c r="U124" i="10" s="1"/>
  <c r="U442" i="10"/>
  <c r="T448" i="10" s="1"/>
  <c r="U448" i="10" s="1"/>
  <c r="L122" i="10"/>
  <c r="L98" i="10"/>
  <c r="L99" i="10" s="1"/>
  <c r="P281" i="10"/>
  <c r="G220" i="10"/>
  <c r="G221" i="10" s="1"/>
  <c r="P277" i="11"/>
  <c r="G301" i="11"/>
  <c r="V300" i="11"/>
  <c r="P97" i="12"/>
  <c r="Q97" i="12" s="1"/>
  <c r="Q98" i="12" s="1"/>
  <c r="U98" i="10"/>
  <c r="V98" i="10" s="1"/>
  <c r="V99" i="10" s="1"/>
  <c r="K159" i="10"/>
  <c r="L159" i="10" s="1"/>
  <c r="L160" i="10" s="1"/>
  <c r="U488" i="10"/>
  <c r="V488" i="10" s="1"/>
  <c r="F98" i="10"/>
  <c r="G98" i="10" s="1"/>
  <c r="G99" i="10" s="1"/>
  <c r="U366" i="10"/>
  <c r="V366" i="10" s="1"/>
  <c r="P464" i="10"/>
  <c r="Q464" i="10" s="1"/>
  <c r="Q465" i="10" s="1"/>
  <c r="F464" i="10"/>
  <c r="G464" i="10" s="1"/>
  <c r="G465" i="10" s="1"/>
  <c r="G241" i="11"/>
  <c r="G243" i="12"/>
  <c r="N195" i="12"/>
  <c r="S182" i="12"/>
  <c r="K182" i="12"/>
  <c r="L182" i="12" s="1"/>
  <c r="P135" i="12"/>
  <c r="O141" i="12" s="1"/>
  <c r="P141" i="12" s="1"/>
  <c r="G135" i="12"/>
  <c r="G136" i="12" s="1"/>
  <c r="S97" i="12"/>
  <c r="L122" i="12"/>
  <c r="K103" i="12"/>
  <c r="L103" i="12" s="1"/>
  <c r="L104" i="12" s="1"/>
  <c r="N220" i="12"/>
  <c r="N223" i="12" s="1"/>
  <c r="F240" i="12"/>
  <c r="G240" i="12" s="1"/>
  <c r="G241" i="12" s="1"/>
  <c r="K220" i="12"/>
  <c r="K223" i="12" s="1"/>
  <c r="L223" i="12" s="1"/>
  <c r="L224" i="12" s="1"/>
  <c r="P231" i="12"/>
  <c r="P205" i="12"/>
  <c r="P230" i="12"/>
  <c r="P215" i="12"/>
  <c r="P206" i="12"/>
  <c r="P204" i="12"/>
  <c r="P211" i="12"/>
  <c r="P208" i="12"/>
  <c r="P210" i="12"/>
  <c r="P203" i="12"/>
  <c r="P207" i="12"/>
  <c r="P232" i="12"/>
  <c r="P216" i="12"/>
  <c r="P202" i="12"/>
  <c r="P222" i="12"/>
  <c r="P194" i="12"/>
  <c r="P233" i="12"/>
  <c r="P192" i="12"/>
  <c r="P190" i="12"/>
  <c r="P193" i="12"/>
  <c r="M201" i="12"/>
  <c r="N201" i="12" s="1"/>
  <c r="K195" i="12"/>
  <c r="N242" i="12"/>
  <c r="D226" i="12"/>
  <c r="D227" i="12" s="1"/>
  <c r="D234" i="12"/>
  <c r="H201" i="12"/>
  <c r="I201" i="12" s="1"/>
  <c r="S192" i="12"/>
  <c r="S194" i="12"/>
  <c r="S222" i="12"/>
  <c r="S193" i="12"/>
  <c r="S190" i="12"/>
  <c r="U187" i="12"/>
  <c r="S208" i="12"/>
  <c r="S202" i="12"/>
  <c r="S232" i="12"/>
  <c r="S210" i="12"/>
  <c r="S233" i="12"/>
  <c r="S204" i="12"/>
  <c r="S203" i="12"/>
  <c r="U188" i="12"/>
  <c r="S231" i="12"/>
  <c r="S211" i="12"/>
  <c r="S207" i="12"/>
  <c r="S206" i="12"/>
  <c r="S205" i="12"/>
  <c r="S215" i="12"/>
  <c r="S216" i="12"/>
  <c r="S230" i="12"/>
  <c r="K242" i="12"/>
  <c r="L242" i="12" s="1"/>
  <c r="N180" i="12"/>
  <c r="N152" i="12"/>
  <c r="N165" i="12" s="1"/>
  <c r="I180" i="12"/>
  <c r="I152" i="12"/>
  <c r="I165" i="12" s="1"/>
  <c r="S160" i="12"/>
  <c r="S163" i="12" s="1"/>
  <c r="P160" i="12"/>
  <c r="P163" i="12" s="1"/>
  <c r="Q163" i="12" s="1"/>
  <c r="Q164" i="12" s="1"/>
  <c r="S157" i="12"/>
  <c r="F180" i="12"/>
  <c r="G180" i="12" s="1"/>
  <c r="G181" i="12" s="1"/>
  <c r="F152" i="12"/>
  <c r="U170" i="12"/>
  <c r="U146" i="12"/>
  <c r="U172" i="12"/>
  <c r="U150" i="12"/>
  <c r="U145" i="12"/>
  <c r="U148" i="12"/>
  <c r="U171" i="12"/>
  <c r="U142" i="12"/>
  <c r="U147" i="12"/>
  <c r="U155" i="12"/>
  <c r="U151" i="12"/>
  <c r="U143" i="12"/>
  <c r="U156" i="12"/>
  <c r="U144" i="12"/>
  <c r="P182" i="12"/>
  <c r="Q182" i="12" s="1"/>
  <c r="J141" i="12"/>
  <c r="K141" i="12" s="1"/>
  <c r="U162" i="12"/>
  <c r="U134" i="12"/>
  <c r="U130" i="12"/>
  <c r="U132" i="12"/>
  <c r="U133" i="12"/>
  <c r="U173" i="12"/>
  <c r="S135" i="12"/>
  <c r="I120" i="12"/>
  <c r="I92" i="12"/>
  <c r="I105" i="12" s="1"/>
  <c r="P122" i="12"/>
  <c r="Q122" i="12" s="1"/>
  <c r="P100" i="12"/>
  <c r="P103" i="12" s="1"/>
  <c r="Q103" i="12" s="1"/>
  <c r="Q104" i="12" s="1"/>
  <c r="D114" i="12"/>
  <c r="D106" i="12"/>
  <c r="D107" i="12" s="1"/>
  <c r="U112" i="12"/>
  <c r="U90" i="12"/>
  <c r="U83" i="12"/>
  <c r="U111" i="12"/>
  <c r="U85" i="12"/>
  <c r="U82" i="12"/>
  <c r="U95" i="12"/>
  <c r="U86" i="12"/>
  <c r="U110" i="12"/>
  <c r="U91" i="12"/>
  <c r="U84" i="12"/>
  <c r="U88" i="12"/>
  <c r="U96" i="12"/>
  <c r="U87" i="12"/>
  <c r="U102" i="12"/>
  <c r="U72" i="12"/>
  <c r="U113" i="12"/>
  <c r="U74" i="12"/>
  <c r="U70" i="12"/>
  <c r="U73" i="12"/>
  <c r="P75" i="12"/>
  <c r="F120" i="12"/>
  <c r="G120" i="12" s="1"/>
  <c r="G121" i="12" s="1"/>
  <c r="F92" i="12"/>
  <c r="S100" i="12"/>
  <c r="S103" i="12" s="1"/>
  <c r="S75" i="12"/>
  <c r="G306" i="10"/>
  <c r="P283" i="11"/>
  <c r="Q283" i="11" s="1"/>
  <c r="Q284" i="11" s="1"/>
  <c r="N277" i="11"/>
  <c r="P300" i="11"/>
  <c r="Q300" i="11" s="1"/>
  <c r="G217" i="11"/>
  <c r="G218" i="11" s="1"/>
  <c r="I225" i="11"/>
  <c r="I234" i="11" s="1"/>
  <c r="L217" i="11"/>
  <c r="L218" i="11" s="1"/>
  <c r="S242" i="11"/>
  <c r="Q223" i="11"/>
  <c r="Q224" i="11" s="1"/>
  <c r="L223" i="11"/>
  <c r="L224" i="11" s="1"/>
  <c r="L157" i="11"/>
  <c r="L158" i="11" s="1"/>
  <c r="D165" i="11"/>
  <c r="P75" i="11"/>
  <c r="O81" i="11" s="1"/>
  <c r="P81" i="11" s="1"/>
  <c r="K120" i="11"/>
  <c r="L120" i="11" s="1"/>
  <c r="D286" i="11"/>
  <c r="D287" i="11" s="1"/>
  <c r="D11" i="22" s="1"/>
  <c r="D294" i="11"/>
  <c r="K276" i="11"/>
  <c r="K280" i="11"/>
  <c r="K283" i="11" s="1"/>
  <c r="L283" i="11" s="1"/>
  <c r="L284" i="11" s="1"/>
  <c r="K275" i="11"/>
  <c r="K255" i="11"/>
  <c r="J261" i="11" s="1"/>
  <c r="K261" i="11" s="1"/>
  <c r="N272" i="11"/>
  <c r="N302" i="11"/>
  <c r="S272" i="11"/>
  <c r="S285" i="11" s="1"/>
  <c r="S302" i="11"/>
  <c r="U280" i="11"/>
  <c r="U283" i="11" s="1"/>
  <c r="V283" i="11" s="1"/>
  <c r="V284" i="11" s="1"/>
  <c r="U275" i="11"/>
  <c r="U276" i="11"/>
  <c r="U255" i="11"/>
  <c r="T261" i="11" s="1"/>
  <c r="U261" i="11" s="1"/>
  <c r="Q255" i="11"/>
  <c r="Q256" i="11" s="1"/>
  <c r="I302" i="11"/>
  <c r="I272" i="11"/>
  <c r="I285" i="11" s="1"/>
  <c r="S234" i="11"/>
  <c r="S226" i="11"/>
  <c r="S227" i="11" s="1"/>
  <c r="P10" i="22" s="1"/>
  <c r="D225" i="11"/>
  <c r="I242" i="11"/>
  <c r="L241" i="11" s="1"/>
  <c r="P242" i="11"/>
  <c r="N242" i="11"/>
  <c r="N212" i="11"/>
  <c r="N225" i="11" s="1"/>
  <c r="F212" i="11"/>
  <c r="F242" i="11"/>
  <c r="G242" i="11" s="1"/>
  <c r="G243" i="11" s="1"/>
  <c r="P225" i="11"/>
  <c r="P156" i="11"/>
  <c r="P155" i="11"/>
  <c r="P160" i="11"/>
  <c r="P163" i="11" s="1"/>
  <c r="Q163" i="11" s="1"/>
  <c r="Q164" i="11" s="1"/>
  <c r="S182" i="11"/>
  <c r="S152" i="11"/>
  <c r="S165" i="11" s="1"/>
  <c r="V180" i="11"/>
  <c r="I182" i="11"/>
  <c r="L181" i="11" s="1"/>
  <c r="I152" i="11"/>
  <c r="I165" i="11" s="1"/>
  <c r="F182" i="11"/>
  <c r="G182" i="11" s="1"/>
  <c r="G183" i="11" s="1"/>
  <c r="N122" i="11"/>
  <c r="N92" i="11"/>
  <c r="P100" i="11"/>
  <c r="P103" i="11" s="1"/>
  <c r="Q103" i="11" s="1"/>
  <c r="Q104" i="11" s="1"/>
  <c r="P96" i="11"/>
  <c r="P95" i="11"/>
  <c r="N97" i="11"/>
  <c r="K100" i="11"/>
  <c r="K103" i="11" s="1"/>
  <c r="L103" i="11" s="1"/>
  <c r="L104" i="11" s="1"/>
  <c r="K95" i="11"/>
  <c r="K96" i="11"/>
  <c r="U75" i="11"/>
  <c r="T81" i="11" s="1"/>
  <c r="U81" i="11" s="1"/>
  <c r="D122" i="11"/>
  <c r="G121" i="11" s="1"/>
  <c r="D92" i="11"/>
  <c r="D105" i="11" s="1"/>
  <c r="K75" i="11"/>
  <c r="J81" i="11" s="1"/>
  <c r="K81" i="11" s="1"/>
  <c r="U100" i="11"/>
  <c r="U103" i="11" s="1"/>
  <c r="V103" i="11" s="1"/>
  <c r="V104" i="11" s="1"/>
  <c r="U96" i="11"/>
  <c r="U95" i="11"/>
  <c r="U120" i="11"/>
  <c r="V120" i="11" s="1"/>
  <c r="I464" i="10"/>
  <c r="I473" i="10" s="1"/>
  <c r="I482" i="10" s="1"/>
  <c r="U381" i="10"/>
  <c r="T387" i="10" s="1"/>
  <c r="U387" i="10" s="1"/>
  <c r="U398" i="10" s="1"/>
  <c r="I412" i="10"/>
  <c r="I421" i="10" s="1"/>
  <c r="F403" i="10"/>
  <c r="G403" i="10" s="1"/>
  <c r="G404" i="10" s="1"/>
  <c r="G428" i="10"/>
  <c r="Q259" i="10"/>
  <c r="Q260" i="10" s="1"/>
  <c r="P276" i="10"/>
  <c r="K259" i="10"/>
  <c r="J265" i="10" s="1"/>
  <c r="K265" i="10" s="1"/>
  <c r="N281" i="10"/>
  <c r="U259" i="10"/>
  <c r="T265" i="10" s="1"/>
  <c r="U265" i="10" s="1"/>
  <c r="U280" i="10"/>
  <c r="U281" i="10" s="1"/>
  <c r="V281" i="10" s="1"/>
  <c r="V282" i="10" s="1"/>
  <c r="U305" i="10"/>
  <c r="V305" i="10" s="1"/>
  <c r="S229" i="10"/>
  <c r="S238" i="10" s="1"/>
  <c r="U244" i="10"/>
  <c r="V244" i="10" s="1"/>
  <c r="S246" i="10"/>
  <c r="D238" i="10"/>
  <c r="D239" i="10" s="1"/>
  <c r="D240" i="10" s="1"/>
  <c r="D18" i="21" s="1"/>
  <c r="D231" i="10"/>
  <c r="D10" i="21" s="1"/>
  <c r="V137" i="10"/>
  <c r="V138" i="10" s="1"/>
  <c r="Q166" i="10"/>
  <c r="Q167" i="10" s="1"/>
  <c r="S154" i="10"/>
  <c r="S168" i="10" s="1"/>
  <c r="S177" i="10" s="1"/>
  <c r="U158" i="10"/>
  <c r="U159" i="10" s="1"/>
  <c r="V159" i="10" s="1"/>
  <c r="V160" i="10" s="1"/>
  <c r="U162" i="10"/>
  <c r="U166" i="10" s="1"/>
  <c r="V166" i="10" s="1"/>
  <c r="V167" i="10" s="1"/>
  <c r="K162" i="10"/>
  <c r="K166" i="10" s="1"/>
  <c r="L166" i="10" s="1"/>
  <c r="L167" i="10" s="1"/>
  <c r="F159" i="10"/>
  <c r="G159" i="10" s="1"/>
  <c r="G160" i="10" s="1"/>
  <c r="U183" i="10"/>
  <c r="V183" i="10" s="1"/>
  <c r="I474" i="10"/>
  <c r="I475" i="10" s="1"/>
  <c r="H14" i="21" s="1"/>
  <c r="F459" i="10"/>
  <c r="F490" i="10"/>
  <c r="S490" i="10"/>
  <c r="L442" i="10"/>
  <c r="L443" i="10" s="1"/>
  <c r="D490" i="10"/>
  <c r="G489" i="10" s="1"/>
  <c r="D459" i="10"/>
  <c r="D473" i="10" s="1"/>
  <c r="N490" i="10"/>
  <c r="Q489" i="10" s="1"/>
  <c r="N459" i="10"/>
  <c r="N473" i="10" s="1"/>
  <c r="Q471" i="10"/>
  <c r="Q472" i="10" s="1"/>
  <c r="Q442" i="10"/>
  <c r="Q443" i="10" s="1"/>
  <c r="K381" i="10"/>
  <c r="J387" i="10" s="1"/>
  <c r="K387" i="10" s="1"/>
  <c r="P427" i="10"/>
  <c r="Q427" i="10" s="1"/>
  <c r="N398" i="10"/>
  <c r="N412" i="10" s="1"/>
  <c r="N429" i="10"/>
  <c r="U401" i="10"/>
  <c r="U402" i="10"/>
  <c r="U406" i="10"/>
  <c r="U410" i="10" s="1"/>
  <c r="V410" i="10" s="1"/>
  <c r="V411" i="10" s="1"/>
  <c r="K401" i="10"/>
  <c r="K406" i="10"/>
  <c r="K410" i="10" s="1"/>
  <c r="L410" i="10" s="1"/>
  <c r="L411" i="10" s="1"/>
  <c r="K402" i="10"/>
  <c r="P401" i="10"/>
  <c r="P402" i="10"/>
  <c r="P406" i="10"/>
  <c r="P410" i="10" s="1"/>
  <c r="Q410" i="10" s="1"/>
  <c r="Q411" i="10" s="1"/>
  <c r="G381" i="10"/>
  <c r="G382" i="10" s="1"/>
  <c r="P381" i="10"/>
  <c r="O387" i="10" s="1"/>
  <c r="P387" i="10" s="1"/>
  <c r="I429" i="10"/>
  <c r="I351" i="10"/>
  <c r="N337" i="10"/>
  <c r="N351" i="10" s="1"/>
  <c r="N368" i="10"/>
  <c r="S337" i="10"/>
  <c r="S351" i="10" s="1"/>
  <c r="S368" i="10"/>
  <c r="K341" i="10"/>
  <c r="K345" i="10"/>
  <c r="K349" i="10" s="1"/>
  <c r="L349" i="10" s="1"/>
  <c r="L350" i="10" s="1"/>
  <c r="K340" i="10"/>
  <c r="U341" i="10"/>
  <c r="U345" i="10"/>
  <c r="U349" i="10" s="1"/>
  <c r="V349" i="10" s="1"/>
  <c r="V350" i="10" s="1"/>
  <c r="U340" i="10"/>
  <c r="K320" i="10"/>
  <c r="J326" i="10" s="1"/>
  <c r="K326" i="10" s="1"/>
  <c r="P320" i="10"/>
  <c r="O326" i="10" s="1"/>
  <c r="P326" i="10" s="1"/>
  <c r="K366" i="10"/>
  <c r="L366" i="10" s="1"/>
  <c r="U320" i="10"/>
  <c r="T326" i="10" s="1"/>
  <c r="U326" i="10" s="1"/>
  <c r="P366" i="10"/>
  <c r="Q366" i="10" s="1"/>
  <c r="I368" i="10"/>
  <c r="P341" i="10"/>
  <c r="P345" i="10"/>
  <c r="P349" i="10" s="1"/>
  <c r="Q349" i="10" s="1"/>
  <c r="Q350" i="10" s="1"/>
  <c r="P340" i="10"/>
  <c r="F337" i="10"/>
  <c r="F368" i="10"/>
  <c r="G368" i="10" s="1"/>
  <c r="G369" i="10" s="1"/>
  <c r="P307" i="10"/>
  <c r="N276" i="10"/>
  <c r="N307" i="10"/>
  <c r="Q306" i="10" s="1"/>
  <c r="G259" i="10"/>
  <c r="G260" i="10" s="1"/>
  <c r="S276" i="10"/>
  <c r="S290" i="10" s="1"/>
  <c r="S307" i="10"/>
  <c r="Q288" i="10"/>
  <c r="Q289" i="10" s="1"/>
  <c r="D299" i="10"/>
  <c r="D291" i="10"/>
  <c r="D292" i="10" s="1"/>
  <c r="D11" i="21" s="1"/>
  <c r="K219" i="10"/>
  <c r="K223" i="10"/>
  <c r="K227" i="10" s="1"/>
  <c r="L227" i="10" s="1"/>
  <c r="L228" i="10" s="1"/>
  <c r="K218" i="10"/>
  <c r="I215" i="10"/>
  <c r="I229" i="10" s="1"/>
  <c r="I246" i="10"/>
  <c r="U219" i="10"/>
  <c r="U223" i="10"/>
  <c r="U227" i="10" s="1"/>
  <c r="V227" i="10" s="1"/>
  <c r="V228" i="10" s="1"/>
  <c r="U218" i="10"/>
  <c r="P219" i="10"/>
  <c r="P223" i="10"/>
  <c r="P227" i="10" s="1"/>
  <c r="Q227" i="10" s="1"/>
  <c r="Q228" i="10" s="1"/>
  <c r="P218" i="10"/>
  <c r="P244" i="10"/>
  <c r="Q244" i="10" s="1"/>
  <c r="K198" i="10"/>
  <c r="J204" i="10" s="1"/>
  <c r="K204" i="10" s="1"/>
  <c r="U198" i="10"/>
  <c r="T204" i="10" s="1"/>
  <c r="U204" i="10" s="1"/>
  <c r="F215" i="10"/>
  <c r="F246" i="10"/>
  <c r="G246" i="10" s="1"/>
  <c r="G247" i="10" s="1"/>
  <c r="U154" i="10"/>
  <c r="U185" i="10"/>
  <c r="L137" i="10"/>
  <c r="L138" i="10" s="1"/>
  <c r="I154" i="10"/>
  <c r="I185" i="10"/>
  <c r="D154" i="10"/>
  <c r="D168" i="10" s="1"/>
  <c r="D185" i="10"/>
  <c r="G184" i="10" s="1"/>
  <c r="S185" i="10"/>
  <c r="Q76" i="10"/>
  <c r="Q77" i="10" s="1"/>
  <c r="L105" i="10"/>
  <c r="L106" i="10" s="1"/>
  <c r="D93" i="10"/>
  <c r="D107" i="10" s="1"/>
  <c r="D124" i="10"/>
  <c r="G123" i="10" s="1"/>
  <c r="U46" i="13" l="1"/>
  <c r="U47" i="13" s="1"/>
  <c r="V47" i="13" s="1"/>
  <c r="V48" i="13" s="1"/>
  <c r="U53" i="13"/>
  <c r="U54" i="13" s="1"/>
  <c r="U55" i="13" s="1"/>
  <c r="V55" i="13" s="1"/>
  <c r="V56" i="13" s="1"/>
  <c r="P53" i="14"/>
  <c r="P54" i="14" s="1"/>
  <c r="P55" i="14" s="1"/>
  <c r="Q55" i="14" s="1"/>
  <c r="Q56" i="14" s="1"/>
  <c r="P46" i="14"/>
  <c r="P47" i="14" s="1"/>
  <c r="Q47" i="14" s="1"/>
  <c r="Q48" i="14" s="1"/>
  <c r="K53" i="13"/>
  <c r="K46" i="13"/>
  <c r="K47" i="13" s="1"/>
  <c r="L47" i="13" s="1"/>
  <c r="L48" i="13" s="1"/>
  <c r="Q121" i="11"/>
  <c r="Q241" i="11"/>
  <c r="U53" i="14"/>
  <c r="U46" i="14"/>
  <c r="U47" i="14" s="1"/>
  <c r="V47" i="14" s="1"/>
  <c r="V48" i="14" s="1"/>
  <c r="P46" i="13"/>
  <c r="P47" i="13" s="1"/>
  <c r="Q47" i="13" s="1"/>
  <c r="Q48" i="13" s="1"/>
  <c r="P53" i="13"/>
  <c r="P54" i="13" s="1"/>
  <c r="P55" i="13" s="1"/>
  <c r="Q55" i="13" s="1"/>
  <c r="Q56" i="13" s="1"/>
  <c r="K92" i="12"/>
  <c r="L92" i="12" s="1"/>
  <c r="L93" i="12" s="1"/>
  <c r="N92" i="12"/>
  <c r="N105" i="12" s="1"/>
  <c r="N106" i="12" s="1"/>
  <c r="N107" i="12" s="1"/>
  <c r="Q135" i="12"/>
  <c r="Q136" i="12" s="1"/>
  <c r="L301" i="11"/>
  <c r="Q135" i="11"/>
  <c r="Q136" i="11" s="1"/>
  <c r="F165" i="11"/>
  <c r="F166" i="11" s="1"/>
  <c r="F167" i="11" s="1"/>
  <c r="Q75" i="11"/>
  <c r="Q76" i="11" s="1"/>
  <c r="F302" i="11"/>
  <c r="G302" i="11" s="1"/>
  <c r="G303" i="11" s="1"/>
  <c r="V241" i="11"/>
  <c r="Q277" i="11"/>
  <c r="Q278" i="11" s="1"/>
  <c r="V195" i="11"/>
  <c r="V196" i="11" s="1"/>
  <c r="T201" i="11"/>
  <c r="U201" i="11" s="1"/>
  <c r="U242" i="11" s="1"/>
  <c r="V242" i="11" s="1"/>
  <c r="V243" i="11" s="1"/>
  <c r="V75" i="11"/>
  <c r="V76" i="11" s="1"/>
  <c r="N285" i="11"/>
  <c r="N286" i="11" s="1"/>
  <c r="N287" i="11" s="1"/>
  <c r="L11" i="22" s="1"/>
  <c r="I168" i="10"/>
  <c r="I177" i="10" s="1"/>
  <c r="Q281" i="10"/>
  <c r="Q282" i="10" s="1"/>
  <c r="Q198" i="10"/>
  <c r="Q199" i="10" s="1"/>
  <c r="S230" i="10"/>
  <c r="S231" i="10" s="1"/>
  <c r="P10" i="21" s="1"/>
  <c r="I299" i="10"/>
  <c r="I300" i="10" s="1"/>
  <c r="I301" i="10" s="1"/>
  <c r="H19" i="21" s="1"/>
  <c r="D352" i="10"/>
  <c r="D353" i="10" s="1"/>
  <c r="D12" i="21" s="1"/>
  <c r="V76" i="10"/>
  <c r="V77" i="10" s="1"/>
  <c r="L184" i="10"/>
  <c r="V381" i="10"/>
  <c r="V382" i="10" s="1"/>
  <c r="U93" i="10"/>
  <c r="U107" i="10" s="1"/>
  <c r="L306" i="10"/>
  <c r="K124" i="10"/>
  <c r="Q137" i="10"/>
  <c r="Q138" i="10" s="1"/>
  <c r="V489" i="10"/>
  <c r="S474" i="10"/>
  <c r="S475" i="10" s="1"/>
  <c r="P14" i="21" s="1"/>
  <c r="L76" i="10"/>
  <c r="L77" i="10" s="1"/>
  <c r="L245" i="10"/>
  <c r="V185" i="10"/>
  <c r="V186" i="10" s="1"/>
  <c r="V442" i="10"/>
  <c r="V443" i="10" s="1"/>
  <c r="V367" i="10"/>
  <c r="L428" i="10"/>
  <c r="Q301" i="11"/>
  <c r="K220" i="10"/>
  <c r="L220" i="10" s="1"/>
  <c r="L221" i="10" s="1"/>
  <c r="P403" i="10"/>
  <c r="Q403" i="10" s="1"/>
  <c r="Q404" i="10" s="1"/>
  <c r="I413" i="10"/>
  <c r="I414" i="10" s="1"/>
  <c r="H13" i="21" s="1"/>
  <c r="V301" i="11"/>
  <c r="Q183" i="12"/>
  <c r="V306" i="10"/>
  <c r="P342" i="10"/>
  <c r="Q342" i="10" s="1"/>
  <c r="Q343" i="10" s="1"/>
  <c r="U97" i="11"/>
  <c r="V97" i="11" s="1"/>
  <c r="V98" i="11" s="1"/>
  <c r="L183" i="12"/>
  <c r="L123" i="12"/>
  <c r="N240" i="12"/>
  <c r="N212" i="12"/>
  <c r="N225" i="12" s="1"/>
  <c r="U206" i="12"/>
  <c r="U231" i="12"/>
  <c r="U230" i="12"/>
  <c r="U215" i="12"/>
  <c r="U205" i="12"/>
  <c r="U204" i="12"/>
  <c r="U216" i="12"/>
  <c r="U211" i="12"/>
  <c r="U207" i="12"/>
  <c r="U208" i="12"/>
  <c r="U210" i="12"/>
  <c r="U202" i="12"/>
  <c r="U232" i="12"/>
  <c r="U203" i="12"/>
  <c r="U222" i="12"/>
  <c r="U194" i="12"/>
  <c r="U190" i="12"/>
  <c r="U233" i="12"/>
  <c r="U192" i="12"/>
  <c r="U193" i="12"/>
  <c r="S220" i="12"/>
  <c r="S223" i="12" s="1"/>
  <c r="I212" i="12"/>
  <c r="I225" i="12" s="1"/>
  <c r="I240" i="12"/>
  <c r="L243" i="12" s="1"/>
  <c r="P195" i="12"/>
  <c r="P242" i="12"/>
  <c r="Q242" i="12" s="1"/>
  <c r="G212" i="12"/>
  <c r="G213" i="12" s="1"/>
  <c r="F225" i="12"/>
  <c r="S242" i="12"/>
  <c r="S195" i="12"/>
  <c r="D235" i="12"/>
  <c r="D236" i="12" s="1"/>
  <c r="J201" i="12"/>
  <c r="K201" i="12" s="1"/>
  <c r="P217" i="12"/>
  <c r="Q217" i="12" s="1"/>
  <c r="Q218" i="12" s="1"/>
  <c r="S217" i="12"/>
  <c r="L195" i="12"/>
  <c r="L196" i="12" s="1"/>
  <c r="P220" i="12"/>
  <c r="P223" i="12" s="1"/>
  <c r="Q223" i="12" s="1"/>
  <c r="Q224" i="12" s="1"/>
  <c r="P180" i="12"/>
  <c r="Q180" i="12" s="1"/>
  <c r="Q181" i="12" s="1"/>
  <c r="P152" i="12"/>
  <c r="U182" i="12"/>
  <c r="V182" i="12" s="1"/>
  <c r="G152" i="12"/>
  <c r="G153" i="12" s="1"/>
  <c r="F165" i="12"/>
  <c r="U135" i="12"/>
  <c r="U157" i="12"/>
  <c r="V157" i="12" s="1"/>
  <c r="V158" i="12" s="1"/>
  <c r="N166" i="12"/>
  <c r="N167" i="12" s="1"/>
  <c r="N174" i="12"/>
  <c r="V135" i="12"/>
  <c r="V136" i="12" s="1"/>
  <c r="R141" i="12"/>
  <c r="S141" i="12" s="1"/>
  <c r="U160" i="12"/>
  <c r="U163" i="12" s="1"/>
  <c r="V163" i="12" s="1"/>
  <c r="V164" i="12" s="1"/>
  <c r="K180" i="12"/>
  <c r="L180" i="12" s="1"/>
  <c r="L181" i="12" s="1"/>
  <c r="K152" i="12"/>
  <c r="I174" i="12"/>
  <c r="I166" i="12"/>
  <c r="I167" i="12" s="1"/>
  <c r="I106" i="12"/>
  <c r="I107" i="12" s="1"/>
  <c r="I114" i="12"/>
  <c r="L120" i="12"/>
  <c r="L121" i="12" s="1"/>
  <c r="G92" i="12"/>
  <c r="G93" i="12" s="1"/>
  <c r="F105" i="12"/>
  <c r="U100" i="12"/>
  <c r="U103" i="12" s="1"/>
  <c r="V103" i="12" s="1"/>
  <c r="V104" i="12" s="1"/>
  <c r="U97" i="12"/>
  <c r="V97" i="12" s="1"/>
  <c r="V98" i="12" s="1"/>
  <c r="U122" i="12"/>
  <c r="V122" i="12" s="1"/>
  <c r="D115" i="12"/>
  <c r="D116" i="12" s="1"/>
  <c r="Q123" i="12"/>
  <c r="N114" i="12"/>
  <c r="O81" i="12"/>
  <c r="P81" i="12" s="1"/>
  <c r="Q75" i="12"/>
  <c r="Q76" i="12" s="1"/>
  <c r="U75" i="12"/>
  <c r="V75" i="12" s="1"/>
  <c r="V76" i="12" s="1"/>
  <c r="R81" i="12"/>
  <c r="S81" i="12" s="1"/>
  <c r="V245" i="10"/>
  <c r="Q242" i="11"/>
  <c r="Q243" i="11" s="1"/>
  <c r="I226" i="11"/>
  <c r="I227" i="11" s="1"/>
  <c r="H10" i="22" s="1"/>
  <c r="U277" i="11"/>
  <c r="V277" i="11" s="1"/>
  <c r="V278" i="11" s="1"/>
  <c r="D174" i="11"/>
  <c r="D175" i="11" s="1"/>
  <c r="D176" i="11" s="1"/>
  <c r="D14" i="22" s="1"/>
  <c r="D166" i="11"/>
  <c r="D167" i="11" s="1"/>
  <c r="D9" i="22" s="1"/>
  <c r="P97" i="11"/>
  <c r="S294" i="11"/>
  <c r="S286" i="11"/>
  <c r="S287" i="11" s="1"/>
  <c r="P11" i="22" s="1"/>
  <c r="V255" i="11"/>
  <c r="V256" i="11" s="1"/>
  <c r="L255" i="11"/>
  <c r="L256" i="11" s="1"/>
  <c r="K277" i="11"/>
  <c r="L277" i="11" s="1"/>
  <c r="L278" i="11" s="1"/>
  <c r="D295" i="11"/>
  <c r="D296" i="11" s="1"/>
  <c r="D16" i="22" s="1"/>
  <c r="G272" i="11"/>
  <c r="G273" i="11" s="1"/>
  <c r="F285" i="11"/>
  <c r="I294" i="11"/>
  <c r="I286" i="11"/>
  <c r="I287" i="11" s="1"/>
  <c r="H11" i="22" s="1"/>
  <c r="P272" i="11"/>
  <c r="P302" i="11"/>
  <c r="Q302" i="11" s="1"/>
  <c r="Q303" i="11" s="1"/>
  <c r="U212" i="11"/>
  <c r="S235" i="11"/>
  <c r="S236" i="11" s="1"/>
  <c r="P15" i="22" s="1"/>
  <c r="N226" i="11"/>
  <c r="N227" i="11" s="1"/>
  <c r="L10" i="22" s="1"/>
  <c r="N234" i="11"/>
  <c r="D226" i="11"/>
  <c r="D227" i="11" s="1"/>
  <c r="D10" i="22" s="1"/>
  <c r="D234" i="11"/>
  <c r="G212" i="11"/>
  <c r="G213" i="11" s="1"/>
  <c r="F225" i="11"/>
  <c r="K212" i="11"/>
  <c r="K242" i="11"/>
  <c r="L242" i="11" s="1"/>
  <c r="L243" i="11" s="1"/>
  <c r="P226" i="11"/>
  <c r="P227" i="11" s="1"/>
  <c r="M10" i="22" s="1"/>
  <c r="P234" i="11"/>
  <c r="Q212" i="11"/>
  <c r="Q213" i="11" s="1"/>
  <c r="I235" i="11"/>
  <c r="I236" i="11" s="1"/>
  <c r="H15" i="22" s="1"/>
  <c r="P152" i="11"/>
  <c r="P182" i="11"/>
  <c r="F174" i="11"/>
  <c r="S166" i="11"/>
  <c r="S167" i="11" s="1"/>
  <c r="P9" i="22" s="1"/>
  <c r="S174" i="11"/>
  <c r="P157" i="11"/>
  <c r="Q157" i="11" s="1"/>
  <c r="Q158" i="11" s="1"/>
  <c r="V181" i="11"/>
  <c r="U152" i="11"/>
  <c r="U182" i="11"/>
  <c r="V182" i="11" s="1"/>
  <c r="V183" i="11" s="1"/>
  <c r="K152" i="11"/>
  <c r="K182" i="11"/>
  <c r="L182" i="11" s="1"/>
  <c r="L183" i="11" s="1"/>
  <c r="I166" i="11"/>
  <c r="I167" i="11" s="1"/>
  <c r="H9" i="22" s="1"/>
  <c r="I174" i="11"/>
  <c r="N182" i="11"/>
  <c r="Q181" i="11" s="1"/>
  <c r="N152" i="11"/>
  <c r="N165" i="11" s="1"/>
  <c r="S92" i="11"/>
  <c r="S105" i="11" s="1"/>
  <c r="S122" i="11"/>
  <c r="V121" i="11" s="1"/>
  <c r="P92" i="11"/>
  <c r="P122" i="11"/>
  <c r="Q122" i="11" s="1"/>
  <c r="Q123" i="11" s="1"/>
  <c r="I92" i="11"/>
  <c r="I105" i="11" s="1"/>
  <c r="I122" i="11"/>
  <c r="L121" i="11" s="1"/>
  <c r="F92" i="11"/>
  <c r="F122" i="11"/>
  <c r="G122" i="11" s="1"/>
  <c r="G123" i="11" s="1"/>
  <c r="K97" i="11"/>
  <c r="L97" i="11" s="1"/>
  <c r="L98" i="11" s="1"/>
  <c r="Q97" i="11"/>
  <c r="Q98" i="11" s="1"/>
  <c r="N105" i="11"/>
  <c r="D106" i="11"/>
  <c r="D107" i="11" s="1"/>
  <c r="D8" i="22" s="1"/>
  <c r="D114" i="11"/>
  <c r="L75" i="11"/>
  <c r="L76" i="11" s="1"/>
  <c r="L464" i="10"/>
  <c r="L465" i="10" s="1"/>
  <c r="U403" i="10"/>
  <c r="V403" i="10" s="1"/>
  <c r="V404" i="10" s="1"/>
  <c r="U342" i="10"/>
  <c r="V342" i="10" s="1"/>
  <c r="V343" i="10" s="1"/>
  <c r="L367" i="10"/>
  <c r="Q367" i="10"/>
  <c r="L259" i="10"/>
  <c r="L260" i="10" s="1"/>
  <c r="N290" i="10"/>
  <c r="N291" i="10" s="1"/>
  <c r="N292" i="10" s="1"/>
  <c r="L11" i="21" s="1"/>
  <c r="V259" i="10"/>
  <c r="V260" i="10" s="1"/>
  <c r="S169" i="10"/>
  <c r="S170" i="10" s="1"/>
  <c r="P9" i="21" s="1"/>
  <c r="V184" i="10"/>
  <c r="S483" i="10"/>
  <c r="S484" i="10" s="1"/>
  <c r="P22" i="21" s="1"/>
  <c r="G490" i="10"/>
  <c r="G491" i="10" s="1"/>
  <c r="K490" i="10"/>
  <c r="L490" i="10" s="1"/>
  <c r="L491" i="10" s="1"/>
  <c r="K459" i="10"/>
  <c r="N474" i="10"/>
  <c r="N475" i="10" s="1"/>
  <c r="L14" i="21" s="1"/>
  <c r="N482" i="10"/>
  <c r="I483" i="10"/>
  <c r="I484" i="10" s="1"/>
  <c r="H22" i="21" s="1"/>
  <c r="D482" i="10"/>
  <c r="D474" i="10"/>
  <c r="D475" i="10" s="1"/>
  <c r="D14" i="21" s="1"/>
  <c r="U459" i="10"/>
  <c r="U490" i="10"/>
  <c r="V490" i="10" s="1"/>
  <c r="V491" i="10" s="1"/>
  <c r="G459" i="10"/>
  <c r="G460" i="10" s="1"/>
  <c r="F473" i="10"/>
  <c r="P459" i="10"/>
  <c r="P490" i="10"/>
  <c r="Q490" i="10" s="1"/>
  <c r="Q491" i="10" s="1"/>
  <c r="Q381" i="10"/>
  <c r="Q382" i="10" s="1"/>
  <c r="F429" i="10"/>
  <c r="G429" i="10" s="1"/>
  <c r="G430" i="10" s="1"/>
  <c r="F398" i="10"/>
  <c r="N421" i="10"/>
  <c r="N413" i="10"/>
  <c r="N414" i="10" s="1"/>
  <c r="L13" i="21" s="1"/>
  <c r="S398" i="10"/>
  <c r="S412" i="10" s="1"/>
  <c r="S429" i="10"/>
  <c r="V428" i="10" s="1"/>
  <c r="U429" i="10"/>
  <c r="Q428" i="10"/>
  <c r="K403" i="10"/>
  <c r="L403" i="10" s="1"/>
  <c r="L404" i="10" s="1"/>
  <c r="L381" i="10"/>
  <c r="L382" i="10" s="1"/>
  <c r="I422" i="10"/>
  <c r="I423" i="10" s="1"/>
  <c r="H21" i="21" s="1"/>
  <c r="S360" i="10"/>
  <c r="S352" i="10"/>
  <c r="S353" i="10" s="1"/>
  <c r="P12" i="21" s="1"/>
  <c r="Q320" i="10"/>
  <c r="Q321" i="10" s="1"/>
  <c r="G337" i="10"/>
  <c r="G338" i="10" s="1"/>
  <c r="F351" i="10"/>
  <c r="D361" i="10"/>
  <c r="D362" i="10" s="1"/>
  <c r="D20" i="21" s="1"/>
  <c r="L320" i="10"/>
  <c r="L321" i="10" s="1"/>
  <c r="N352" i="10"/>
  <c r="N353" i="10" s="1"/>
  <c r="L12" i="21" s="1"/>
  <c r="N360" i="10"/>
  <c r="V320" i="10"/>
  <c r="V321" i="10" s="1"/>
  <c r="K342" i="10"/>
  <c r="L342" i="10" s="1"/>
  <c r="L343" i="10" s="1"/>
  <c r="I352" i="10"/>
  <c r="I353" i="10" s="1"/>
  <c r="H12" i="21" s="1"/>
  <c r="I360" i="10"/>
  <c r="S299" i="10"/>
  <c r="S291" i="10"/>
  <c r="S292" i="10" s="1"/>
  <c r="P11" i="21" s="1"/>
  <c r="Q307" i="10"/>
  <c r="Q308" i="10" s="1"/>
  <c r="D300" i="10"/>
  <c r="D301" i="10" s="1"/>
  <c r="D19" i="21" s="1"/>
  <c r="F276" i="10"/>
  <c r="F307" i="10"/>
  <c r="G307" i="10" s="1"/>
  <c r="G308" i="10" s="1"/>
  <c r="Q276" i="10"/>
  <c r="Q277" i="10" s="1"/>
  <c r="P290" i="10"/>
  <c r="G215" i="10"/>
  <c r="G216" i="10" s="1"/>
  <c r="F229" i="10"/>
  <c r="L198" i="10"/>
  <c r="L199" i="10" s="1"/>
  <c r="I230" i="10"/>
  <c r="I231" i="10" s="1"/>
  <c r="H10" i="21" s="1"/>
  <c r="I238" i="10"/>
  <c r="N215" i="10"/>
  <c r="N229" i="10" s="1"/>
  <c r="N246" i="10"/>
  <c r="Q245" i="10" s="1"/>
  <c r="P246" i="10"/>
  <c r="V198" i="10"/>
  <c r="V199" i="10" s="1"/>
  <c r="P220" i="10"/>
  <c r="Q220" i="10" s="1"/>
  <c r="Q221" i="10" s="1"/>
  <c r="U220" i="10"/>
  <c r="V220" i="10" s="1"/>
  <c r="V221" i="10" s="1"/>
  <c r="S239" i="10"/>
  <c r="S240" i="10" s="1"/>
  <c r="P18" i="21" s="1"/>
  <c r="F154" i="10"/>
  <c r="F185" i="10"/>
  <c r="G185" i="10" s="1"/>
  <c r="G186" i="10" s="1"/>
  <c r="K154" i="10"/>
  <c r="K185" i="10"/>
  <c r="L185" i="10" s="1"/>
  <c r="L186" i="10" s="1"/>
  <c r="N154" i="10"/>
  <c r="N168" i="10" s="1"/>
  <c r="N185" i="10"/>
  <c r="Q184" i="10" s="1"/>
  <c r="D177" i="10"/>
  <c r="D169" i="10"/>
  <c r="D170" i="10" s="1"/>
  <c r="D9" i="21" s="1"/>
  <c r="I169" i="10"/>
  <c r="I170" i="10" s="1"/>
  <c r="H9" i="21" s="1"/>
  <c r="P154" i="10"/>
  <c r="P185" i="10"/>
  <c r="S178" i="10"/>
  <c r="S179" i="10" s="1"/>
  <c r="P17" i="21" s="1"/>
  <c r="V154" i="10"/>
  <c r="V155" i="10" s="1"/>
  <c r="U168" i="10"/>
  <c r="D116" i="10"/>
  <c r="D108" i="10"/>
  <c r="D109" i="10" s="1"/>
  <c r="D8" i="21" s="1"/>
  <c r="N93" i="10"/>
  <c r="N107" i="10" s="1"/>
  <c r="N124" i="10"/>
  <c r="Q123" i="10" s="1"/>
  <c r="I93" i="10"/>
  <c r="I107" i="10" s="1"/>
  <c r="I124" i="10"/>
  <c r="L123" i="10" s="1"/>
  <c r="S93" i="10"/>
  <c r="S107" i="10" s="1"/>
  <c r="S124" i="10"/>
  <c r="V123" i="10" s="1"/>
  <c r="P93" i="10"/>
  <c r="P124" i="10"/>
  <c r="K107" i="10"/>
  <c r="F93" i="10"/>
  <c r="F124" i="10"/>
  <c r="G124" i="10" s="1"/>
  <c r="G125" i="10" s="1"/>
  <c r="U54" i="14" l="1"/>
  <c r="U55" i="14" s="1"/>
  <c r="K54" i="13"/>
  <c r="K55" i="13"/>
  <c r="L55" i="13" s="1"/>
  <c r="L56" i="13" s="1"/>
  <c r="K105" i="12"/>
  <c r="K114" i="12" s="1"/>
  <c r="N294" i="11"/>
  <c r="N295" i="11" s="1"/>
  <c r="N296" i="11" s="1"/>
  <c r="L16" i="22" s="1"/>
  <c r="Q124" i="10"/>
  <c r="Q125" i="10" s="1"/>
  <c r="V93" i="10"/>
  <c r="V94" i="10" s="1"/>
  <c r="U412" i="10"/>
  <c r="U413" i="10" s="1"/>
  <c r="U414" i="10" s="1"/>
  <c r="Q13" i="21" s="1"/>
  <c r="Q243" i="12"/>
  <c r="L93" i="10"/>
  <c r="L94" i="10" s="1"/>
  <c r="Q215" i="10"/>
  <c r="Q216" i="10" s="1"/>
  <c r="U217" i="12"/>
  <c r="V217" i="12" s="1"/>
  <c r="V218" i="12" s="1"/>
  <c r="F234" i="12"/>
  <c r="F226" i="12"/>
  <c r="F227" i="12" s="1"/>
  <c r="G227" i="12" s="1"/>
  <c r="G228" i="12" s="1"/>
  <c r="U220" i="12"/>
  <c r="U223" i="12" s="1"/>
  <c r="V223" i="12" s="1"/>
  <c r="V224" i="12" s="1"/>
  <c r="K240" i="12"/>
  <c r="L240" i="12" s="1"/>
  <c r="L241" i="12" s="1"/>
  <c r="K212" i="12"/>
  <c r="O201" i="12"/>
  <c r="P201" i="12" s="1"/>
  <c r="Q195" i="12"/>
  <c r="Q196" i="12" s="1"/>
  <c r="U242" i="12"/>
  <c r="V242" i="12" s="1"/>
  <c r="I234" i="12"/>
  <c r="I226" i="12"/>
  <c r="I227" i="12" s="1"/>
  <c r="N234" i="12"/>
  <c r="N226" i="12"/>
  <c r="N227" i="12" s="1"/>
  <c r="R201" i="12"/>
  <c r="S201" i="12" s="1"/>
  <c r="U195" i="12"/>
  <c r="V195" i="12" s="1"/>
  <c r="V196" i="12" s="1"/>
  <c r="I175" i="12"/>
  <c r="I176" i="12" s="1"/>
  <c r="T141" i="12"/>
  <c r="U141" i="12" s="1"/>
  <c r="Q152" i="12"/>
  <c r="Q153" i="12" s="1"/>
  <c r="P165" i="12"/>
  <c r="L152" i="12"/>
  <c r="L153" i="12" s="1"/>
  <c r="K165" i="12"/>
  <c r="S180" i="12"/>
  <c r="V183" i="12" s="1"/>
  <c r="S152" i="12"/>
  <c r="S165" i="12" s="1"/>
  <c r="N175" i="12"/>
  <c r="N176" i="12" s="1"/>
  <c r="F166" i="12"/>
  <c r="F167" i="12" s="1"/>
  <c r="G167" i="12" s="1"/>
  <c r="G168" i="12" s="1"/>
  <c r="F174" i="12"/>
  <c r="S120" i="12"/>
  <c r="V123" i="12" s="1"/>
  <c r="S92" i="12"/>
  <c r="S105" i="12" s="1"/>
  <c r="N115" i="12"/>
  <c r="N116" i="12" s="1"/>
  <c r="T81" i="12"/>
  <c r="U81" i="12" s="1"/>
  <c r="F106" i="12"/>
  <c r="F107" i="12" s="1"/>
  <c r="G107" i="12" s="1"/>
  <c r="G108" i="12" s="1"/>
  <c r="F114" i="12"/>
  <c r="I115" i="12"/>
  <c r="I116" i="12" s="1"/>
  <c r="P120" i="12"/>
  <c r="Q120" i="12" s="1"/>
  <c r="Q121" i="12" s="1"/>
  <c r="P92" i="12"/>
  <c r="N299" i="10"/>
  <c r="N300" i="10" s="1"/>
  <c r="N10" i="22"/>
  <c r="O10" i="22" s="1"/>
  <c r="G167" i="11"/>
  <c r="G168" i="11" s="1"/>
  <c r="E9" i="22"/>
  <c r="F9" i="22" s="1"/>
  <c r="G9" i="22" s="1"/>
  <c r="Q227" i="11"/>
  <c r="Q228" i="11" s="1"/>
  <c r="K272" i="11"/>
  <c r="K302" i="11"/>
  <c r="L302" i="11" s="1"/>
  <c r="L303" i="11" s="1"/>
  <c r="I295" i="11"/>
  <c r="I296" i="11" s="1"/>
  <c r="H16" i="22" s="1"/>
  <c r="Q272" i="11"/>
  <c r="Q273" i="11" s="1"/>
  <c r="P285" i="11"/>
  <c r="F286" i="11"/>
  <c r="F287" i="11" s="1"/>
  <c r="F294" i="11"/>
  <c r="U272" i="11"/>
  <c r="U302" i="11"/>
  <c r="V302" i="11" s="1"/>
  <c r="V303" i="11" s="1"/>
  <c r="S295" i="11"/>
  <c r="S296" i="11" s="1"/>
  <c r="P16" i="22" s="1"/>
  <c r="P235" i="11"/>
  <c r="P236" i="11" s="1"/>
  <c r="M15" i="22" s="1"/>
  <c r="F226" i="11"/>
  <c r="F227" i="11" s="1"/>
  <c r="F234" i="11"/>
  <c r="N235" i="11"/>
  <c r="N236" i="11" s="1"/>
  <c r="L15" i="22" s="1"/>
  <c r="D235" i="11"/>
  <c r="D236" i="11" s="1"/>
  <c r="D15" i="22" s="1"/>
  <c r="L212" i="11"/>
  <c r="L213" i="11" s="1"/>
  <c r="K225" i="11"/>
  <c r="V212" i="11"/>
  <c r="V213" i="11" s="1"/>
  <c r="U225" i="11"/>
  <c r="I175" i="11"/>
  <c r="I176" i="11" s="1"/>
  <c r="H14" i="22" s="1"/>
  <c r="S175" i="11"/>
  <c r="S176" i="11" s="1"/>
  <c r="P14" i="22" s="1"/>
  <c r="V152" i="11"/>
  <c r="V153" i="11" s="1"/>
  <c r="U165" i="11"/>
  <c r="Q182" i="11"/>
  <c r="Q183" i="11" s="1"/>
  <c r="N166" i="11"/>
  <c r="N167" i="11" s="1"/>
  <c r="L9" i="22" s="1"/>
  <c r="N174" i="11"/>
  <c r="L152" i="11"/>
  <c r="L153" i="11" s="1"/>
  <c r="K165" i="11"/>
  <c r="F175" i="11"/>
  <c r="F176" i="11" s="1"/>
  <c r="Q152" i="11"/>
  <c r="Q153" i="11" s="1"/>
  <c r="P165" i="11"/>
  <c r="K92" i="11"/>
  <c r="K122" i="11"/>
  <c r="L122" i="11" s="1"/>
  <c r="L123" i="11" s="1"/>
  <c r="G92" i="11"/>
  <c r="G93" i="11" s="1"/>
  <c r="F105" i="11"/>
  <c r="Q92" i="11"/>
  <c r="Q93" i="11" s="1"/>
  <c r="P105" i="11"/>
  <c r="N106" i="11"/>
  <c r="N107" i="11" s="1"/>
  <c r="L8" i="22" s="1"/>
  <c r="N114" i="11"/>
  <c r="U92" i="11"/>
  <c r="U122" i="11"/>
  <c r="V122" i="11" s="1"/>
  <c r="V123" i="11" s="1"/>
  <c r="D115" i="11"/>
  <c r="D116" i="11" s="1"/>
  <c r="D13" i="22" s="1"/>
  <c r="I114" i="11"/>
  <c r="I106" i="11"/>
  <c r="I107" i="11" s="1"/>
  <c r="H8" i="22" s="1"/>
  <c r="S114" i="11"/>
  <c r="S106" i="11"/>
  <c r="S107" i="11" s="1"/>
  <c r="P8" i="22" s="1"/>
  <c r="V398" i="10"/>
  <c r="V399" i="10" s="1"/>
  <c r="V429" i="10"/>
  <c r="V430" i="10" s="1"/>
  <c r="U276" i="10"/>
  <c r="U307" i="10"/>
  <c r="V307" i="10" s="1"/>
  <c r="V308" i="10" s="1"/>
  <c r="K276" i="10"/>
  <c r="K307" i="10"/>
  <c r="L307" i="10" s="1"/>
  <c r="L308" i="10" s="1"/>
  <c r="Q185" i="10"/>
  <c r="Q186" i="10" s="1"/>
  <c r="Q459" i="10"/>
  <c r="Q460" i="10" s="1"/>
  <c r="P473" i="10"/>
  <c r="D483" i="10"/>
  <c r="D484" i="10" s="1"/>
  <c r="D22" i="21" s="1"/>
  <c r="N483" i="10"/>
  <c r="N484" i="10" s="1"/>
  <c r="L22" i="21" s="1"/>
  <c r="V459" i="10"/>
  <c r="V460" i="10" s="1"/>
  <c r="U473" i="10"/>
  <c r="F482" i="10"/>
  <c r="F474" i="10"/>
  <c r="F475" i="10" s="1"/>
  <c r="L459" i="10"/>
  <c r="L460" i="10" s="1"/>
  <c r="K473" i="10"/>
  <c r="N422" i="10"/>
  <c r="N423" i="10" s="1"/>
  <c r="L21" i="21" s="1"/>
  <c r="P398" i="10"/>
  <c r="P429" i="10"/>
  <c r="Q429" i="10" s="1"/>
  <c r="Q430" i="10" s="1"/>
  <c r="K398" i="10"/>
  <c r="K429" i="10"/>
  <c r="L429" i="10" s="1"/>
  <c r="L430" i="10" s="1"/>
  <c r="S421" i="10"/>
  <c r="S413" i="10"/>
  <c r="S414" i="10" s="1"/>
  <c r="P13" i="21" s="1"/>
  <c r="G398" i="10"/>
  <c r="G399" i="10" s="1"/>
  <c r="F412" i="10"/>
  <c r="N361" i="10"/>
  <c r="N362" i="10" s="1"/>
  <c r="L20" i="21" s="1"/>
  <c r="K337" i="10"/>
  <c r="K368" i="10"/>
  <c r="L368" i="10" s="1"/>
  <c r="L369" i="10" s="1"/>
  <c r="F360" i="10"/>
  <c r="F352" i="10"/>
  <c r="F353" i="10" s="1"/>
  <c r="P337" i="10"/>
  <c r="P368" i="10"/>
  <c r="Q368" i="10" s="1"/>
  <c r="Q369" i="10" s="1"/>
  <c r="I361" i="10"/>
  <c r="I362" i="10" s="1"/>
  <c r="H20" i="21" s="1"/>
  <c r="U337" i="10"/>
  <c r="U368" i="10"/>
  <c r="V368" i="10" s="1"/>
  <c r="V369" i="10" s="1"/>
  <c r="S361" i="10"/>
  <c r="S362" i="10" s="1"/>
  <c r="P20" i="21" s="1"/>
  <c r="G276" i="10"/>
  <c r="G277" i="10" s="1"/>
  <c r="F290" i="10"/>
  <c r="P299" i="10"/>
  <c r="P291" i="10"/>
  <c r="P292" i="10" s="1"/>
  <c r="S300" i="10"/>
  <c r="S301" i="10" s="1"/>
  <c r="P19" i="21" s="1"/>
  <c r="K215" i="10"/>
  <c r="K246" i="10"/>
  <c r="L246" i="10" s="1"/>
  <c r="L247" i="10" s="1"/>
  <c r="P229" i="10"/>
  <c r="I239" i="10"/>
  <c r="I240" i="10" s="1"/>
  <c r="H18" i="21" s="1"/>
  <c r="U215" i="10"/>
  <c r="U246" i="10"/>
  <c r="V246" i="10" s="1"/>
  <c r="V247" i="10" s="1"/>
  <c r="F238" i="10"/>
  <c r="F230" i="10"/>
  <c r="F231" i="10" s="1"/>
  <c r="Q246" i="10"/>
  <c r="Q247" i="10" s="1"/>
  <c r="N238" i="10"/>
  <c r="N230" i="10"/>
  <c r="N231" i="10" s="1"/>
  <c r="L10" i="21" s="1"/>
  <c r="I178" i="10"/>
  <c r="I179" i="10" s="1"/>
  <c r="H17" i="21" s="1"/>
  <c r="L154" i="10"/>
  <c r="L155" i="10" s="1"/>
  <c r="K168" i="10"/>
  <c r="U177" i="10"/>
  <c r="U169" i="10"/>
  <c r="U170" i="10" s="1"/>
  <c r="D178" i="10"/>
  <c r="D179" i="10" s="1"/>
  <c r="D17" i="21" s="1"/>
  <c r="Q154" i="10"/>
  <c r="Q155" i="10" s="1"/>
  <c r="P168" i="10"/>
  <c r="N177" i="10"/>
  <c r="N169" i="10"/>
  <c r="N170" i="10" s="1"/>
  <c r="L9" i="21" s="1"/>
  <c r="G154" i="10"/>
  <c r="G155" i="10" s="1"/>
  <c r="F168" i="10"/>
  <c r="U116" i="10"/>
  <c r="U108" i="10"/>
  <c r="U109" i="10" s="1"/>
  <c r="Q8" i="21" s="1"/>
  <c r="K116" i="10"/>
  <c r="K108" i="10"/>
  <c r="K109" i="10" s="1"/>
  <c r="I8" i="21" s="1"/>
  <c r="Q93" i="10"/>
  <c r="Q94" i="10" s="1"/>
  <c r="P107" i="10"/>
  <c r="I116" i="10"/>
  <c r="I108" i="10"/>
  <c r="I109" i="10" s="1"/>
  <c r="H8" i="21" s="1"/>
  <c r="D117" i="10"/>
  <c r="D118" i="10" s="1"/>
  <c r="D16" i="21" s="1"/>
  <c r="G93" i="10"/>
  <c r="G94" i="10" s="1"/>
  <c r="F107" i="10"/>
  <c r="V124" i="10"/>
  <c r="V125" i="10" s="1"/>
  <c r="S116" i="10"/>
  <c r="S108" i="10"/>
  <c r="S109" i="10" s="1"/>
  <c r="P8" i="21" s="1"/>
  <c r="N108" i="10"/>
  <c r="N109" i="10" s="1"/>
  <c r="L8" i="21" s="1"/>
  <c r="N116" i="10"/>
  <c r="L124" i="10"/>
  <c r="L125" i="10" s="1"/>
  <c r="V55" i="14" l="1"/>
  <c r="V56" i="14" s="1"/>
  <c r="H33" i="19"/>
  <c r="I33" i="19" s="1"/>
  <c r="J33" i="19" s="1"/>
  <c r="K106" i="12"/>
  <c r="K107" i="12" s="1"/>
  <c r="L107" i="12" s="1"/>
  <c r="L108" i="12" s="1"/>
  <c r="R13" i="21"/>
  <c r="S13" i="21" s="1"/>
  <c r="U421" i="10"/>
  <c r="U422" i="10" s="1"/>
  <c r="U423" i="10" s="1"/>
  <c r="Q21" i="21" s="1"/>
  <c r="R8" i="21"/>
  <c r="S8" i="21" s="1"/>
  <c r="N301" i="10"/>
  <c r="L19" i="21" s="1"/>
  <c r="N15" i="22"/>
  <c r="O15" i="22" s="1"/>
  <c r="S240" i="12"/>
  <c r="V243" i="12" s="1"/>
  <c r="S212" i="12"/>
  <c r="S225" i="12" s="1"/>
  <c r="I235" i="12"/>
  <c r="I236" i="12" s="1"/>
  <c r="L212" i="12"/>
  <c r="L213" i="12" s="1"/>
  <c r="K225" i="12"/>
  <c r="T201" i="12"/>
  <c r="U201" i="12" s="1"/>
  <c r="N235" i="12"/>
  <c r="N236" i="12" s="1"/>
  <c r="P240" i="12"/>
  <c r="Q240" i="12" s="1"/>
  <c r="Q241" i="12" s="1"/>
  <c r="P212" i="12"/>
  <c r="F235" i="12"/>
  <c r="F236" i="12" s="1"/>
  <c r="G236" i="12" s="1"/>
  <c r="G237" i="12" s="1"/>
  <c r="P166" i="12"/>
  <c r="P167" i="12" s="1"/>
  <c r="Q167" i="12" s="1"/>
  <c r="Q168" i="12" s="1"/>
  <c r="P174" i="12"/>
  <c r="F175" i="12"/>
  <c r="F176" i="12" s="1"/>
  <c r="G176" i="12" s="1"/>
  <c r="G177" i="12" s="1"/>
  <c r="S174" i="12"/>
  <c r="S166" i="12"/>
  <c r="S167" i="12" s="1"/>
  <c r="K174" i="12"/>
  <c r="K166" i="12"/>
  <c r="K167" i="12" s="1"/>
  <c r="L167" i="12" s="1"/>
  <c r="L168" i="12" s="1"/>
  <c r="U180" i="12"/>
  <c r="V180" i="12" s="1"/>
  <c r="V181" i="12" s="1"/>
  <c r="U152" i="12"/>
  <c r="U120" i="12"/>
  <c r="V120" i="12" s="1"/>
  <c r="V121" i="12" s="1"/>
  <c r="U92" i="12"/>
  <c r="S106" i="12"/>
  <c r="S107" i="12" s="1"/>
  <c r="S114" i="12"/>
  <c r="Q92" i="12"/>
  <c r="Q93" i="12" s="1"/>
  <c r="P105" i="12"/>
  <c r="K115" i="12"/>
  <c r="K116" i="12" s="1"/>
  <c r="L116" i="12" s="1"/>
  <c r="L117" i="12" s="1"/>
  <c r="F115" i="12"/>
  <c r="F116" i="12" s="1"/>
  <c r="G116" i="12" s="1"/>
  <c r="G117" i="12" s="1"/>
  <c r="G475" i="10"/>
  <c r="G476" i="10" s="1"/>
  <c r="E14" i="21"/>
  <c r="F14" i="21" s="1"/>
  <c r="G14" i="21" s="1"/>
  <c r="G353" i="10"/>
  <c r="G354" i="10" s="1"/>
  <c r="E12" i="21"/>
  <c r="F12" i="21" s="1"/>
  <c r="G12" i="21" s="1"/>
  <c r="Q292" i="10"/>
  <c r="Q293" i="10" s="1"/>
  <c r="M11" i="21"/>
  <c r="N11" i="21" s="1"/>
  <c r="O11" i="21" s="1"/>
  <c r="G231" i="10"/>
  <c r="G232" i="10" s="1"/>
  <c r="E10" i="21"/>
  <c r="F10" i="21" s="1"/>
  <c r="G10" i="21" s="1"/>
  <c r="V170" i="10"/>
  <c r="V171" i="10" s="1"/>
  <c r="Q9" i="21"/>
  <c r="R9" i="21" s="1"/>
  <c r="S9" i="21" s="1"/>
  <c r="J8" i="21"/>
  <c r="K8" i="21" s="1"/>
  <c r="G287" i="11"/>
  <c r="G288" i="11" s="1"/>
  <c r="E11" i="22"/>
  <c r="F11" i="22" s="1"/>
  <c r="G11" i="22" s="1"/>
  <c r="G227" i="11"/>
  <c r="G228" i="11" s="1"/>
  <c r="E10" i="22"/>
  <c r="F10" i="22" s="1"/>
  <c r="G10" i="22" s="1"/>
  <c r="G176" i="11"/>
  <c r="G177" i="11" s="1"/>
  <c r="E14" i="22"/>
  <c r="F14" i="22" s="1"/>
  <c r="G14" i="22" s="1"/>
  <c r="V272" i="11"/>
  <c r="V273" i="11" s="1"/>
  <c r="U285" i="11"/>
  <c r="P286" i="11"/>
  <c r="P287" i="11" s="1"/>
  <c r="P294" i="11"/>
  <c r="L272" i="11"/>
  <c r="L273" i="11" s="1"/>
  <c r="K285" i="11"/>
  <c r="F295" i="11"/>
  <c r="F296" i="11" s="1"/>
  <c r="F235" i="11"/>
  <c r="F236" i="11" s="1"/>
  <c r="K234" i="11"/>
  <c r="K226" i="11"/>
  <c r="K227" i="11" s="1"/>
  <c r="Q236" i="11"/>
  <c r="Q237" i="11" s="1"/>
  <c r="U234" i="11"/>
  <c r="U226" i="11"/>
  <c r="U227" i="11" s="1"/>
  <c r="P166" i="11"/>
  <c r="P167" i="11" s="1"/>
  <c r="P174" i="11"/>
  <c r="K174" i="11"/>
  <c r="K166" i="11"/>
  <c r="K167" i="11" s="1"/>
  <c r="U174" i="11"/>
  <c r="U166" i="11"/>
  <c r="U167" i="11" s="1"/>
  <c r="N175" i="11"/>
  <c r="N176" i="11" s="1"/>
  <c r="L14" i="22" s="1"/>
  <c r="I115" i="11"/>
  <c r="I116" i="11" s="1"/>
  <c r="H13" i="22" s="1"/>
  <c r="V92" i="11"/>
  <c r="V93" i="11" s="1"/>
  <c r="U105" i="11"/>
  <c r="P106" i="11"/>
  <c r="P107" i="11" s="1"/>
  <c r="P114" i="11"/>
  <c r="F106" i="11"/>
  <c r="F107" i="11" s="1"/>
  <c r="F114" i="11"/>
  <c r="S115" i="11"/>
  <c r="S116" i="11" s="1"/>
  <c r="P13" i="22" s="1"/>
  <c r="N115" i="11"/>
  <c r="N116" i="11" s="1"/>
  <c r="L13" i="22" s="1"/>
  <c r="L92" i="11"/>
  <c r="L93" i="11" s="1"/>
  <c r="K105" i="11"/>
  <c r="L276" i="10"/>
  <c r="L277" i="10" s="1"/>
  <c r="K290" i="10"/>
  <c r="V276" i="10"/>
  <c r="V277" i="10" s="1"/>
  <c r="U290" i="10"/>
  <c r="L109" i="10"/>
  <c r="L110" i="10" s="1"/>
  <c r="U482" i="10"/>
  <c r="U474" i="10"/>
  <c r="U475" i="10" s="1"/>
  <c r="P482" i="10"/>
  <c r="P474" i="10"/>
  <c r="P475" i="10" s="1"/>
  <c r="K482" i="10"/>
  <c r="K474" i="10"/>
  <c r="K475" i="10" s="1"/>
  <c r="F483" i="10"/>
  <c r="F484" i="10" s="1"/>
  <c r="Q398" i="10"/>
  <c r="Q399" i="10" s="1"/>
  <c r="P412" i="10"/>
  <c r="F421" i="10"/>
  <c r="F413" i="10"/>
  <c r="F414" i="10" s="1"/>
  <c r="S422" i="10"/>
  <c r="S423" i="10" s="1"/>
  <c r="P21" i="21" s="1"/>
  <c r="V414" i="10"/>
  <c r="V415" i="10" s="1"/>
  <c r="L398" i="10"/>
  <c r="L399" i="10" s="1"/>
  <c r="K412" i="10"/>
  <c r="V337" i="10"/>
  <c r="V338" i="10" s="1"/>
  <c r="U351" i="10"/>
  <c r="Q337" i="10"/>
  <c r="Q338" i="10" s="1"/>
  <c r="P351" i="10"/>
  <c r="L337" i="10"/>
  <c r="L338" i="10" s="1"/>
  <c r="K351" i="10"/>
  <c r="F361" i="10"/>
  <c r="F362" i="10" s="1"/>
  <c r="P300" i="10"/>
  <c r="P301" i="10" s="1"/>
  <c r="F299" i="10"/>
  <c r="F291" i="10"/>
  <c r="F292" i="10" s="1"/>
  <c r="F239" i="10"/>
  <c r="F240" i="10" s="1"/>
  <c r="P238" i="10"/>
  <c r="P230" i="10"/>
  <c r="P231" i="10" s="1"/>
  <c r="V215" i="10"/>
  <c r="V216" i="10" s="1"/>
  <c r="U229" i="10"/>
  <c r="N239" i="10"/>
  <c r="N240" i="10" s="1"/>
  <c r="L18" i="21" s="1"/>
  <c r="L215" i="10"/>
  <c r="L216" i="10" s="1"/>
  <c r="K229" i="10"/>
  <c r="F177" i="10"/>
  <c r="F169" i="10"/>
  <c r="F170" i="10" s="1"/>
  <c r="K177" i="10"/>
  <c r="K169" i="10"/>
  <c r="K170" i="10" s="1"/>
  <c r="P177" i="10"/>
  <c r="P169" i="10"/>
  <c r="P170" i="10" s="1"/>
  <c r="N178" i="10"/>
  <c r="N179" i="10" s="1"/>
  <c r="L17" i="21" s="1"/>
  <c r="U178" i="10"/>
  <c r="U179" i="10" s="1"/>
  <c r="V109" i="10"/>
  <c r="V110" i="10" s="1"/>
  <c r="S117" i="10"/>
  <c r="S118" i="10" s="1"/>
  <c r="P16" i="21" s="1"/>
  <c r="I117" i="10"/>
  <c r="I118" i="10" s="1"/>
  <c r="H16" i="21" s="1"/>
  <c r="P116" i="10"/>
  <c r="P108" i="10"/>
  <c r="P109" i="10" s="1"/>
  <c r="K117" i="10"/>
  <c r="K118" i="10" s="1"/>
  <c r="F108" i="10"/>
  <c r="F109" i="10" s="1"/>
  <c r="F116" i="10"/>
  <c r="N117" i="10"/>
  <c r="N118" i="10" s="1"/>
  <c r="L16" i="21" s="1"/>
  <c r="U117" i="10"/>
  <c r="U118" i="10" s="1"/>
  <c r="Q16" i="21" s="1"/>
  <c r="R16" i="21" l="1"/>
  <c r="S16" i="21" s="1"/>
  <c r="R21" i="21"/>
  <c r="S21" i="21" s="1"/>
  <c r="Q212" i="12"/>
  <c r="Q213" i="12" s="1"/>
  <c r="P225" i="12"/>
  <c r="U240" i="12"/>
  <c r="V240" i="12" s="1"/>
  <c r="V241" i="12" s="1"/>
  <c r="U212" i="12"/>
  <c r="K226" i="12"/>
  <c r="K227" i="12" s="1"/>
  <c r="L227" i="12" s="1"/>
  <c r="L228" i="12" s="1"/>
  <c r="K234" i="12"/>
  <c r="S226" i="12"/>
  <c r="S227" i="12" s="1"/>
  <c r="S234" i="12"/>
  <c r="P175" i="12"/>
  <c r="P176" i="12" s="1"/>
  <c r="Q176" i="12" s="1"/>
  <c r="Q177" i="12" s="1"/>
  <c r="S175" i="12"/>
  <c r="S176" i="12" s="1"/>
  <c r="V152" i="12"/>
  <c r="V153" i="12" s="1"/>
  <c r="U165" i="12"/>
  <c r="K175" i="12"/>
  <c r="K176" i="12" s="1"/>
  <c r="L176" i="12" s="1"/>
  <c r="L177" i="12" s="1"/>
  <c r="P106" i="12"/>
  <c r="P107" i="12" s="1"/>
  <c r="Q107" i="12" s="1"/>
  <c r="Q108" i="12" s="1"/>
  <c r="P114" i="12"/>
  <c r="V92" i="12"/>
  <c r="V93" i="12" s="1"/>
  <c r="U105" i="12"/>
  <c r="S115" i="12"/>
  <c r="S116" i="12" s="1"/>
  <c r="G484" i="10"/>
  <c r="G485" i="10" s="1"/>
  <c r="E22" i="21"/>
  <c r="F22" i="21" s="1"/>
  <c r="G22" i="21" s="1"/>
  <c r="L475" i="10"/>
  <c r="L476" i="10" s="1"/>
  <c r="I14" i="21"/>
  <c r="J14" i="21" s="1"/>
  <c r="K14" i="21" s="1"/>
  <c r="V475" i="10"/>
  <c r="V476" i="10" s="1"/>
  <c r="Q14" i="21"/>
  <c r="R14" i="21" s="1"/>
  <c r="S14" i="21" s="1"/>
  <c r="Q475" i="10"/>
  <c r="Q476" i="10" s="1"/>
  <c r="M14" i="21"/>
  <c r="N14" i="21" s="1"/>
  <c r="O14" i="21" s="1"/>
  <c r="G414" i="10"/>
  <c r="G415" i="10" s="1"/>
  <c r="E13" i="21"/>
  <c r="F13" i="21" s="1"/>
  <c r="G13" i="21" s="1"/>
  <c r="G362" i="10"/>
  <c r="G363" i="10" s="1"/>
  <c r="E20" i="21"/>
  <c r="F20" i="21" s="1"/>
  <c r="G20" i="21" s="1"/>
  <c r="G292" i="10"/>
  <c r="G293" i="10" s="1"/>
  <c r="E11" i="21"/>
  <c r="F11" i="21" s="1"/>
  <c r="G11" i="21" s="1"/>
  <c r="Q301" i="10"/>
  <c r="Q302" i="10" s="1"/>
  <c r="M19" i="21"/>
  <c r="N19" i="21" s="1"/>
  <c r="O19" i="21" s="1"/>
  <c r="G240" i="10"/>
  <c r="G241" i="10" s="1"/>
  <c r="E18" i="21"/>
  <c r="F18" i="21" s="1"/>
  <c r="G18" i="21" s="1"/>
  <c r="Q231" i="10"/>
  <c r="Q232" i="10" s="1"/>
  <c r="M10" i="21"/>
  <c r="N10" i="21" s="1"/>
  <c r="O10" i="21" s="1"/>
  <c r="Q170" i="10"/>
  <c r="Q171" i="10" s="1"/>
  <c r="M9" i="21"/>
  <c r="N9" i="21" s="1"/>
  <c r="O9" i="21" s="1"/>
  <c r="G170" i="10"/>
  <c r="G171" i="10" s="1"/>
  <c r="E9" i="21"/>
  <c r="F9" i="21" s="1"/>
  <c r="G9" i="21" s="1"/>
  <c r="V179" i="10"/>
  <c r="V180" i="10" s="1"/>
  <c r="Q17" i="21"/>
  <c r="R17" i="21" s="1"/>
  <c r="S17" i="21" s="1"/>
  <c r="L170" i="10"/>
  <c r="L171" i="10" s="1"/>
  <c r="I9" i="21"/>
  <c r="J9" i="21" s="1"/>
  <c r="K9" i="21" s="1"/>
  <c r="Q109" i="10"/>
  <c r="Q110" i="10" s="1"/>
  <c r="M8" i="21"/>
  <c r="N8" i="21" s="1"/>
  <c r="O8" i="21" s="1"/>
  <c r="G109" i="10"/>
  <c r="G110" i="10" s="1"/>
  <c r="E8" i="21"/>
  <c r="F8" i="21" s="1"/>
  <c r="G8" i="21" s="1"/>
  <c r="L118" i="10"/>
  <c r="L119" i="10" s="1"/>
  <c r="I16" i="21"/>
  <c r="J16" i="21" s="1"/>
  <c r="K16" i="21" s="1"/>
  <c r="G296" i="11"/>
  <c r="G297" i="11" s="1"/>
  <c r="E16" i="22"/>
  <c r="F16" i="22" s="1"/>
  <c r="G16" i="22" s="1"/>
  <c r="Q287" i="11"/>
  <c r="Q288" i="11" s="1"/>
  <c r="M11" i="22"/>
  <c r="N11" i="22" s="1"/>
  <c r="O11" i="22" s="1"/>
  <c r="G236" i="11"/>
  <c r="G237" i="11" s="1"/>
  <c r="E15" i="22"/>
  <c r="F15" i="22" s="1"/>
  <c r="G15" i="22" s="1"/>
  <c r="L227" i="11"/>
  <c r="L228" i="11" s="1"/>
  <c r="I10" i="22"/>
  <c r="J10" i="22" s="1"/>
  <c r="K10" i="22" s="1"/>
  <c r="V227" i="11"/>
  <c r="V228" i="11" s="1"/>
  <c r="Q10" i="22"/>
  <c r="R10" i="22" s="1"/>
  <c r="S10" i="22" s="1"/>
  <c r="Q167" i="11"/>
  <c r="Q168" i="11" s="1"/>
  <c r="M9" i="22"/>
  <c r="N9" i="22" s="1"/>
  <c r="O9" i="22" s="1"/>
  <c r="L167" i="11"/>
  <c r="L168" i="11" s="1"/>
  <c r="I9" i="22"/>
  <c r="J9" i="22" s="1"/>
  <c r="K9" i="22" s="1"/>
  <c r="V167" i="11"/>
  <c r="V168" i="11" s="1"/>
  <c r="Q9" i="22"/>
  <c r="R9" i="22" s="1"/>
  <c r="S9" i="22" s="1"/>
  <c r="Q107" i="11"/>
  <c r="Q108" i="11" s="1"/>
  <c r="M8" i="22"/>
  <c r="N8" i="22" s="1"/>
  <c r="O8" i="22" s="1"/>
  <c r="G107" i="11"/>
  <c r="G108" i="11" s="1"/>
  <c r="E8" i="22"/>
  <c r="F8" i="22" s="1"/>
  <c r="G8" i="22" s="1"/>
  <c r="K294" i="11"/>
  <c r="K286" i="11"/>
  <c r="K287" i="11" s="1"/>
  <c r="U286" i="11"/>
  <c r="U287" i="11" s="1"/>
  <c r="U294" i="11"/>
  <c r="P295" i="11"/>
  <c r="P296" i="11" s="1"/>
  <c r="U235" i="11"/>
  <c r="U236" i="11" s="1"/>
  <c r="K235" i="11"/>
  <c r="K236" i="11" s="1"/>
  <c r="U175" i="11"/>
  <c r="U176" i="11" s="1"/>
  <c r="K175" i="11"/>
  <c r="K176" i="11" s="1"/>
  <c r="P175" i="11"/>
  <c r="P176" i="11" s="1"/>
  <c r="K114" i="11"/>
  <c r="K106" i="11"/>
  <c r="K107" i="11" s="1"/>
  <c r="P115" i="11"/>
  <c r="P116" i="11" s="1"/>
  <c r="U114" i="11"/>
  <c r="U106" i="11"/>
  <c r="U107" i="11" s="1"/>
  <c r="F115" i="11"/>
  <c r="F116" i="11" s="1"/>
  <c r="U291" i="10"/>
  <c r="U292" i="10" s="1"/>
  <c r="U299" i="10"/>
  <c r="K299" i="10"/>
  <c r="K291" i="10"/>
  <c r="K292" i="10" s="1"/>
  <c r="V118" i="10"/>
  <c r="V119" i="10" s="1"/>
  <c r="P483" i="10"/>
  <c r="P484" i="10" s="1"/>
  <c r="K483" i="10"/>
  <c r="K484" i="10" s="1"/>
  <c r="U483" i="10"/>
  <c r="U484" i="10" s="1"/>
  <c r="V423" i="10"/>
  <c r="V424" i="10" s="1"/>
  <c r="K421" i="10"/>
  <c r="K413" i="10"/>
  <c r="K414" i="10" s="1"/>
  <c r="P421" i="10"/>
  <c r="P413" i="10"/>
  <c r="P414" i="10" s="1"/>
  <c r="F422" i="10"/>
  <c r="F423" i="10" s="1"/>
  <c r="P360" i="10"/>
  <c r="P352" i="10"/>
  <c r="P353" i="10" s="1"/>
  <c r="K360" i="10"/>
  <c r="K352" i="10"/>
  <c r="K353" i="10" s="1"/>
  <c r="U360" i="10"/>
  <c r="U352" i="10"/>
  <c r="U353" i="10" s="1"/>
  <c r="F300" i="10"/>
  <c r="F301" i="10" s="1"/>
  <c r="K238" i="10"/>
  <c r="K230" i="10"/>
  <c r="K231" i="10" s="1"/>
  <c r="U238" i="10"/>
  <c r="U230" i="10"/>
  <c r="U231" i="10" s="1"/>
  <c r="P239" i="10"/>
  <c r="P240" i="10" s="1"/>
  <c r="K178" i="10"/>
  <c r="K179" i="10" s="1"/>
  <c r="P178" i="10"/>
  <c r="P179" i="10" s="1"/>
  <c r="F178" i="10"/>
  <c r="F179" i="10" s="1"/>
  <c r="F117" i="10"/>
  <c r="F118" i="10" s="1"/>
  <c r="P117" i="10"/>
  <c r="P118" i="10" s="1"/>
  <c r="S235" i="12" l="1"/>
  <c r="S236" i="12" s="1"/>
  <c r="V212" i="12"/>
  <c r="V213" i="12" s="1"/>
  <c r="U225" i="12"/>
  <c r="K235" i="12"/>
  <c r="K236" i="12" s="1"/>
  <c r="L236" i="12" s="1"/>
  <c r="L237" i="12" s="1"/>
  <c r="P234" i="12"/>
  <c r="P226" i="12"/>
  <c r="P227" i="12" s="1"/>
  <c r="Q227" i="12" s="1"/>
  <c r="Q228" i="12" s="1"/>
  <c r="U174" i="12"/>
  <c r="U166" i="12"/>
  <c r="U167" i="12" s="1"/>
  <c r="V167" i="12" s="1"/>
  <c r="V168" i="12" s="1"/>
  <c r="P115" i="12"/>
  <c r="P116" i="12" s="1"/>
  <c r="Q116" i="12" s="1"/>
  <c r="Q117" i="12" s="1"/>
  <c r="U114" i="12"/>
  <c r="U106" i="12"/>
  <c r="U107" i="12" s="1"/>
  <c r="V107" i="12" s="1"/>
  <c r="V108" i="12" s="1"/>
  <c r="V484" i="10"/>
  <c r="V485" i="10" s="1"/>
  <c r="Q22" i="21"/>
  <c r="R22" i="21" s="1"/>
  <c r="S22" i="21" s="1"/>
  <c r="L484" i="10"/>
  <c r="L485" i="10" s="1"/>
  <c r="I22" i="21"/>
  <c r="J22" i="21" s="1"/>
  <c r="K22" i="21" s="1"/>
  <c r="Q484" i="10"/>
  <c r="Q485" i="10" s="1"/>
  <c r="M22" i="21"/>
  <c r="N22" i="21" s="1"/>
  <c r="O22" i="21" s="1"/>
  <c r="G423" i="10"/>
  <c r="G424" i="10" s="1"/>
  <c r="E21" i="21"/>
  <c r="F21" i="21" s="1"/>
  <c r="G21" i="21" s="1"/>
  <c r="L414" i="10"/>
  <c r="L415" i="10" s="1"/>
  <c r="I13" i="21"/>
  <c r="J13" i="21" s="1"/>
  <c r="K13" i="21" s="1"/>
  <c r="Q414" i="10"/>
  <c r="Q415" i="10" s="1"/>
  <c r="M13" i="21"/>
  <c r="N13" i="21" s="1"/>
  <c r="O13" i="21" s="1"/>
  <c r="L353" i="10"/>
  <c r="L354" i="10" s="1"/>
  <c r="I12" i="21"/>
  <c r="J12" i="21" s="1"/>
  <c r="K12" i="21" s="1"/>
  <c r="V353" i="10"/>
  <c r="V354" i="10" s="1"/>
  <c r="Q12" i="21"/>
  <c r="R12" i="21" s="1"/>
  <c r="S12" i="21" s="1"/>
  <c r="Q353" i="10"/>
  <c r="Q354" i="10" s="1"/>
  <c r="M12" i="21"/>
  <c r="N12" i="21" s="1"/>
  <c r="O12" i="21" s="1"/>
  <c r="L292" i="10"/>
  <c r="L293" i="10" s="1"/>
  <c r="I11" i="21"/>
  <c r="J11" i="21" s="1"/>
  <c r="K11" i="21" s="1"/>
  <c r="G301" i="10"/>
  <c r="G302" i="10" s="1"/>
  <c r="E19" i="21"/>
  <c r="F19" i="21" s="1"/>
  <c r="G19" i="21" s="1"/>
  <c r="V292" i="10"/>
  <c r="V293" i="10" s="1"/>
  <c r="Q11" i="21"/>
  <c r="R11" i="21" s="1"/>
  <c r="S11" i="21" s="1"/>
  <c r="L231" i="10"/>
  <c r="L232" i="10" s="1"/>
  <c r="I10" i="21"/>
  <c r="J10" i="21" s="1"/>
  <c r="K10" i="21" s="1"/>
  <c r="Q240" i="10"/>
  <c r="Q241" i="10" s="1"/>
  <c r="M18" i="21"/>
  <c r="N18" i="21" s="1"/>
  <c r="O18" i="21" s="1"/>
  <c r="V231" i="10"/>
  <c r="V232" i="10" s="1"/>
  <c r="Q10" i="21"/>
  <c r="R10" i="21" s="1"/>
  <c r="S10" i="21" s="1"/>
  <c r="Q179" i="10"/>
  <c r="Q180" i="10" s="1"/>
  <c r="M17" i="21"/>
  <c r="N17" i="21" s="1"/>
  <c r="O17" i="21" s="1"/>
  <c r="L179" i="10"/>
  <c r="L180" i="10" s="1"/>
  <c r="I17" i="21"/>
  <c r="J17" i="21" s="1"/>
  <c r="K17" i="21" s="1"/>
  <c r="G179" i="10"/>
  <c r="G180" i="10" s="1"/>
  <c r="E17" i="21"/>
  <c r="F17" i="21" s="1"/>
  <c r="G17" i="21" s="1"/>
  <c r="G118" i="10"/>
  <c r="G119" i="10" s="1"/>
  <c r="E16" i="21"/>
  <c r="F16" i="21" s="1"/>
  <c r="G16" i="21" s="1"/>
  <c r="Q118" i="10"/>
  <c r="Q119" i="10" s="1"/>
  <c r="M16" i="21"/>
  <c r="N16" i="21" s="1"/>
  <c r="O16" i="21" s="1"/>
  <c r="V287" i="11"/>
  <c r="V288" i="11" s="1"/>
  <c r="Q11" i="22"/>
  <c r="R11" i="22" s="1"/>
  <c r="S11" i="22" s="1"/>
  <c r="L287" i="11"/>
  <c r="L288" i="11" s="1"/>
  <c r="I11" i="22"/>
  <c r="J11" i="22" s="1"/>
  <c r="K11" i="22" s="1"/>
  <c r="Q296" i="11"/>
  <c r="Q297" i="11" s="1"/>
  <c r="M16" i="22"/>
  <c r="N16" i="22" s="1"/>
  <c r="O16" i="22" s="1"/>
  <c r="V236" i="11"/>
  <c r="V237" i="11" s="1"/>
  <c r="Q15" i="22"/>
  <c r="R15" i="22" s="1"/>
  <c r="S15" i="22" s="1"/>
  <c r="L236" i="11"/>
  <c r="L237" i="11" s="1"/>
  <c r="I15" i="22"/>
  <c r="J15" i="22" s="1"/>
  <c r="K15" i="22" s="1"/>
  <c r="L176" i="11"/>
  <c r="L177" i="11" s="1"/>
  <c r="I14" i="22"/>
  <c r="J14" i="22" s="1"/>
  <c r="K14" i="22" s="1"/>
  <c r="Q176" i="11"/>
  <c r="Q177" i="11" s="1"/>
  <c r="M14" i="22"/>
  <c r="N14" i="22" s="1"/>
  <c r="O14" i="22" s="1"/>
  <c r="V176" i="11"/>
  <c r="V177" i="11" s="1"/>
  <c r="Q14" i="22"/>
  <c r="R14" i="22" s="1"/>
  <c r="S14" i="22" s="1"/>
  <c r="V107" i="11"/>
  <c r="V108" i="11" s="1"/>
  <c r="Q8" i="22"/>
  <c r="R8" i="22" s="1"/>
  <c r="S8" i="22" s="1"/>
  <c r="G116" i="11"/>
  <c r="G117" i="11" s="1"/>
  <c r="E13" i="22"/>
  <c r="F13" i="22" s="1"/>
  <c r="G13" i="22" s="1"/>
  <c r="Q116" i="11"/>
  <c r="Q117" i="11" s="1"/>
  <c r="M13" i="22"/>
  <c r="N13" i="22" s="1"/>
  <c r="O13" i="22" s="1"/>
  <c r="L107" i="11"/>
  <c r="L108" i="11" s="1"/>
  <c r="I8" i="22"/>
  <c r="J8" i="22" s="1"/>
  <c r="K8" i="22" s="1"/>
  <c r="U295" i="11"/>
  <c r="U296" i="11" s="1"/>
  <c r="K295" i="11"/>
  <c r="K296" i="11" s="1"/>
  <c r="U115" i="11"/>
  <c r="U116" i="11" s="1"/>
  <c r="K115" i="11"/>
  <c r="K116" i="11" s="1"/>
  <c r="K300" i="10"/>
  <c r="K301" i="10" s="1"/>
  <c r="U300" i="10"/>
  <c r="U301" i="10" s="1"/>
  <c r="K422" i="10"/>
  <c r="K423" i="10" s="1"/>
  <c r="P422" i="10"/>
  <c r="P423" i="10" s="1"/>
  <c r="K361" i="10"/>
  <c r="K362" i="10" s="1"/>
  <c r="U361" i="10"/>
  <c r="U362" i="10" s="1"/>
  <c r="P361" i="10"/>
  <c r="P362" i="10" s="1"/>
  <c r="U239" i="10"/>
  <c r="U240" i="10" s="1"/>
  <c r="K239" i="10"/>
  <c r="K240" i="10" s="1"/>
  <c r="U226" i="12" l="1"/>
  <c r="U227" i="12" s="1"/>
  <c r="V227" i="12" s="1"/>
  <c r="V228" i="12" s="1"/>
  <c r="U234" i="12"/>
  <c r="P235" i="12"/>
  <c r="P236" i="12" s="1"/>
  <c r="Q236" i="12" s="1"/>
  <c r="Q237" i="12" s="1"/>
  <c r="U175" i="12"/>
  <c r="U176" i="12" s="1"/>
  <c r="V176" i="12" s="1"/>
  <c r="V177" i="12" s="1"/>
  <c r="U115" i="12"/>
  <c r="U116" i="12" s="1"/>
  <c r="V116" i="12" s="1"/>
  <c r="V117" i="12" s="1"/>
  <c r="Q423" i="10"/>
  <c r="Q424" i="10" s="1"/>
  <c r="M21" i="21"/>
  <c r="N21" i="21" s="1"/>
  <c r="O21" i="21" s="1"/>
  <c r="L423" i="10"/>
  <c r="L424" i="10" s="1"/>
  <c r="I21" i="21"/>
  <c r="J21" i="21" s="1"/>
  <c r="K21" i="21" s="1"/>
  <c r="Q362" i="10"/>
  <c r="Q363" i="10" s="1"/>
  <c r="M20" i="21"/>
  <c r="N20" i="21" s="1"/>
  <c r="O20" i="21" s="1"/>
  <c r="V362" i="10"/>
  <c r="V363" i="10" s="1"/>
  <c r="Q20" i="21"/>
  <c r="R20" i="21" s="1"/>
  <c r="S20" i="21" s="1"/>
  <c r="L362" i="10"/>
  <c r="L363" i="10" s="1"/>
  <c r="I20" i="21"/>
  <c r="J20" i="21" s="1"/>
  <c r="K20" i="21" s="1"/>
  <c r="V301" i="10"/>
  <c r="V302" i="10" s="1"/>
  <c r="Q19" i="21"/>
  <c r="R19" i="21" s="1"/>
  <c r="S19" i="21" s="1"/>
  <c r="L301" i="10"/>
  <c r="L302" i="10" s="1"/>
  <c r="I19" i="21"/>
  <c r="J19" i="21" s="1"/>
  <c r="K19" i="21" s="1"/>
  <c r="L240" i="10"/>
  <c r="L241" i="10" s="1"/>
  <c r="I18" i="21"/>
  <c r="J18" i="21" s="1"/>
  <c r="K18" i="21" s="1"/>
  <c r="V240" i="10"/>
  <c r="V241" i="10" s="1"/>
  <c r="Q18" i="21"/>
  <c r="R18" i="21" s="1"/>
  <c r="S18" i="21" s="1"/>
  <c r="L296" i="11"/>
  <c r="L297" i="11" s="1"/>
  <c r="I16" i="22"/>
  <c r="J16" i="22" s="1"/>
  <c r="K16" i="22" s="1"/>
  <c r="V296" i="11"/>
  <c r="V297" i="11" s="1"/>
  <c r="Q16" i="22"/>
  <c r="R16" i="22" s="1"/>
  <c r="S16" i="22" s="1"/>
  <c r="L116" i="11"/>
  <c r="L117" i="11" s="1"/>
  <c r="I13" i="22"/>
  <c r="J13" i="22" s="1"/>
  <c r="K13" i="22" s="1"/>
  <c r="V116" i="11"/>
  <c r="V117" i="11" s="1"/>
  <c r="Q13" i="22"/>
  <c r="R13" i="22" s="1"/>
  <c r="S13" i="22" s="1"/>
  <c r="U235" i="12" l="1"/>
  <c r="U236" i="12" s="1"/>
  <c r="V236" i="12" s="1"/>
  <c r="V237" i="12" s="1"/>
  <c r="D52" i="16" l="1"/>
  <c r="I8" i="20" l="1"/>
  <c r="A7" i="22"/>
  <c r="S7" i="11"/>
  <c r="N7" i="11"/>
  <c r="I7" i="11"/>
  <c r="S7" i="10"/>
  <c r="N7" i="10"/>
  <c r="I7" i="10"/>
  <c r="A7" i="21"/>
  <c r="A8" i="21" s="1"/>
  <c r="A9" i="21" s="1"/>
  <c r="A10" i="21" s="1"/>
  <c r="A11" i="21" s="1"/>
  <c r="A12" i="21" s="1"/>
  <c r="A13" i="21" s="1"/>
  <c r="A14" i="21" s="1"/>
  <c r="N26" i="11" l="1"/>
  <c r="N42" i="11"/>
  <c r="N51" i="11"/>
  <c r="N25" i="11"/>
  <c r="N52" i="11"/>
  <c r="N13" i="11"/>
  <c r="N22" i="11"/>
  <c r="N53" i="11"/>
  <c r="N12" i="11"/>
  <c r="N30" i="11"/>
  <c r="N14" i="11"/>
  <c r="N31" i="11"/>
  <c r="N23" i="11"/>
  <c r="N24" i="11"/>
  <c r="N27" i="11"/>
  <c r="N28" i="11"/>
  <c r="N50" i="11"/>
  <c r="S51" i="11"/>
  <c r="S42" i="11"/>
  <c r="S50" i="11"/>
  <c r="S25" i="11"/>
  <c r="S53" i="11"/>
  <c r="S24" i="11"/>
  <c r="S52" i="11"/>
  <c r="S31" i="11"/>
  <c r="S23" i="11"/>
  <c r="S22" i="11"/>
  <c r="S27" i="11"/>
  <c r="S26" i="11"/>
  <c r="S12" i="11"/>
  <c r="S28" i="11"/>
  <c r="S13" i="11"/>
  <c r="S14" i="11"/>
  <c r="S30" i="11"/>
  <c r="I50" i="11"/>
  <c r="I26" i="11"/>
  <c r="I51" i="11"/>
  <c r="I42" i="11"/>
  <c r="I25" i="11"/>
  <c r="I22" i="11"/>
  <c r="I23" i="11"/>
  <c r="I27" i="11"/>
  <c r="I28" i="11"/>
  <c r="I30" i="11"/>
  <c r="I14" i="11"/>
  <c r="I13" i="11"/>
  <c r="I53" i="11"/>
  <c r="I24" i="11"/>
  <c r="I52" i="11"/>
  <c r="I12" i="11"/>
  <c r="I31" i="11"/>
  <c r="I42" i="10"/>
  <c r="I26" i="10"/>
  <c r="I25" i="10"/>
  <c r="I27" i="10"/>
  <c r="I22" i="10"/>
  <c r="I24" i="10"/>
  <c r="I23" i="10"/>
  <c r="I28" i="10"/>
  <c r="N26" i="10"/>
  <c r="N42" i="10"/>
  <c r="N22" i="10"/>
  <c r="N23" i="10"/>
  <c r="N24" i="10"/>
  <c r="N25" i="10"/>
  <c r="N27" i="10"/>
  <c r="N28" i="10"/>
  <c r="S42" i="10"/>
  <c r="S23" i="10"/>
  <c r="S26" i="10"/>
  <c r="S28" i="10"/>
  <c r="S22" i="10"/>
  <c r="S27" i="10"/>
  <c r="S25" i="10"/>
  <c r="S24" i="10"/>
  <c r="N51" i="10"/>
  <c r="N53" i="10"/>
  <c r="I51" i="10"/>
  <c r="I53" i="10"/>
  <c r="S52" i="10"/>
  <c r="S51" i="10"/>
  <c r="S53" i="10"/>
  <c r="A8" i="22"/>
  <c r="A9" i="22" s="1"/>
  <c r="A10" i="22" s="1"/>
  <c r="A11" i="22" s="1"/>
  <c r="A15" i="21"/>
  <c r="A16" i="21" s="1"/>
  <c r="A17" i="21" s="1"/>
  <c r="A18" i="21" s="1"/>
  <c r="A19" i="21" s="1"/>
  <c r="A20" i="21" s="1"/>
  <c r="A21" i="21" s="1"/>
  <c r="A22" i="21" s="1"/>
  <c r="I15" i="11" l="1"/>
  <c r="H21" i="11" s="1"/>
  <c r="S60" i="11"/>
  <c r="I60" i="11"/>
  <c r="S15" i="11"/>
  <c r="R21" i="11" s="1"/>
  <c r="N60" i="11"/>
  <c r="N15" i="11"/>
  <c r="I61" i="10"/>
  <c r="S61" i="10"/>
  <c r="N61" i="10"/>
  <c r="A12" i="22"/>
  <c r="A13" i="22" s="1"/>
  <c r="A14" i="22" s="1"/>
  <c r="A15" i="22" s="1"/>
  <c r="A16" i="22" s="1"/>
  <c r="M21" i="11" l="1"/>
  <c r="A7" i="19" l="1"/>
  <c r="A8" i="19" s="1"/>
  <c r="A9" i="19" s="1"/>
  <c r="D14" i="19"/>
  <c r="E14" i="19"/>
  <c r="A10" i="19" l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E27" i="19"/>
  <c r="D27" i="19"/>
  <c r="E21" i="19"/>
  <c r="D21" i="19"/>
  <c r="D20" i="19"/>
  <c r="D12" i="19"/>
  <c r="E12" i="19"/>
  <c r="C51" i="14"/>
  <c r="C36" i="14"/>
  <c r="C35" i="14"/>
  <c r="C31" i="14"/>
  <c r="C30" i="14"/>
  <c r="C27" i="14"/>
  <c r="C24" i="14"/>
  <c r="C23" i="14"/>
  <c r="C22" i="14"/>
  <c r="D22" i="14" s="1"/>
  <c r="C18" i="14"/>
  <c r="O14" i="14"/>
  <c r="M14" i="14"/>
  <c r="O13" i="14"/>
  <c r="M13" i="14"/>
  <c r="O12" i="14"/>
  <c r="M12" i="14"/>
  <c r="E20" i="19"/>
  <c r="E11" i="19"/>
  <c r="D11" i="19"/>
  <c r="C51" i="13"/>
  <c r="D51" i="13" s="1"/>
  <c r="D50" i="13"/>
  <c r="C36" i="13"/>
  <c r="C35" i="13"/>
  <c r="C31" i="13"/>
  <c r="D31" i="13" s="1"/>
  <c r="C30" i="13"/>
  <c r="C27" i="13"/>
  <c r="D27" i="13" s="1"/>
  <c r="D26" i="13"/>
  <c r="D25" i="13"/>
  <c r="C24" i="13"/>
  <c r="D24" i="13" s="1"/>
  <c r="C23" i="13"/>
  <c r="D23" i="13" s="1"/>
  <c r="C22" i="13"/>
  <c r="D22" i="13" s="1"/>
  <c r="C18" i="13"/>
  <c r="E34" i="19" l="1"/>
  <c r="D34" i="19"/>
  <c r="E28" i="19"/>
  <c r="D28" i="19"/>
  <c r="E22" i="19"/>
  <c r="D22" i="19"/>
  <c r="E13" i="19"/>
  <c r="D13" i="19"/>
  <c r="E19" i="19"/>
  <c r="E10" i="19"/>
  <c r="D23" i="20"/>
  <c r="F20" i="20"/>
  <c r="F19" i="20"/>
  <c r="C54" i="20"/>
  <c r="D54" i="20" s="1"/>
  <c r="C37" i="20"/>
  <c r="D37" i="20" s="1"/>
  <c r="C36" i="20"/>
  <c r="C32" i="20"/>
  <c r="D32" i="20" s="1"/>
  <c r="C31" i="20"/>
  <c r="C28" i="20"/>
  <c r="C25" i="20"/>
  <c r="D25" i="20" s="1"/>
  <c r="C24" i="20"/>
  <c r="D24" i="20" s="1"/>
  <c r="C22" i="20"/>
  <c r="D22" i="20" s="1"/>
  <c r="D20" i="20"/>
  <c r="D19" i="20"/>
  <c r="C18" i="20"/>
  <c r="D18" i="20" s="1"/>
  <c r="I7" i="20"/>
  <c r="K7" i="20" s="1"/>
  <c r="D7" i="20"/>
  <c r="F7" i="20" s="1"/>
  <c r="E42" i="20"/>
  <c r="F42" i="20" s="1"/>
  <c r="C42" i="20"/>
  <c r="D42" i="20" s="1"/>
  <c r="E41" i="20"/>
  <c r="C41" i="20"/>
  <c r="E14" i="20"/>
  <c r="C14" i="20"/>
  <c r="E13" i="20"/>
  <c r="C13" i="20"/>
  <c r="E12" i="20"/>
  <c r="C12" i="20"/>
  <c r="K9" i="20"/>
  <c r="I9" i="20"/>
  <c r="F9" i="20"/>
  <c r="D9" i="20"/>
  <c r="K8" i="20"/>
  <c r="F8" i="20"/>
  <c r="F23" i="20" s="1"/>
  <c r="A8" i="20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51" i="20" s="1"/>
  <c r="D64" i="20" l="1"/>
  <c r="I10" i="20"/>
  <c r="D10" i="20"/>
  <c r="D41" i="20" s="1"/>
  <c r="F52" i="20"/>
  <c r="A47" i="20"/>
  <c r="A48" i="20" s="1"/>
  <c r="A49" i="20" s="1"/>
  <c r="A50" i="20" s="1"/>
  <c r="A52" i="20" s="1"/>
  <c r="A54" i="20" s="1"/>
  <c r="A56" i="20" s="1"/>
  <c r="A57" i="20" s="1"/>
  <c r="D19" i="19"/>
  <c r="D10" i="19"/>
  <c r="D36" i="20"/>
  <c r="D38" i="20" s="1"/>
  <c r="F43" i="20"/>
  <c r="D43" i="20"/>
  <c r="F32" i="20"/>
  <c r="F24" i="20"/>
  <c r="F37" i="20"/>
  <c r="K10" i="20"/>
  <c r="F36" i="20"/>
  <c r="F10" i="20"/>
  <c r="E32" i="19"/>
  <c r="D32" i="19"/>
  <c r="E18" i="19"/>
  <c r="D18" i="19"/>
  <c r="D9" i="19"/>
  <c r="E9" i="19"/>
  <c r="D31" i="19"/>
  <c r="D25" i="19"/>
  <c r="D17" i="19"/>
  <c r="D8" i="19"/>
  <c r="D30" i="19"/>
  <c r="D24" i="19"/>
  <c r="D16" i="19"/>
  <c r="D7" i="19"/>
  <c r="K41" i="20" l="1"/>
  <c r="K44" i="20" s="1"/>
  <c r="I41" i="20"/>
  <c r="I44" i="20" s="1"/>
  <c r="A58" i="20"/>
  <c r="A59" i="20" s="1"/>
  <c r="A61" i="20" s="1"/>
  <c r="A62" i="20" s="1"/>
  <c r="A63" i="20" s="1"/>
  <c r="A64" i="20" s="1"/>
  <c r="A65" i="20" s="1"/>
  <c r="F64" i="20"/>
  <c r="G64" i="20" s="1"/>
  <c r="D44" i="20"/>
  <c r="F41" i="20"/>
  <c r="F44" i="20" s="1"/>
  <c r="F38" i="20"/>
  <c r="G38" i="20" s="1"/>
  <c r="G39" i="20" s="1"/>
  <c r="I62" i="20" l="1"/>
  <c r="L65" i="20" s="1"/>
  <c r="I33" i="20"/>
  <c r="I46" i="20" s="1"/>
  <c r="K33" i="20"/>
  <c r="K62" i="20"/>
  <c r="L62" i="20" s="1"/>
  <c r="L63" i="20" s="1"/>
  <c r="L44" i="20"/>
  <c r="L45" i="20" s="1"/>
  <c r="G44" i="20"/>
  <c r="G45" i="20" s="1"/>
  <c r="L33" i="20" l="1"/>
  <c r="L34" i="20" s="1"/>
  <c r="K46" i="20"/>
  <c r="I56" i="20"/>
  <c r="I57" i="20" s="1"/>
  <c r="I58" i="20" s="1"/>
  <c r="I47" i="20"/>
  <c r="I48" i="20" s="1"/>
  <c r="I49" i="20" s="1"/>
  <c r="C53" i="15"/>
  <c r="D53" i="15" s="1"/>
  <c r="E51" i="15"/>
  <c r="C36" i="15"/>
  <c r="D36" i="15" s="1"/>
  <c r="C35" i="15"/>
  <c r="D35" i="15" s="1"/>
  <c r="C31" i="15"/>
  <c r="D31" i="15" s="1"/>
  <c r="C30" i="15"/>
  <c r="D30" i="15" s="1"/>
  <c r="C27" i="15"/>
  <c r="D27" i="15" s="1"/>
  <c r="D26" i="15"/>
  <c r="D25" i="15"/>
  <c r="C24" i="15"/>
  <c r="D24" i="15" s="1"/>
  <c r="C23" i="15"/>
  <c r="D23" i="15" s="1"/>
  <c r="C22" i="15"/>
  <c r="D22" i="15" s="1"/>
  <c r="D20" i="15"/>
  <c r="D63" i="15" s="1"/>
  <c r="D19" i="15"/>
  <c r="C18" i="15"/>
  <c r="D18" i="15" s="1"/>
  <c r="D51" i="16"/>
  <c r="D42" i="16"/>
  <c r="C41" i="16"/>
  <c r="D41" i="16" s="1"/>
  <c r="C40" i="16"/>
  <c r="D36" i="16"/>
  <c r="D35" i="16"/>
  <c r="D27" i="16"/>
  <c r="D26" i="16"/>
  <c r="D25" i="16"/>
  <c r="D24" i="16"/>
  <c r="D23" i="16"/>
  <c r="D22" i="16"/>
  <c r="D20" i="16"/>
  <c r="D19" i="16"/>
  <c r="D18" i="16"/>
  <c r="E14" i="16"/>
  <c r="C14" i="16"/>
  <c r="E13" i="16"/>
  <c r="C13" i="16"/>
  <c r="E12" i="16"/>
  <c r="C12" i="16"/>
  <c r="F9" i="16"/>
  <c r="D9" i="16"/>
  <c r="D10" i="16" s="1"/>
  <c r="F8" i="16"/>
  <c r="A8" i="16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20" i="16" s="1"/>
  <c r="A21" i="16" s="1"/>
  <c r="A22" i="16" s="1"/>
  <c r="A23" i="16" s="1"/>
  <c r="F7" i="16"/>
  <c r="D42" i="15"/>
  <c r="E41" i="15"/>
  <c r="F41" i="15" s="1"/>
  <c r="C41" i="15"/>
  <c r="D41" i="15" s="1"/>
  <c r="E40" i="15"/>
  <c r="C40" i="15"/>
  <c r="E14" i="15"/>
  <c r="C14" i="15"/>
  <c r="E13" i="15"/>
  <c r="C13" i="15"/>
  <c r="E12" i="15"/>
  <c r="C12" i="15"/>
  <c r="U9" i="15"/>
  <c r="U53" i="15" s="1"/>
  <c r="S9" i="15"/>
  <c r="S10" i="15" s="1"/>
  <c r="P9" i="15"/>
  <c r="P53" i="15" s="1"/>
  <c r="N9" i="15"/>
  <c r="N10" i="15" s="1"/>
  <c r="K9" i="15"/>
  <c r="K53" i="15" s="1"/>
  <c r="I9" i="15"/>
  <c r="I10" i="15" s="1"/>
  <c r="F9" i="15"/>
  <c r="F53" i="15" s="1"/>
  <c r="D9" i="15"/>
  <c r="D10" i="15" s="1"/>
  <c r="U8" i="15"/>
  <c r="P8" i="15"/>
  <c r="K8" i="15"/>
  <c r="F8" i="15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U7" i="15"/>
  <c r="P7" i="15"/>
  <c r="P10" i="15" s="1"/>
  <c r="K7" i="15"/>
  <c r="F7" i="15"/>
  <c r="D51" i="14"/>
  <c r="D50" i="14"/>
  <c r="D42" i="14"/>
  <c r="E41" i="14"/>
  <c r="F41" i="14" s="1"/>
  <c r="C41" i="14"/>
  <c r="D41" i="14" s="1"/>
  <c r="E40" i="14"/>
  <c r="C40" i="14"/>
  <c r="D36" i="14"/>
  <c r="D35" i="14"/>
  <c r="D31" i="14"/>
  <c r="D26" i="14"/>
  <c r="D25" i="14"/>
  <c r="D24" i="14"/>
  <c r="D23" i="14"/>
  <c r="D20" i="14"/>
  <c r="D19" i="14"/>
  <c r="D18" i="14"/>
  <c r="T14" i="14"/>
  <c r="R14" i="14"/>
  <c r="E14" i="14"/>
  <c r="C14" i="14"/>
  <c r="T13" i="14"/>
  <c r="R13" i="14"/>
  <c r="E13" i="14"/>
  <c r="C13" i="14"/>
  <c r="T12" i="14"/>
  <c r="R12" i="14"/>
  <c r="E12" i="14"/>
  <c r="C12" i="14"/>
  <c r="U9" i="14"/>
  <c r="S9" i="14"/>
  <c r="S10" i="14" s="1"/>
  <c r="P9" i="14"/>
  <c r="N9" i="14"/>
  <c r="N10" i="14" s="1"/>
  <c r="K9" i="14"/>
  <c r="I9" i="14"/>
  <c r="I10" i="14" s="1"/>
  <c r="F9" i="14"/>
  <c r="D9" i="14"/>
  <c r="D10" i="14" s="1"/>
  <c r="U8" i="14"/>
  <c r="P8" i="14"/>
  <c r="K8" i="14"/>
  <c r="F8" i="14"/>
  <c r="A8" i="14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U7" i="14"/>
  <c r="P7" i="14"/>
  <c r="K7" i="14"/>
  <c r="F7" i="14"/>
  <c r="D42" i="13"/>
  <c r="E41" i="13"/>
  <c r="F41" i="13" s="1"/>
  <c r="C41" i="13"/>
  <c r="D41" i="13" s="1"/>
  <c r="E40" i="13"/>
  <c r="C40" i="13"/>
  <c r="F20" i="13"/>
  <c r="D20" i="13"/>
  <c r="F19" i="13"/>
  <c r="D19" i="13"/>
  <c r="D18" i="13"/>
  <c r="J14" i="13"/>
  <c r="H14" i="13"/>
  <c r="E14" i="13"/>
  <c r="C14" i="13"/>
  <c r="J13" i="13"/>
  <c r="H13" i="13"/>
  <c r="E13" i="13"/>
  <c r="C13" i="13"/>
  <c r="J12" i="13"/>
  <c r="H12" i="13"/>
  <c r="E12" i="13"/>
  <c r="C12" i="13"/>
  <c r="U9" i="13"/>
  <c r="S9" i="13"/>
  <c r="S10" i="13" s="1"/>
  <c r="P9" i="13"/>
  <c r="N9" i="13"/>
  <c r="N10" i="13" s="1"/>
  <c r="K9" i="13"/>
  <c r="I9" i="13"/>
  <c r="I10" i="13" s="1"/>
  <c r="F9" i="13"/>
  <c r="D9" i="13"/>
  <c r="D10" i="13" s="1"/>
  <c r="U8" i="13"/>
  <c r="P8" i="13"/>
  <c r="K8" i="13"/>
  <c r="F8" i="13"/>
  <c r="A8" i="13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4" i="13" s="1"/>
  <c r="A45" i="13" s="1"/>
  <c r="A46" i="13" s="1"/>
  <c r="A48" i="13" s="1"/>
  <c r="A49" i="13" s="1"/>
  <c r="A50" i="13" s="1"/>
  <c r="A51" i="13" s="1"/>
  <c r="A54" i="13" s="1"/>
  <c r="A56" i="13" s="1"/>
  <c r="A58" i="13" s="1"/>
  <c r="A59" i="13" s="1"/>
  <c r="A60" i="13" s="1"/>
  <c r="A61" i="13" s="1"/>
  <c r="A62" i="13" s="1"/>
  <c r="U7" i="13"/>
  <c r="P7" i="13"/>
  <c r="K7" i="13"/>
  <c r="F7" i="13"/>
  <c r="F20" i="12"/>
  <c r="F19" i="12"/>
  <c r="C52" i="12"/>
  <c r="D52" i="12" s="1"/>
  <c r="C36" i="12"/>
  <c r="D36" i="12" s="1"/>
  <c r="C35" i="12"/>
  <c r="D35" i="12" s="1"/>
  <c r="C27" i="12"/>
  <c r="D27" i="12" s="1"/>
  <c r="C24" i="12"/>
  <c r="D24" i="12" s="1"/>
  <c r="C23" i="12"/>
  <c r="D23" i="12" s="1"/>
  <c r="C22" i="12"/>
  <c r="D22" i="12" s="1"/>
  <c r="D20" i="12"/>
  <c r="D19" i="12"/>
  <c r="C18" i="12"/>
  <c r="D18" i="12" s="1"/>
  <c r="E41" i="12"/>
  <c r="F41" i="12" s="1"/>
  <c r="C41" i="12"/>
  <c r="D41" i="12" s="1"/>
  <c r="E40" i="12"/>
  <c r="C40" i="12"/>
  <c r="E14" i="12"/>
  <c r="C14" i="12"/>
  <c r="D14" i="12" s="1"/>
  <c r="E13" i="12"/>
  <c r="C13" i="12"/>
  <c r="D13" i="12" s="1"/>
  <c r="E12" i="12"/>
  <c r="C12" i="12"/>
  <c r="D12" i="12" s="1"/>
  <c r="U9" i="12"/>
  <c r="S9" i="12"/>
  <c r="S10" i="12" s="1"/>
  <c r="P9" i="12"/>
  <c r="N9" i="12"/>
  <c r="N10" i="12" s="1"/>
  <c r="K9" i="12"/>
  <c r="I9" i="12"/>
  <c r="I10" i="12" s="1"/>
  <c r="F9" i="12"/>
  <c r="D9" i="12"/>
  <c r="D10" i="12" s="1"/>
  <c r="U8" i="12"/>
  <c r="P8" i="12"/>
  <c r="K8" i="12"/>
  <c r="F8" i="12"/>
  <c r="A8" i="12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U7" i="12"/>
  <c r="P7" i="12"/>
  <c r="K7" i="12"/>
  <c r="F7" i="12"/>
  <c r="F53" i="12" s="1"/>
  <c r="I9" i="11"/>
  <c r="A32" i="16" l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4" i="16" s="1"/>
  <c r="A45" i="16" s="1"/>
  <c r="A46" i="16" s="1"/>
  <c r="A48" i="16" s="1"/>
  <c r="A49" i="16" s="1"/>
  <c r="A50" i="16" s="1"/>
  <c r="A51" i="16" s="1"/>
  <c r="N40" i="15"/>
  <c r="N43" i="15" s="1"/>
  <c r="N21" i="15"/>
  <c r="P40" i="15"/>
  <c r="P43" i="15" s="1"/>
  <c r="Q43" i="15" s="1"/>
  <c r="Q44" i="15" s="1"/>
  <c r="P21" i="15"/>
  <c r="I40" i="15"/>
  <c r="I43" i="15" s="1"/>
  <c r="I21" i="15"/>
  <c r="S40" i="15"/>
  <c r="S43" i="15" s="1"/>
  <c r="S21" i="15"/>
  <c r="A19" i="15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19" i="14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Q15" i="13"/>
  <c r="Q16" i="13" s="1"/>
  <c r="K47" i="20"/>
  <c r="K48" i="20" s="1"/>
  <c r="K56" i="20"/>
  <c r="K57" i="20" s="1"/>
  <c r="K58" i="20" s="1"/>
  <c r="L58" i="20" s="1"/>
  <c r="L59" i="20" s="1"/>
  <c r="F26" i="12"/>
  <c r="F25" i="12"/>
  <c r="F24" i="12"/>
  <c r="F23" i="12"/>
  <c r="F27" i="12"/>
  <c r="F31" i="12"/>
  <c r="F36" i="12"/>
  <c r="F22" i="12"/>
  <c r="F28" i="12"/>
  <c r="F35" i="12"/>
  <c r="F30" i="12"/>
  <c r="D62" i="12"/>
  <c r="S40" i="12"/>
  <c r="S43" i="12" s="1"/>
  <c r="S21" i="12"/>
  <c r="U42" i="12"/>
  <c r="U13" i="12"/>
  <c r="U12" i="12"/>
  <c r="U14" i="12"/>
  <c r="U53" i="12"/>
  <c r="U50" i="12"/>
  <c r="U26" i="12"/>
  <c r="U51" i="12"/>
  <c r="U25" i="12"/>
  <c r="U30" i="12"/>
  <c r="U24" i="12"/>
  <c r="U52" i="12"/>
  <c r="U35" i="12"/>
  <c r="U28" i="12"/>
  <c r="U23" i="12"/>
  <c r="U31" i="12"/>
  <c r="U27" i="12"/>
  <c r="U22" i="12"/>
  <c r="U36" i="12"/>
  <c r="N40" i="12"/>
  <c r="N43" i="12" s="1"/>
  <c r="N21" i="12"/>
  <c r="P42" i="12"/>
  <c r="P12" i="12"/>
  <c r="P14" i="12"/>
  <c r="P13" i="12"/>
  <c r="P53" i="12"/>
  <c r="P51" i="12"/>
  <c r="P25" i="12"/>
  <c r="P50" i="12"/>
  <c r="P26" i="12"/>
  <c r="P28" i="12"/>
  <c r="P30" i="12"/>
  <c r="P31" i="12"/>
  <c r="P35" i="12"/>
  <c r="P22" i="12"/>
  <c r="P36" i="12"/>
  <c r="P23" i="12"/>
  <c r="P24" i="12"/>
  <c r="P52" i="12"/>
  <c r="P27" i="12"/>
  <c r="K50" i="12"/>
  <c r="K25" i="12"/>
  <c r="K51" i="12"/>
  <c r="K26" i="12"/>
  <c r="K22" i="12"/>
  <c r="K36" i="12"/>
  <c r="K30" i="12"/>
  <c r="K24" i="12"/>
  <c r="K35" i="12"/>
  <c r="K28" i="12"/>
  <c r="K23" i="12"/>
  <c r="K52" i="12"/>
  <c r="K31" i="12"/>
  <c r="K27" i="12"/>
  <c r="K42" i="12"/>
  <c r="K12" i="12"/>
  <c r="K14" i="12"/>
  <c r="K53" i="12"/>
  <c r="K13" i="12"/>
  <c r="I40" i="12"/>
  <c r="I43" i="12" s="1"/>
  <c r="I21" i="12"/>
  <c r="F52" i="12"/>
  <c r="F51" i="12"/>
  <c r="F13" i="12"/>
  <c r="F12" i="12"/>
  <c r="F14" i="12"/>
  <c r="D40" i="12"/>
  <c r="D43" i="12" s="1"/>
  <c r="A19" i="12"/>
  <c r="A20" i="12" s="1"/>
  <c r="A21" i="12" s="1"/>
  <c r="A22" i="12" s="1"/>
  <c r="A23" i="12" s="1"/>
  <c r="A24" i="12" s="1"/>
  <c r="A25" i="12" s="1"/>
  <c r="A26" i="12" s="1"/>
  <c r="A27" i="12" s="1"/>
  <c r="A28" i="12" s="1"/>
  <c r="D51" i="15"/>
  <c r="F50" i="12"/>
  <c r="K10" i="15"/>
  <c r="F10" i="15"/>
  <c r="F40" i="15" s="1"/>
  <c r="F42" i="14"/>
  <c r="P10" i="13"/>
  <c r="F24" i="13"/>
  <c r="F31" i="13"/>
  <c r="F27" i="13"/>
  <c r="F23" i="13"/>
  <c r="F26" i="13"/>
  <c r="F25" i="13"/>
  <c r="D37" i="16"/>
  <c r="D50" i="16"/>
  <c r="D35" i="13"/>
  <c r="D36" i="13"/>
  <c r="U10" i="14"/>
  <c r="D37" i="14"/>
  <c r="U10" i="13"/>
  <c r="D37" i="15"/>
  <c r="U10" i="15"/>
  <c r="F51" i="15"/>
  <c r="D40" i="16"/>
  <c r="D43" i="16" s="1"/>
  <c r="F10" i="16"/>
  <c r="D61" i="16"/>
  <c r="F42" i="15"/>
  <c r="D40" i="13"/>
  <c r="D43" i="13" s="1"/>
  <c r="D40" i="15"/>
  <c r="D43" i="15" s="1"/>
  <c r="P10" i="14"/>
  <c r="F35" i="14"/>
  <c r="F50" i="14"/>
  <c r="K10" i="14"/>
  <c r="F51" i="14"/>
  <c r="D40" i="14"/>
  <c r="D43" i="14" s="1"/>
  <c r="D61" i="14"/>
  <c r="F10" i="14"/>
  <c r="F36" i="14"/>
  <c r="D61" i="13"/>
  <c r="F42" i="13"/>
  <c r="K10" i="13"/>
  <c r="F10" i="13"/>
  <c r="U10" i="12"/>
  <c r="U40" i="12" s="1"/>
  <c r="U43" i="12" s="1"/>
  <c r="V43" i="12" s="1"/>
  <c r="V44" i="12" s="1"/>
  <c r="K10" i="12"/>
  <c r="K40" i="12" s="1"/>
  <c r="P10" i="12"/>
  <c r="P40" i="12" s="1"/>
  <c r="F10" i="12"/>
  <c r="F42" i="12"/>
  <c r="D51" i="11"/>
  <c r="D50" i="11"/>
  <c r="C36" i="11"/>
  <c r="C35" i="11"/>
  <c r="C31" i="11"/>
  <c r="D31" i="11" s="1"/>
  <c r="C30" i="11"/>
  <c r="D30" i="11" s="1"/>
  <c r="C27" i="11"/>
  <c r="D27" i="11" s="1"/>
  <c r="C24" i="11"/>
  <c r="D24" i="11" s="1"/>
  <c r="C23" i="11"/>
  <c r="D23" i="11" s="1"/>
  <c r="C20" i="11"/>
  <c r="D20" i="11" s="1"/>
  <c r="D19" i="11"/>
  <c r="C18" i="11"/>
  <c r="D18" i="11" s="1"/>
  <c r="D42" i="11"/>
  <c r="E41" i="11"/>
  <c r="F41" i="11" s="1"/>
  <c r="C41" i="11"/>
  <c r="D41" i="11" s="1"/>
  <c r="E40" i="11"/>
  <c r="C40" i="11"/>
  <c r="E14" i="11"/>
  <c r="C14" i="11"/>
  <c r="D14" i="11" s="1"/>
  <c r="E13" i="11"/>
  <c r="C13" i="11"/>
  <c r="D13" i="11" s="1"/>
  <c r="E12" i="11"/>
  <c r="C12" i="11"/>
  <c r="D12" i="11" s="1"/>
  <c r="U9" i="11"/>
  <c r="S9" i="11"/>
  <c r="S10" i="11" s="1"/>
  <c r="P9" i="11"/>
  <c r="N9" i="11"/>
  <c r="N10" i="11" s="1"/>
  <c r="K9" i="11"/>
  <c r="I10" i="11"/>
  <c r="F9" i="11"/>
  <c r="D9" i="11"/>
  <c r="D10" i="11" s="1"/>
  <c r="U8" i="11"/>
  <c r="P8" i="11"/>
  <c r="K8" i="11"/>
  <c r="F8" i="1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U7" i="11"/>
  <c r="P7" i="11"/>
  <c r="K7" i="11"/>
  <c r="F7" i="11"/>
  <c r="S9" i="10"/>
  <c r="S10" i="10" s="1"/>
  <c r="N10" i="10"/>
  <c r="T14" i="10"/>
  <c r="R14" i="10"/>
  <c r="S14" i="10" s="1"/>
  <c r="O14" i="10"/>
  <c r="M14" i="10"/>
  <c r="N14" i="10" s="1"/>
  <c r="T13" i="10"/>
  <c r="R13" i="10"/>
  <c r="S13" i="10" s="1"/>
  <c r="O13" i="10"/>
  <c r="M13" i="10"/>
  <c r="N13" i="10" s="1"/>
  <c r="T12" i="10"/>
  <c r="R12" i="10"/>
  <c r="S12" i="10" s="1"/>
  <c r="O12" i="10"/>
  <c r="M12" i="10"/>
  <c r="N12" i="10" s="1"/>
  <c r="U9" i="10"/>
  <c r="P9" i="10"/>
  <c r="U8" i="10"/>
  <c r="P8" i="10"/>
  <c r="P52" i="10" s="1"/>
  <c r="U7" i="10"/>
  <c r="P7" i="10"/>
  <c r="A8" i="10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J14" i="10"/>
  <c r="H14" i="10"/>
  <c r="I14" i="10" s="1"/>
  <c r="J13" i="10"/>
  <c r="H13" i="10"/>
  <c r="I13" i="10" s="1"/>
  <c r="J12" i="10"/>
  <c r="H12" i="10"/>
  <c r="I12" i="10" s="1"/>
  <c r="K9" i="10"/>
  <c r="I10" i="10"/>
  <c r="K8" i="10"/>
  <c r="K52" i="10" s="1"/>
  <c r="K7" i="10"/>
  <c r="F31" i="10"/>
  <c r="F30" i="10"/>
  <c r="F20" i="10"/>
  <c r="F19" i="10"/>
  <c r="E12" i="10"/>
  <c r="C53" i="10"/>
  <c r="D53" i="10" s="1"/>
  <c r="C40" i="10"/>
  <c r="C36" i="10"/>
  <c r="C35" i="10"/>
  <c r="C31" i="10"/>
  <c r="D31" i="10" s="1"/>
  <c r="C30" i="10"/>
  <c r="D30" i="10" s="1"/>
  <c r="C24" i="10"/>
  <c r="D24" i="10" s="1"/>
  <c r="C23" i="10"/>
  <c r="D23" i="10" s="1"/>
  <c r="C20" i="10"/>
  <c r="D20" i="10" s="1"/>
  <c r="D19" i="10"/>
  <c r="C18" i="10"/>
  <c r="D18" i="10" s="1"/>
  <c r="D42" i="10"/>
  <c r="E41" i="10"/>
  <c r="F41" i="10" s="1"/>
  <c r="E40" i="10"/>
  <c r="C41" i="10"/>
  <c r="D41" i="10" s="1"/>
  <c r="E14" i="10"/>
  <c r="E13" i="10"/>
  <c r="C14" i="10"/>
  <c r="D14" i="10" s="1"/>
  <c r="C13" i="10"/>
  <c r="D13" i="10" s="1"/>
  <c r="C12" i="10"/>
  <c r="D12" i="10" s="1"/>
  <c r="F9" i="10"/>
  <c r="F8" i="10"/>
  <c r="F52" i="10" s="1"/>
  <c r="F7" i="10"/>
  <c r="D10" i="10"/>
  <c r="A52" i="16" l="1"/>
  <c r="A53" i="16" s="1"/>
  <c r="A54" i="16" s="1"/>
  <c r="A56" i="16" s="1"/>
  <c r="A58" i="16" s="1"/>
  <c r="A59" i="16" s="1"/>
  <c r="A60" i="16" s="1"/>
  <c r="A61" i="16" s="1"/>
  <c r="A62" i="16" s="1"/>
  <c r="N61" i="15"/>
  <c r="Q64" i="15" s="1"/>
  <c r="N32" i="15"/>
  <c r="N45" i="15" s="1"/>
  <c r="P61" i="15"/>
  <c r="P32" i="15"/>
  <c r="K40" i="15"/>
  <c r="K43" i="15" s="1"/>
  <c r="L43" i="15" s="1"/>
  <c r="L44" i="15" s="1"/>
  <c r="K21" i="15"/>
  <c r="I61" i="15"/>
  <c r="L64" i="15" s="1"/>
  <c r="I32" i="15"/>
  <c r="I45" i="15" s="1"/>
  <c r="U40" i="15"/>
  <c r="U43" i="15" s="1"/>
  <c r="V43" i="15" s="1"/>
  <c r="V44" i="15" s="1"/>
  <c r="U21" i="15"/>
  <c r="S32" i="15"/>
  <c r="S45" i="15" s="1"/>
  <c r="S61" i="15"/>
  <c r="V64" i="15" s="1"/>
  <c r="A43" i="15"/>
  <c r="A44" i="15" s="1"/>
  <c r="A45" i="15" s="1"/>
  <c r="A46" i="15" s="1"/>
  <c r="A47" i="15" s="1"/>
  <c r="A48" i="15" s="1"/>
  <c r="A49" i="15" s="1"/>
  <c r="A50" i="15" s="1"/>
  <c r="A51" i="15" s="1"/>
  <c r="F43" i="15"/>
  <c r="G43" i="15" s="1"/>
  <c r="G44" i="15" s="1"/>
  <c r="A43" i="14"/>
  <c r="A44" i="14" s="1"/>
  <c r="A45" i="14" s="1"/>
  <c r="A46" i="14" s="1"/>
  <c r="K49" i="20"/>
  <c r="L49" i="20" s="1"/>
  <c r="L50" i="20" s="1"/>
  <c r="A29" i="12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P37" i="12"/>
  <c r="Q37" i="12" s="1"/>
  <c r="Q38" i="12" s="1"/>
  <c r="P15" i="12"/>
  <c r="Q15" i="12" s="1"/>
  <c r="Q16" i="12" s="1"/>
  <c r="K43" i="12"/>
  <c r="L43" i="12" s="1"/>
  <c r="L44" i="12" s="1"/>
  <c r="K15" i="12"/>
  <c r="L15" i="12" s="1"/>
  <c r="L16" i="12" s="1"/>
  <c r="U37" i="12"/>
  <c r="V37" i="12" s="1"/>
  <c r="V38" i="12" s="1"/>
  <c r="U62" i="12"/>
  <c r="V62" i="12" s="1"/>
  <c r="S60" i="12"/>
  <c r="S32" i="12"/>
  <c r="S45" i="12" s="1"/>
  <c r="U15" i="12"/>
  <c r="P43" i="12"/>
  <c r="Q43" i="12" s="1"/>
  <c r="Q44" i="12" s="1"/>
  <c r="N60" i="12"/>
  <c r="N32" i="12"/>
  <c r="N45" i="12" s="1"/>
  <c r="P62" i="12"/>
  <c r="Q62" i="12" s="1"/>
  <c r="K62" i="12"/>
  <c r="L62" i="12" s="1"/>
  <c r="K37" i="12"/>
  <c r="L37" i="12" s="1"/>
  <c r="L38" i="12" s="1"/>
  <c r="I60" i="12"/>
  <c r="I32" i="12"/>
  <c r="I45" i="12" s="1"/>
  <c r="F62" i="12"/>
  <c r="G62" i="12" s="1"/>
  <c r="D36" i="11"/>
  <c r="U50" i="11"/>
  <c r="U26" i="11"/>
  <c r="U51" i="11"/>
  <c r="U42" i="11"/>
  <c r="U25" i="11"/>
  <c r="U27" i="11"/>
  <c r="U22" i="11"/>
  <c r="U23" i="11"/>
  <c r="U12" i="11"/>
  <c r="U28" i="11"/>
  <c r="U30" i="11"/>
  <c r="U31" i="11"/>
  <c r="U13" i="11"/>
  <c r="U53" i="11"/>
  <c r="U24" i="11"/>
  <c r="U52" i="11"/>
  <c r="U14" i="11"/>
  <c r="I35" i="11"/>
  <c r="I36" i="11"/>
  <c r="I40" i="11"/>
  <c r="I43" i="11" s="1"/>
  <c r="I21" i="11"/>
  <c r="S35" i="11"/>
  <c r="S36" i="11"/>
  <c r="S40" i="11"/>
  <c r="S43" i="11" s="1"/>
  <c r="S21" i="11"/>
  <c r="D40" i="11"/>
  <c r="D43" i="11" s="1"/>
  <c r="K50" i="11"/>
  <c r="K51" i="11"/>
  <c r="K42" i="11"/>
  <c r="K25" i="11"/>
  <c r="K26" i="11"/>
  <c r="K24" i="11"/>
  <c r="K23" i="11"/>
  <c r="K30" i="11"/>
  <c r="K31" i="11"/>
  <c r="K52" i="11"/>
  <c r="K12" i="11"/>
  <c r="K27" i="11"/>
  <c r="K53" i="11"/>
  <c r="K28" i="11"/>
  <c r="K14" i="11"/>
  <c r="K22" i="11"/>
  <c r="K13" i="11"/>
  <c r="N35" i="11"/>
  <c r="N36" i="11"/>
  <c r="N40" i="11"/>
  <c r="N43" i="11" s="1"/>
  <c r="N21" i="11"/>
  <c r="P50" i="11"/>
  <c r="P51" i="11"/>
  <c r="P26" i="11"/>
  <c r="P42" i="11"/>
  <c r="P25" i="11"/>
  <c r="P28" i="11"/>
  <c r="P27" i="11"/>
  <c r="P12" i="11"/>
  <c r="P31" i="11"/>
  <c r="P53" i="11"/>
  <c r="P23" i="11"/>
  <c r="P24" i="11"/>
  <c r="P30" i="11"/>
  <c r="P14" i="11"/>
  <c r="P52" i="11"/>
  <c r="P13" i="11"/>
  <c r="P22" i="11"/>
  <c r="F52" i="11"/>
  <c r="F30" i="11"/>
  <c r="F23" i="11"/>
  <c r="F14" i="11"/>
  <c r="F26" i="11"/>
  <c r="F51" i="11"/>
  <c r="F13" i="11"/>
  <c r="F50" i="11"/>
  <c r="F25" i="11"/>
  <c r="F12" i="11"/>
  <c r="F53" i="11"/>
  <c r="F42" i="11"/>
  <c r="F24" i="11"/>
  <c r="F22" i="11"/>
  <c r="F31" i="11"/>
  <c r="F28" i="11"/>
  <c r="F27" i="11"/>
  <c r="A19" i="11"/>
  <c r="A20" i="11" s="1"/>
  <c r="A21" i="11" s="1"/>
  <c r="A22" i="11" s="1"/>
  <c r="A23" i="11" s="1"/>
  <c r="D60" i="11"/>
  <c r="D35" i="11"/>
  <c r="S15" i="10"/>
  <c r="D40" i="10"/>
  <c r="D44" i="10" s="1"/>
  <c r="N15" i="10"/>
  <c r="N36" i="10"/>
  <c r="N40" i="10"/>
  <c r="N44" i="10" s="1"/>
  <c r="N35" i="10"/>
  <c r="D35" i="10"/>
  <c r="P25" i="10"/>
  <c r="P13" i="10"/>
  <c r="P42" i="10"/>
  <c r="P12" i="10"/>
  <c r="P26" i="10"/>
  <c r="P14" i="10"/>
  <c r="P22" i="10"/>
  <c r="P23" i="10"/>
  <c r="P24" i="10"/>
  <c r="P28" i="10"/>
  <c r="P27" i="10"/>
  <c r="F54" i="10"/>
  <c r="F25" i="10"/>
  <c r="F14" i="10"/>
  <c r="F13" i="10"/>
  <c r="F26" i="10"/>
  <c r="F12" i="10"/>
  <c r="F23" i="10"/>
  <c r="F24" i="10"/>
  <c r="F28" i="10"/>
  <c r="F22" i="10"/>
  <c r="F27" i="10"/>
  <c r="D36" i="10"/>
  <c r="K12" i="10"/>
  <c r="K26" i="10"/>
  <c r="K14" i="10"/>
  <c r="K42" i="10"/>
  <c r="K25" i="10"/>
  <c r="K13" i="10"/>
  <c r="K22" i="10"/>
  <c r="K28" i="10"/>
  <c r="K23" i="10"/>
  <c r="K24" i="10"/>
  <c r="K27" i="10"/>
  <c r="U26" i="10"/>
  <c r="U14" i="10"/>
  <c r="U25" i="10"/>
  <c r="U13" i="10"/>
  <c r="U12" i="10"/>
  <c r="U42" i="10"/>
  <c r="U23" i="10"/>
  <c r="U22" i="10"/>
  <c r="U27" i="10"/>
  <c r="U28" i="10"/>
  <c r="U24" i="10"/>
  <c r="I35" i="10"/>
  <c r="I40" i="10"/>
  <c r="I44" i="10" s="1"/>
  <c r="I36" i="10"/>
  <c r="I15" i="10"/>
  <c r="S36" i="10"/>
  <c r="S35" i="10"/>
  <c r="S40" i="10"/>
  <c r="S44" i="10" s="1"/>
  <c r="D61" i="10"/>
  <c r="P51" i="10"/>
  <c r="P53" i="10"/>
  <c r="P54" i="10"/>
  <c r="K51" i="10"/>
  <c r="K53" i="10"/>
  <c r="K54" i="10"/>
  <c r="U52" i="10"/>
  <c r="U51" i="10"/>
  <c r="U54" i="10"/>
  <c r="U53" i="10"/>
  <c r="F42" i="10"/>
  <c r="A19" i="10"/>
  <c r="A20" i="10" s="1"/>
  <c r="A21" i="10" s="1"/>
  <c r="A22" i="10" s="1"/>
  <c r="A23" i="10" s="1"/>
  <c r="A24" i="10" s="1"/>
  <c r="A25" i="10" s="1"/>
  <c r="A26" i="10" s="1"/>
  <c r="A27" i="10" s="1"/>
  <c r="A28" i="10" s="1"/>
  <c r="D37" i="13"/>
  <c r="F51" i="10"/>
  <c r="F53" i="10"/>
  <c r="G37" i="16"/>
  <c r="G38" i="16" s="1"/>
  <c r="U10" i="11"/>
  <c r="U10" i="10"/>
  <c r="G61" i="16"/>
  <c r="G37" i="15"/>
  <c r="G38" i="15" s="1"/>
  <c r="F36" i="13"/>
  <c r="F35" i="13"/>
  <c r="D51" i="10"/>
  <c r="F61" i="14"/>
  <c r="G61" i="14" s="1"/>
  <c r="V15" i="13"/>
  <c r="V16" i="13" s="1"/>
  <c r="G63" i="15"/>
  <c r="G43" i="16"/>
  <c r="G44" i="16" s="1"/>
  <c r="F40" i="14"/>
  <c r="F43" i="14" s="1"/>
  <c r="G43" i="14" s="1"/>
  <c r="G44" i="14" s="1"/>
  <c r="F37" i="14"/>
  <c r="G37" i="14" s="1"/>
  <c r="G38" i="14" s="1"/>
  <c r="F61" i="13"/>
  <c r="G61" i="13" s="1"/>
  <c r="F40" i="13"/>
  <c r="F43" i="13" s="1"/>
  <c r="G43" i="13" s="1"/>
  <c r="G44" i="13" s="1"/>
  <c r="D37" i="12"/>
  <c r="F37" i="12"/>
  <c r="F40" i="12"/>
  <c r="F43" i="12" s="1"/>
  <c r="G43" i="12" s="1"/>
  <c r="G44" i="12" s="1"/>
  <c r="K10" i="11"/>
  <c r="P10" i="11"/>
  <c r="F10" i="11"/>
  <c r="F40" i="11" s="1"/>
  <c r="F43" i="11" s="1"/>
  <c r="P10" i="10"/>
  <c r="F10" i="10"/>
  <c r="K10" i="10"/>
  <c r="U61" i="15" l="1"/>
  <c r="V61" i="15" s="1"/>
  <c r="V62" i="15" s="1"/>
  <c r="U32" i="15"/>
  <c r="K61" i="15"/>
  <c r="L61" i="15" s="1"/>
  <c r="L62" i="15" s="1"/>
  <c r="K32" i="15"/>
  <c r="I46" i="15"/>
  <c r="I47" i="15" s="1"/>
  <c r="I48" i="15" s="1"/>
  <c r="I55" i="15"/>
  <c r="P45" i="15"/>
  <c r="Q32" i="15"/>
  <c r="Q33" i="15" s="1"/>
  <c r="N46" i="15"/>
  <c r="N47" i="15" s="1"/>
  <c r="N48" i="15" s="1"/>
  <c r="N55" i="15"/>
  <c r="N56" i="15" s="1"/>
  <c r="N57" i="15" s="1"/>
  <c r="S46" i="15"/>
  <c r="S47" i="15" s="1"/>
  <c r="S55" i="15"/>
  <c r="S48" i="15"/>
  <c r="Q61" i="15"/>
  <c r="Q62" i="15" s="1"/>
  <c r="A54" i="15"/>
  <c r="A55" i="15" s="1"/>
  <c r="A56" i="15" s="1"/>
  <c r="A57" i="15" s="1"/>
  <c r="A58" i="15" s="1"/>
  <c r="A60" i="15" s="1"/>
  <c r="A61" i="15" s="1"/>
  <c r="A62" i="15" s="1"/>
  <c r="A63" i="15" s="1"/>
  <c r="A64" i="15" s="1"/>
  <c r="A47" i="14"/>
  <c r="A48" i="14" s="1"/>
  <c r="A49" i="14" s="1"/>
  <c r="A50" i="14" s="1"/>
  <c r="A51" i="14" s="1"/>
  <c r="J21" i="12"/>
  <c r="K21" i="12" s="1"/>
  <c r="L63" i="12"/>
  <c r="O21" i="12"/>
  <c r="P21" i="12" s="1"/>
  <c r="P60" i="12" s="1"/>
  <c r="Q60" i="12" s="1"/>
  <c r="Q61" i="12" s="1"/>
  <c r="F60" i="11"/>
  <c r="K60" i="11"/>
  <c r="L60" i="11" s="1"/>
  <c r="S37" i="11"/>
  <c r="I37" i="11"/>
  <c r="P60" i="11"/>
  <c r="Q60" i="11" s="1"/>
  <c r="A29" i="10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K15" i="10"/>
  <c r="J21" i="10" s="1"/>
  <c r="A56" i="12"/>
  <c r="A57" i="12" s="1"/>
  <c r="A59" i="12" s="1"/>
  <c r="A60" i="12" s="1"/>
  <c r="A61" i="12" s="1"/>
  <c r="A62" i="12" s="1"/>
  <c r="A63" i="12" s="1"/>
  <c r="Q63" i="12"/>
  <c r="V63" i="12"/>
  <c r="S46" i="12"/>
  <c r="S47" i="12" s="1"/>
  <c r="S54" i="12"/>
  <c r="S55" i="12" s="1"/>
  <c r="S56" i="12" s="1"/>
  <c r="V15" i="12"/>
  <c r="V16" i="12" s="1"/>
  <c r="T21" i="12"/>
  <c r="U21" i="12" s="1"/>
  <c r="N46" i="12"/>
  <c r="N47" i="12" s="1"/>
  <c r="N54" i="12"/>
  <c r="K60" i="12"/>
  <c r="L60" i="12" s="1"/>
  <c r="L61" i="12" s="1"/>
  <c r="K32" i="12"/>
  <c r="I54" i="12"/>
  <c r="I55" i="12" s="1"/>
  <c r="I56" i="12" s="1"/>
  <c r="I46" i="12"/>
  <c r="I47" i="12" s="1"/>
  <c r="S32" i="11"/>
  <c r="S45" i="11" s="1"/>
  <c r="S62" i="11"/>
  <c r="I32" i="11"/>
  <c r="I62" i="11"/>
  <c r="N37" i="11"/>
  <c r="A24" i="11"/>
  <c r="A25" i="11" s="1"/>
  <c r="A26" i="11" s="1"/>
  <c r="A27" i="11" s="1"/>
  <c r="F36" i="11"/>
  <c r="F35" i="11"/>
  <c r="U40" i="11"/>
  <c r="U43" i="11" s="1"/>
  <c r="V43" i="11" s="1"/>
  <c r="V44" i="11" s="1"/>
  <c r="U36" i="11"/>
  <c r="U35" i="11"/>
  <c r="K15" i="11"/>
  <c r="J21" i="11" s="1"/>
  <c r="U15" i="11"/>
  <c r="T21" i="11" s="1"/>
  <c r="P35" i="11"/>
  <c r="P36" i="11"/>
  <c r="P40" i="11"/>
  <c r="P43" i="11" s="1"/>
  <c r="Q43" i="11" s="1"/>
  <c r="Q44" i="11" s="1"/>
  <c r="K40" i="11"/>
  <c r="K43" i="11" s="1"/>
  <c r="L43" i="11" s="1"/>
  <c r="L44" i="11" s="1"/>
  <c r="K35" i="11"/>
  <c r="K36" i="11"/>
  <c r="F15" i="11"/>
  <c r="E21" i="11" s="1"/>
  <c r="P15" i="11"/>
  <c r="O21" i="11" s="1"/>
  <c r="N62" i="11"/>
  <c r="N32" i="11"/>
  <c r="U60" i="11"/>
  <c r="V60" i="11" s="1"/>
  <c r="N37" i="10"/>
  <c r="I37" i="10"/>
  <c r="U61" i="10"/>
  <c r="V61" i="10" s="1"/>
  <c r="P15" i="10"/>
  <c r="O21" i="10" s="1"/>
  <c r="F36" i="10"/>
  <c r="F35" i="10"/>
  <c r="P40" i="10"/>
  <c r="P44" i="10" s="1"/>
  <c r="Q44" i="10" s="1"/>
  <c r="Q45" i="10" s="1"/>
  <c r="P35" i="10"/>
  <c r="P36" i="10"/>
  <c r="U36" i="10"/>
  <c r="U35" i="10"/>
  <c r="U40" i="10"/>
  <c r="U15" i="10"/>
  <c r="T21" i="10" s="1"/>
  <c r="S37" i="10"/>
  <c r="K36" i="10"/>
  <c r="K35" i="10"/>
  <c r="K40" i="10"/>
  <c r="K44" i="10" s="1"/>
  <c r="L44" i="10" s="1"/>
  <c r="L45" i="10" s="1"/>
  <c r="K61" i="10"/>
  <c r="L61" i="10" s="1"/>
  <c r="P61" i="10"/>
  <c r="Q61" i="10" s="1"/>
  <c r="U44" i="10"/>
  <c r="V44" i="10" s="1"/>
  <c r="V45" i="10" s="1"/>
  <c r="F40" i="10"/>
  <c r="F44" i="10" s="1"/>
  <c r="G44" i="10" s="1"/>
  <c r="G45" i="10" s="1"/>
  <c r="F37" i="13"/>
  <c r="G37" i="13" s="1"/>
  <c r="G38" i="13" s="1"/>
  <c r="G37" i="12"/>
  <c r="G38" i="12" s="1"/>
  <c r="D37" i="11"/>
  <c r="G43" i="11"/>
  <c r="G44" i="11" s="1"/>
  <c r="D37" i="10"/>
  <c r="I56" i="15" l="1"/>
  <c r="I57" i="15" s="1"/>
  <c r="U45" i="15"/>
  <c r="V32" i="15"/>
  <c r="V33" i="15" s="1"/>
  <c r="S56" i="15"/>
  <c r="S57" i="15" s="1"/>
  <c r="K45" i="15"/>
  <c r="L32" i="15"/>
  <c r="L33" i="15" s="1"/>
  <c r="P55" i="15"/>
  <c r="P56" i="15" s="1"/>
  <c r="P57" i="15" s="1"/>
  <c r="Q57" i="15" s="1"/>
  <c r="Q58" i="15" s="1"/>
  <c r="P46" i="15"/>
  <c r="A52" i="14"/>
  <c r="A53" i="14" s="1"/>
  <c r="A54" i="14" s="1"/>
  <c r="A56" i="14" s="1"/>
  <c r="A58" i="14" s="1"/>
  <c r="A59" i="14" s="1"/>
  <c r="A60" i="14" s="1"/>
  <c r="A61" i="14" s="1"/>
  <c r="A62" i="14" s="1"/>
  <c r="Q61" i="11"/>
  <c r="P32" i="12"/>
  <c r="Q32" i="12" s="1"/>
  <c r="Q33" i="12" s="1"/>
  <c r="N45" i="11"/>
  <c r="N54" i="11" s="1"/>
  <c r="N55" i="11" s="1"/>
  <c r="N56" i="11" s="1"/>
  <c r="U37" i="11"/>
  <c r="V37" i="11" s="1"/>
  <c r="V38" i="11" s="1"/>
  <c r="I45" i="11"/>
  <c r="I54" i="11" s="1"/>
  <c r="F37" i="11"/>
  <c r="G37" i="11" s="1"/>
  <c r="G38" i="11" s="1"/>
  <c r="U60" i="12"/>
  <c r="V60" i="12" s="1"/>
  <c r="V61" i="12" s="1"/>
  <c r="U32" i="12"/>
  <c r="N55" i="12"/>
  <c r="N56" i="12" s="1"/>
  <c r="L32" i="12"/>
  <c r="L33" i="12" s="1"/>
  <c r="K45" i="12"/>
  <c r="A28" i="1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S46" i="11"/>
  <c r="S47" i="11" s="1"/>
  <c r="S54" i="11"/>
  <c r="V15" i="11"/>
  <c r="V16" i="11" s="1"/>
  <c r="U21" i="11"/>
  <c r="N46" i="11"/>
  <c r="N47" i="11" s="1"/>
  <c r="K21" i="11"/>
  <c r="L15" i="11"/>
  <c r="L16" i="11" s="1"/>
  <c r="V61" i="11"/>
  <c r="P21" i="11"/>
  <c r="Q15" i="11"/>
  <c r="Q16" i="11" s="1"/>
  <c r="K37" i="11"/>
  <c r="L37" i="11" s="1"/>
  <c r="L38" i="11" s="1"/>
  <c r="P37" i="11"/>
  <c r="Q37" i="11" s="1"/>
  <c r="Q38" i="11" s="1"/>
  <c r="L61" i="11"/>
  <c r="A57" i="10"/>
  <c r="A58" i="10" s="1"/>
  <c r="A60" i="10" s="1"/>
  <c r="A61" i="10" s="1"/>
  <c r="A62" i="10" s="1"/>
  <c r="A63" i="10" s="1"/>
  <c r="A64" i="10" s="1"/>
  <c r="P37" i="10"/>
  <c r="Q37" i="10" s="1"/>
  <c r="Q38" i="10" s="1"/>
  <c r="K37" i="10"/>
  <c r="L37" i="10" s="1"/>
  <c r="L38" i="10" s="1"/>
  <c r="U37" i="10"/>
  <c r="V37" i="10" s="1"/>
  <c r="V38" i="10" s="1"/>
  <c r="F37" i="10"/>
  <c r="G37" i="10" s="1"/>
  <c r="G38" i="10" s="1"/>
  <c r="P47" i="15" l="1"/>
  <c r="P48" i="15" s="1"/>
  <c r="Q48" i="15" s="1"/>
  <c r="Q49" i="15" s="1"/>
  <c r="K46" i="15"/>
  <c r="K47" i="15" s="1"/>
  <c r="K55" i="15"/>
  <c r="U55" i="15"/>
  <c r="U46" i="15"/>
  <c r="U47" i="15" s="1"/>
  <c r="U48" i="15"/>
  <c r="V48" i="15" s="1"/>
  <c r="V49" i="15" s="1"/>
  <c r="P45" i="12"/>
  <c r="P46" i="12" s="1"/>
  <c r="P47" i="12" s="1"/>
  <c r="Q47" i="12" s="1"/>
  <c r="Q48" i="12" s="1"/>
  <c r="I46" i="11"/>
  <c r="I47" i="11" s="1"/>
  <c r="V32" i="12"/>
  <c r="V33" i="12" s="1"/>
  <c r="U45" i="12"/>
  <c r="K46" i="12"/>
  <c r="K47" i="12" s="1"/>
  <c r="L47" i="12" s="1"/>
  <c r="L48" i="12" s="1"/>
  <c r="K54" i="12"/>
  <c r="I55" i="11"/>
  <c r="I56" i="11" s="1"/>
  <c r="U32" i="11"/>
  <c r="U62" i="11"/>
  <c r="V62" i="11" s="1"/>
  <c r="V63" i="11" s="1"/>
  <c r="S55" i="11"/>
  <c r="S56" i="11" s="1"/>
  <c r="P32" i="11"/>
  <c r="P62" i="11"/>
  <c r="Q62" i="11" s="1"/>
  <c r="Q63" i="11" s="1"/>
  <c r="K62" i="11"/>
  <c r="L62" i="11" s="1"/>
  <c r="L63" i="11" s="1"/>
  <c r="K32" i="11"/>
  <c r="A43" i="11"/>
  <c r="A44" i="11" s="1"/>
  <c r="A45" i="11" s="1"/>
  <c r="A46" i="11" s="1"/>
  <c r="P54" i="12" l="1"/>
  <c r="P55" i="12" s="1"/>
  <c r="P56" i="12" s="1"/>
  <c r="Q56" i="12" s="1"/>
  <c r="Q57" i="12" s="1"/>
  <c r="U56" i="15"/>
  <c r="U57" i="15" s="1"/>
  <c r="V57" i="15" s="1"/>
  <c r="V58" i="15" s="1"/>
  <c r="K48" i="15"/>
  <c r="L48" i="15" s="1"/>
  <c r="L49" i="15" s="1"/>
  <c r="K56" i="15"/>
  <c r="K57" i="15" s="1"/>
  <c r="L57" i="15" s="1"/>
  <c r="L58" i="15" s="1"/>
  <c r="U46" i="12"/>
  <c r="U47" i="12" s="1"/>
  <c r="V47" i="12" s="1"/>
  <c r="V48" i="12" s="1"/>
  <c r="U54" i="12"/>
  <c r="K55" i="12"/>
  <c r="K56" i="12" s="1"/>
  <c r="L56" i="12" s="1"/>
  <c r="L57" i="12" s="1"/>
  <c r="Q32" i="11"/>
  <c r="Q33" i="11" s="1"/>
  <c r="P45" i="11"/>
  <c r="V32" i="11"/>
  <c r="V33" i="11" s="1"/>
  <c r="U45" i="11"/>
  <c r="L32" i="11"/>
  <c r="L33" i="11" s="1"/>
  <c r="K45" i="11"/>
  <c r="A47" i="11"/>
  <c r="A48" i="11" s="1"/>
  <c r="A49" i="11" s="1"/>
  <c r="A50" i="11" s="1"/>
  <c r="A51" i="11" s="1"/>
  <c r="A52" i="11" s="1"/>
  <c r="A53" i="11" s="1"/>
  <c r="A54" i="11" s="1"/>
  <c r="A55" i="11" s="1"/>
  <c r="U55" i="12" l="1"/>
  <c r="U56" i="12" s="1"/>
  <c r="A56" i="11"/>
  <c r="A57" i="11" s="1"/>
  <c r="A59" i="11" s="1"/>
  <c r="A60" i="11" s="1"/>
  <c r="A61" i="11" s="1"/>
  <c r="A62" i="11" s="1"/>
  <c r="A63" i="11" s="1"/>
  <c r="K54" i="11"/>
  <c r="K55" i="11" s="1"/>
  <c r="K56" i="11" s="1"/>
  <c r="L56" i="11" s="1"/>
  <c r="L57" i="11" s="1"/>
  <c r="K46" i="11"/>
  <c r="K47" i="11" s="1"/>
  <c r="L47" i="11" s="1"/>
  <c r="L48" i="11" s="1"/>
  <c r="P46" i="11"/>
  <c r="P47" i="11" s="1"/>
  <c r="Q47" i="11" s="1"/>
  <c r="Q48" i="11" s="1"/>
  <c r="P54" i="11"/>
  <c r="U46" i="11"/>
  <c r="U47" i="11" s="1"/>
  <c r="V47" i="11" s="1"/>
  <c r="V48" i="11" s="1"/>
  <c r="U54" i="11"/>
  <c r="U55" i="11" s="1"/>
  <c r="U56" i="11" s="1"/>
  <c r="V56" i="11" s="1"/>
  <c r="V57" i="11" s="1"/>
  <c r="V56" i="12" l="1"/>
  <c r="V57" i="12" s="1"/>
  <c r="P55" i="11"/>
  <c r="P56" i="11" s="1"/>
  <c r="Q56" i="11" s="1"/>
  <c r="Q57" i="11" s="1"/>
  <c r="B24" i="3"/>
  <c r="N14" i="14" l="1"/>
  <c r="D14" i="20"/>
  <c r="F14" i="20"/>
  <c r="D14" i="14"/>
  <c r="U14" i="14"/>
  <c r="F14" i="16"/>
  <c r="I14" i="13"/>
  <c r="D14" i="16"/>
  <c r="D14" i="15"/>
  <c r="D14" i="13"/>
  <c r="F14" i="15"/>
  <c r="F14" i="13"/>
  <c r="S14" i="14"/>
  <c r="P14" i="14"/>
  <c r="F14" i="14"/>
  <c r="K14" i="13"/>
  <c r="B30" i="3"/>
  <c r="N12" i="14"/>
  <c r="D12" i="20"/>
  <c r="F12" i="20"/>
  <c r="D12" i="15"/>
  <c r="D12" i="16"/>
  <c r="D12" i="14"/>
  <c r="F12" i="15"/>
  <c r="P12" i="14"/>
  <c r="U12" i="14"/>
  <c r="F12" i="16"/>
  <c r="F12" i="13"/>
  <c r="D12" i="13"/>
  <c r="S12" i="14"/>
  <c r="I12" i="13"/>
  <c r="F12" i="14"/>
  <c r="K12" i="13"/>
  <c r="N13" i="14"/>
  <c r="F13" i="20"/>
  <c r="D13" i="20"/>
  <c r="I13" i="13"/>
  <c r="D13" i="13"/>
  <c r="D13" i="16"/>
  <c r="F13" i="14"/>
  <c r="F13" i="15"/>
  <c r="K13" i="13"/>
  <c r="S13" i="14"/>
  <c r="F13" i="16"/>
  <c r="D13" i="14"/>
  <c r="F13" i="13"/>
  <c r="U13" i="14"/>
  <c r="D13" i="15"/>
  <c r="P13" i="14"/>
  <c r="F21" i="11" l="1"/>
  <c r="K15" i="13"/>
  <c r="D15" i="20"/>
  <c r="C21" i="20" s="1"/>
  <c r="D21" i="20" s="1"/>
  <c r="F15" i="10"/>
  <c r="E21" i="10" s="1"/>
  <c r="D15" i="11"/>
  <c r="I15" i="13"/>
  <c r="D15" i="12"/>
  <c r="F15" i="13"/>
  <c r="F15" i="15"/>
  <c r="E21" i="15" s="1"/>
  <c r="F21" i="15" s="1"/>
  <c r="I15" i="14"/>
  <c r="H21" i="14" s="1"/>
  <c r="I21" i="14" s="1"/>
  <c r="U15" i="14"/>
  <c r="D15" i="16"/>
  <c r="C21" i="16" s="1"/>
  <c r="D21" i="16" s="1"/>
  <c r="D15" i="10"/>
  <c r="S15" i="14"/>
  <c r="D15" i="13"/>
  <c r="F15" i="16"/>
  <c r="D15" i="14"/>
  <c r="N15" i="14"/>
  <c r="M21" i="10"/>
  <c r="N21" i="10" s="1"/>
  <c r="F15" i="14"/>
  <c r="K15" i="14"/>
  <c r="F15" i="12"/>
  <c r="E21" i="12" s="1"/>
  <c r="P15" i="14"/>
  <c r="D15" i="15"/>
  <c r="F15" i="20"/>
  <c r="E21" i="20" s="1"/>
  <c r="F61" i="15" l="1"/>
  <c r="F32" i="15"/>
  <c r="I59" i="14"/>
  <c r="L62" i="14" s="1"/>
  <c r="I32" i="14"/>
  <c r="I45" i="14" s="1"/>
  <c r="J21" i="14"/>
  <c r="K21" i="14" s="1"/>
  <c r="D33" i="20"/>
  <c r="D46" i="20" s="1"/>
  <c r="D56" i="20" s="1"/>
  <c r="D62" i="20"/>
  <c r="G65" i="20" s="1"/>
  <c r="F32" i="11"/>
  <c r="F45" i="11" s="1"/>
  <c r="F62" i="11"/>
  <c r="U21" i="10"/>
  <c r="R21" i="10"/>
  <c r="S21" i="10" s="1"/>
  <c r="P21" i="10"/>
  <c r="N32" i="10"/>
  <c r="N46" i="10" s="1"/>
  <c r="N63" i="10"/>
  <c r="Q62" i="10" s="1"/>
  <c r="K21" i="10"/>
  <c r="H21" i="10"/>
  <c r="V15" i="10"/>
  <c r="V16" i="10" s="1"/>
  <c r="G15" i="15"/>
  <c r="G16" i="15" s="1"/>
  <c r="C21" i="15"/>
  <c r="D21" i="15" s="1"/>
  <c r="D61" i="15" s="1"/>
  <c r="F21" i="13"/>
  <c r="L15" i="10"/>
  <c r="L16" i="10" s="1"/>
  <c r="F21" i="12"/>
  <c r="V15" i="14"/>
  <c r="V16" i="14" s="1"/>
  <c r="D59" i="16"/>
  <c r="G62" i="16" s="1"/>
  <c r="D32" i="16"/>
  <c r="D45" i="16" s="1"/>
  <c r="D53" i="16" s="1"/>
  <c r="L15" i="14"/>
  <c r="L16" i="14" s="1"/>
  <c r="F21" i="10"/>
  <c r="F63" i="10" s="1"/>
  <c r="Q15" i="14"/>
  <c r="Q16" i="14" s="1"/>
  <c r="G15" i="20"/>
  <c r="G16" i="20" s="1"/>
  <c r="F21" i="20"/>
  <c r="Q15" i="10"/>
  <c r="Q16" i="10" s="1"/>
  <c r="C21" i="14"/>
  <c r="D21" i="14" s="1"/>
  <c r="G15" i="14"/>
  <c r="G16" i="14" s="1"/>
  <c r="L15" i="13"/>
  <c r="L16" i="13" s="1"/>
  <c r="G15" i="16"/>
  <c r="G16" i="16" s="1"/>
  <c r="D47" i="20"/>
  <c r="D48" i="20" s="1"/>
  <c r="D49" i="20" s="1"/>
  <c r="C21" i="13"/>
  <c r="D21" i="13" s="1"/>
  <c r="G15" i="13"/>
  <c r="G16" i="13" s="1"/>
  <c r="C21" i="10"/>
  <c r="D21" i="10" s="1"/>
  <c r="G15" i="10"/>
  <c r="G16" i="10" s="1"/>
  <c r="C21" i="12"/>
  <c r="D21" i="12" s="1"/>
  <c r="D60" i="12" s="1"/>
  <c r="G15" i="12"/>
  <c r="G16" i="12" s="1"/>
  <c r="C21" i="11"/>
  <c r="D21" i="11" s="1"/>
  <c r="G15" i="11"/>
  <c r="G16" i="11" s="1"/>
  <c r="I47" i="14" l="1"/>
  <c r="I53" i="14"/>
  <c r="I54" i="14" s="1"/>
  <c r="I55" i="14" s="1"/>
  <c r="I46" i="14"/>
  <c r="K32" i="14"/>
  <c r="K59" i="14"/>
  <c r="L59" i="14" s="1"/>
  <c r="L60" i="14" s="1"/>
  <c r="D62" i="11"/>
  <c r="G62" i="11" s="1"/>
  <c r="G63" i="11" s="1"/>
  <c r="F46" i="11"/>
  <c r="F47" i="11" s="1"/>
  <c r="F54" i="11"/>
  <c r="F55" i="11" s="1"/>
  <c r="F56" i="11" s="1"/>
  <c r="I21" i="10"/>
  <c r="D63" i="10"/>
  <c r="S63" i="10"/>
  <c r="S32" i="10"/>
  <c r="S46" i="10" s="1"/>
  <c r="N47" i="10"/>
  <c r="N48" i="10" s="1"/>
  <c r="N55" i="10"/>
  <c r="I32" i="10"/>
  <c r="I46" i="10" s="1"/>
  <c r="I63" i="10"/>
  <c r="L62" i="10" s="1"/>
  <c r="K32" i="10"/>
  <c r="K63" i="10"/>
  <c r="P32" i="10"/>
  <c r="P63" i="10"/>
  <c r="Q63" i="10" s="1"/>
  <c r="Q64" i="10" s="1"/>
  <c r="U32" i="10"/>
  <c r="U63" i="10"/>
  <c r="D32" i="11"/>
  <c r="D45" i="11" s="1"/>
  <c r="D54" i="11" s="1"/>
  <c r="D45" i="13"/>
  <c r="D59" i="13"/>
  <c r="G62" i="13" s="1"/>
  <c r="D57" i="20"/>
  <c r="D54" i="16"/>
  <c r="D55" i="16" s="1"/>
  <c r="G14" i="19" s="1"/>
  <c r="D46" i="16"/>
  <c r="D47" i="16" s="1"/>
  <c r="G63" i="12"/>
  <c r="D32" i="12"/>
  <c r="D45" i="12" s="1"/>
  <c r="D54" i="12" s="1"/>
  <c r="G64" i="15"/>
  <c r="D32" i="15"/>
  <c r="D45" i="15" s="1"/>
  <c r="D55" i="15" s="1"/>
  <c r="D32" i="10"/>
  <c r="D46" i="10" s="1"/>
  <c r="D55" i="10" s="1"/>
  <c r="L12" i="22"/>
  <c r="G18" i="19"/>
  <c r="D32" i="14"/>
  <c r="D45" i="14" s="1"/>
  <c r="D59" i="14"/>
  <c r="G62" i="14" s="1"/>
  <c r="L32" i="14" l="1"/>
  <c r="L33" i="14" s="1"/>
  <c r="K45" i="14"/>
  <c r="L63" i="10"/>
  <c r="L64" i="10" s="1"/>
  <c r="S47" i="10"/>
  <c r="S48" i="10" s="1"/>
  <c r="G30" i="19" s="1"/>
  <c r="S55" i="10"/>
  <c r="V63" i="10"/>
  <c r="V64" i="10" s="1"/>
  <c r="V62" i="10"/>
  <c r="I47" i="10"/>
  <c r="I48" i="10" s="1"/>
  <c r="G16" i="19" s="1"/>
  <c r="I55" i="10"/>
  <c r="V32" i="10"/>
  <c r="V33" i="10" s="1"/>
  <c r="U46" i="10"/>
  <c r="L32" i="10"/>
  <c r="L33" i="10" s="1"/>
  <c r="K46" i="10"/>
  <c r="N56" i="10"/>
  <c r="N57" i="10" s="1"/>
  <c r="Q32" i="10"/>
  <c r="Q33" i="10" s="1"/>
  <c r="P46" i="10"/>
  <c r="D58" i="20"/>
  <c r="G10" i="19" s="1"/>
  <c r="L7" i="22"/>
  <c r="G25" i="19"/>
  <c r="P12" i="22"/>
  <c r="G19" i="19"/>
  <c r="D56" i="10"/>
  <c r="D57" i="10" s="1"/>
  <c r="D15" i="21" s="1"/>
  <c r="D47" i="10"/>
  <c r="D48" i="10" s="1"/>
  <c r="D46" i="15"/>
  <c r="D47" i="15" s="1"/>
  <c r="D46" i="12"/>
  <c r="D47" i="12" s="1"/>
  <c r="D55" i="12"/>
  <c r="D56" i="12" s="1"/>
  <c r="G9" i="19" s="1"/>
  <c r="G63" i="10"/>
  <c r="G64" i="10" s="1"/>
  <c r="D46" i="13"/>
  <c r="D54" i="13"/>
  <c r="D55" i="13" s="1"/>
  <c r="D46" i="11"/>
  <c r="G28" i="19"/>
  <c r="G27" i="19"/>
  <c r="G34" i="19"/>
  <c r="G21" i="19"/>
  <c r="D46" i="14"/>
  <c r="D47" i="14" s="1"/>
  <c r="G12" i="19" s="1"/>
  <c r="D53" i="14"/>
  <c r="K53" i="14" l="1"/>
  <c r="K54" i="14" s="1"/>
  <c r="K55" i="14" s="1"/>
  <c r="L55" i="14" s="1"/>
  <c r="L56" i="14" s="1"/>
  <c r="K46" i="14"/>
  <c r="K47" i="14" s="1"/>
  <c r="L47" i="14" s="1"/>
  <c r="L48" i="14" s="1"/>
  <c r="P7" i="21"/>
  <c r="H7" i="21"/>
  <c r="K47" i="10"/>
  <c r="K55" i="10"/>
  <c r="I56" i="10"/>
  <c r="P55" i="10"/>
  <c r="P56" i="10" s="1"/>
  <c r="P57" i="10" s="1"/>
  <c r="Q57" i="10" s="1"/>
  <c r="Q58" i="10" s="1"/>
  <c r="P47" i="10"/>
  <c r="U47" i="10"/>
  <c r="U55" i="10"/>
  <c r="U56" i="10" s="1"/>
  <c r="U57" i="10" s="1"/>
  <c r="S56" i="10"/>
  <c r="G20" i="19"/>
  <c r="D47" i="13"/>
  <c r="G11" i="19" s="1"/>
  <c r="H7" i="22"/>
  <c r="G17" i="19"/>
  <c r="L7" i="21"/>
  <c r="G24" i="19"/>
  <c r="D55" i="11"/>
  <c r="D7" i="21"/>
  <c r="G7" i="19"/>
  <c r="L15" i="21"/>
  <c r="H12" i="22"/>
  <c r="D48" i="15"/>
  <c r="G22" i="19"/>
  <c r="D54" i="14"/>
  <c r="D47" i="11"/>
  <c r="D56" i="15"/>
  <c r="P7" i="22"/>
  <c r="G31" i="19"/>
  <c r="P48" i="10" l="1"/>
  <c r="Q48" i="10" s="1"/>
  <c r="Q49" i="10" s="1"/>
  <c r="K48" i="10"/>
  <c r="L48" i="10" s="1"/>
  <c r="L49" i="10" s="1"/>
  <c r="U48" i="10"/>
  <c r="V48" i="10" s="1"/>
  <c r="V49" i="10" s="1"/>
  <c r="K56" i="10"/>
  <c r="K57" i="10" s="1"/>
  <c r="S57" i="10"/>
  <c r="I57" i="10"/>
  <c r="H15" i="21" s="1"/>
  <c r="D55" i="14"/>
  <c r="D57" i="15"/>
  <c r="G13" i="19" s="1"/>
  <c r="D56" i="11"/>
  <c r="D7" i="22"/>
  <c r="G8" i="19"/>
  <c r="L57" i="10" l="1"/>
  <c r="L58" i="10" s="1"/>
  <c r="V57" i="10"/>
  <c r="V58" i="10" s="1"/>
  <c r="P15" i="21"/>
  <c r="D12" i="22"/>
  <c r="F22" i="20" l="1"/>
  <c r="F18" i="20"/>
  <c r="F62" i="20" l="1"/>
  <c r="G62" i="20" s="1"/>
  <c r="G63" i="20" s="1"/>
  <c r="F22" i="13"/>
  <c r="F18" i="12"/>
  <c r="F60" i="12" s="1"/>
  <c r="F33" i="20"/>
  <c r="F18" i="10"/>
  <c r="F61" i="10" s="1"/>
  <c r="G59" i="16"/>
  <c r="G60" i="16" s="1"/>
  <c r="F18" i="13"/>
  <c r="F32" i="10" l="1"/>
  <c r="G33" i="20"/>
  <c r="G34" i="20" s="1"/>
  <c r="F46" i="20"/>
  <c r="F56" i="20" s="1"/>
  <c r="F59" i="14"/>
  <c r="G59" i="14" s="1"/>
  <c r="G60" i="14" s="1"/>
  <c r="F32" i="14"/>
  <c r="G60" i="12"/>
  <c r="G61" i="12" s="1"/>
  <c r="F32" i="12"/>
  <c r="F59" i="13"/>
  <c r="G59" i="13" s="1"/>
  <c r="G60" i="13" s="1"/>
  <c r="F32" i="13"/>
  <c r="G61" i="15"/>
  <c r="G62" i="15" s="1"/>
  <c r="G32" i="16"/>
  <c r="G33" i="16" s="1"/>
  <c r="G60" i="11" l="1"/>
  <c r="G61" i="11" s="1"/>
  <c r="G32" i="13"/>
  <c r="G33" i="13" s="1"/>
  <c r="F45" i="13"/>
  <c r="F53" i="13" s="1"/>
  <c r="F54" i="13" s="1"/>
  <c r="F45" i="14"/>
  <c r="G32" i="14"/>
  <c r="G33" i="14" s="1"/>
  <c r="G32" i="11"/>
  <c r="G33" i="11" s="1"/>
  <c r="G32" i="12"/>
  <c r="G33" i="12" s="1"/>
  <c r="F45" i="12"/>
  <c r="F54" i="12" s="1"/>
  <c r="F47" i="20"/>
  <c r="F48" i="20" s="1"/>
  <c r="F46" i="10"/>
  <c r="F55" i="10" s="1"/>
  <c r="G32" i="10"/>
  <c r="G33" i="10" s="1"/>
  <c r="G61" i="10"/>
  <c r="G62" i="10" s="1"/>
  <c r="G47" i="16"/>
  <c r="G48" i="16" s="1"/>
  <c r="F45" i="15"/>
  <c r="G32" i="15"/>
  <c r="G33" i="15" s="1"/>
  <c r="F57" i="20" l="1"/>
  <c r="F49" i="20"/>
  <c r="G49" i="20" s="1"/>
  <c r="G50" i="20" s="1"/>
  <c r="H19" i="19"/>
  <c r="I19" i="19" s="1"/>
  <c r="J19" i="19" s="1"/>
  <c r="F46" i="12"/>
  <c r="F47" i="12" s="1"/>
  <c r="G47" i="12" s="1"/>
  <c r="G48" i="12" s="1"/>
  <c r="F55" i="12"/>
  <c r="F56" i="12" s="1"/>
  <c r="F55" i="13"/>
  <c r="G55" i="13" s="1"/>
  <c r="G56" i="13" s="1"/>
  <c r="F46" i="13"/>
  <c r="F47" i="13" s="1"/>
  <c r="G55" i="16"/>
  <c r="G56" i="16" s="1"/>
  <c r="H14" i="19"/>
  <c r="I14" i="19" s="1"/>
  <c r="J14" i="19" s="1"/>
  <c r="F56" i="10"/>
  <c r="F57" i="10" s="1"/>
  <c r="F47" i="10"/>
  <c r="F48" i="10" s="1"/>
  <c r="F46" i="15"/>
  <c r="F47" i="15" s="1"/>
  <c r="F48" i="15" s="1"/>
  <c r="G48" i="15" s="1"/>
  <c r="G49" i="15" s="1"/>
  <c r="F55" i="15"/>
  <c r="F46" i="14"/>
  <c r="F47" i="14" s="1"/>
  <c r="F53" i="14"/>
  <c r="F58" i="20" l="1"/>
  <c r="I7" i="21"/>
  <c r="H20" i="19"/>
  <c r="I20" i="19" s="1"/>
  <c r="J20" i="19" s="1"/>
  <c r="F54" i="14"/>
  <c r="F56" i="15"/>
  <c r="H7" i="19"/>
  <c r="I7" i="19" s="1"/>
  <c r="J7" i="19" s="1"/>
  <c r="G48" i="10"/>
  <c r="G49" i="10" s="1"/>
  <c r="E7" i="21"/>
  <c r="H18" i="19"/>
  <c r="I18" i="19" s="1"/>
  <c r="J18" i="19" s="1"/>
  <c r="Q7" i="21"/>
  <c r="H30" i="19"/>
  <c r="I30" i="19" s="1"/>
  <c r="J30" i="19" s="1"/>
  <c r="M15" i="21"/>
  <c r="N15" i="21" s="1"/>
  <c r="O15" i="21" s="1"/>
  <c r="H11" i="19"/>
  <c r="I11" i="19" s="1"/>
  <c r="J11" i="19" s="1"/>
  <c r="G47" i="13"/>
  <c r="G48" i="13" s="1"/>
  <c r="E12" i="22"/>
  <c r="F12" i="22" s="1"/>
  <c r="G12" i="22" s="1"/>
  <c r="G56" i="11"/>
  <c r="G57" i="11" s="1"/>
  <c r="H9" i="19"/>
  <c r="I9" i="19" s="1"/>
  <c r="J9" i="19" s="1"/>
  <c r="G56" i="12"/>
  <c r="G57" i="12" s="1"/>
  <c r="H27" i="19"/>
  <c r="I27" i="19" s="1"/>
  <c r="J27" i="19" s="1"/>
  <c r="G47" i="14"/>
  <c r="G48" i="14" s="1"/>
  <c r="H12" i="19"/>
  <c r="I12" i="19" s="1"/>
  <c r="J12" i="19" s="1"/>
  <c r="E15" i="21"/>
  <c r="F15" i="21" s="1"/>
  <c r="G15" i="21" s="1"/>
  <c r="G57" i="10"/>
  <c r="G58" i="10" s="1"/>
  <c r="Q15" i="21"/>
  <c r="R15" i="21" s="1"/>
  <c r="S15" i="21" s="1"/>
  <c r="H34" i="19"/>
  <c r="I34" i="19" s="1"/>
  <c r="J34" i="19" s="1"/>
  <c r="M12" i="22"/>
  <c r="N12" i="22" s="1"/>
  <c r="O12" i="22" s="1"/>
  <c r="H28" i="19"/>
  <c r="I28" i="19" s="1"/>
  <c r="J28" i="19" s="1"/>
  <c r="M7" i="22"/>
  <c r="H25" i="19"/>
  <c r="I25" i="19" s="1"/>
  <c r="J25" i="19" s="1"/>
  <c r="H24" i="19"/>
  <c r="I24" i="19" s="1"/>
  <c r="J24" i="19" s="1"/>
  <c r="M7" i="21"/>
  <c r="H22" i="19"/>
  <c r="I22" i="19" s="1"/>
  <c r="J22" i="19" s="1"/>
  <c r="Q12" i="22"/>
  <c r="R12" i="22" s="1"/>
  <c r="S12" i="22" s="1"/>
  <c r="H31" i="19" l="1"/>
  <c r="I31" i="19" s="1"/>
  <c r="J31" i="19" s="1"/>
  <c r="Q7" i="22"/>
  <c r="H10" i="19"/>
  <c r="I10" i="19" s="1"/>
  <c r="J10" i="19" s="1"/>
  <c r="G58" i="20"/>
  <c r="G59" i="20" s="1"/>
  <c r="F55" i="14"/>
  <c r="G55" i="14" s="1"/>
  <c r="G56" i="14" s="1"/>
  <c r="F57" i="15"/>
  <c r="H13" i="19" s="1"/>
  <c r="I13" i="19" s="1"/>
  <c r="J13" i="19" s="1"/>
  <c r="H16" i="19"/>
  <c r="I16" i="19" s="1"/>
  <c r="J16" i="19" s="1"/>
  <c r="I12" i="22"/>
  <c r="J12" i="22" s="1"/>
  <c r="K12" i="22" s="1"/>
  <c r="H17" i="19"/>
  <c r="I17" i="19" s="1"/>
  <c r="J17" i="19" s="1"/>
  <c r="I7" i="22"/>
  <c r="H21" i="19"/>
  <c r="I21" i="19" s="1"/>
  <c r="J21" i="19" s="1"/>
  <c r="N7" i="21"/>
  <c r="N7" i="22"/>
  <c r="I32" i="19"/>
  <c r="J32" i="19" s="1"/>
  <c r="R7" i="21"/>
  <c r="F7" i="21"/>
  <c r="E7" i="22"/>
  <c r="H8" i="19"/>
  <c r="I8" i="19" s="1"/>
  <c r="J8" i="19" s="1"/>
  <c r="G47" i="11"/>
  <c r="G48" i="11" s="1"/>
  <c r="J7" i="21"/>
  <c r="I26" i="19"/>
  <c r="J26" i="19" s="1"/>
  <c r="R7" i="22" l="1"/>
  <c r="I15" i="21"/>
  <c r="J15" i="21" s="1"/>
  <c r="K15" i="21" s="1"/>
  <c r="G57" i="15"/>
  <c r="G58" i="15" s="1"/>
  <c r="S7" i="21"/>
  <c r="G7" i="21"/>
  <c r="K7" i="21"/>
  <c r="O7" i="22"/>
  <c r="J7" i="22"/>
  <c r="F7" i="22"/>
  <c r="O7" i="21"/>
  <c r="S7" i="22" l="1"/>
  <c r="G7" i="22"/>
  <c r="K7" i="22"/>
</calcChain>
</file>

<file path=xl/comments1.xml><?xml version="1.0" encoding="utf-8"?>
<comments xmlns="http://schemas.openxmlformats.org/spreadsheetml/2006/main">
  <authors>
    <author>Andrya Eagen</author>
  </authors>
  <commentList>
    <comment ref="J30" authorId="0" shapeId="0">
      <text>
        <r>
          <rPr>
            <b/>
            <sz val="9"/>
            <color indexed="81"/>
            <rFont val="Tahoma"/>
            <family val="2"/>
          </rPr>
          <t>Andrya Eagen:</t>
        </r>
        <r>
          <rPr>
            <sz val="9"/>
            <color indexed="81"/>
            <rFont val="Tahoma"/>
            <family val="2"/>
          </rPr>
          <t xml:space="preserve">
Class A</t>
        </r>
      </text>
    </comment>
    <comment ref="J55" authorId="0" shapeId="0">
      <text>
        <r>
          <rPr>
            <b/>
            <sz val="9"/>
            <color indexed="81"/>
            <rFont val="Tahoma"/>
            <family val="2"/>
          </rPr>
          <t>Andrya Eagen:</t>
        </r>
        <r>
          <rPr>
            <sz val="9"/>
            <color indexed="81"/>
            <rFont val="Tahoma"/>
            <family val="2"/>
          </rPr>
          <t xml:space="preserve">
Class A</t>
        </r>
      </text>
    </comment>
  </commentList>
</comments>
</file>

<file path=xl/sharedStrings.xml><?xml version="1.0" encoding="utf-8"?>
<sst xmlns="http://schemas.openxmlformats.org/spreadsheetml/2006/main" count="2550" uniqueCount="177">
  <si>
    <t>Description</t>
  </si>
  <si>
    <t>CK</t>
  </si>
  <si>
    <t>Rate</t>
  </si>
  <si>
    <t>Total</t>
  </si>
  <si>
    <t>Distribution Losses</t>
  </si>
  <si>
    <t>Service Charge</t>
  </si>
  <si>
    <t>Distribution Volumeric Charge</t>
  </si>
  <si>
    <t>Low Voltage Rate</t>
  </si>
  <si>
    <t>LRAMVA Recovery</t>
  </si>
  <si>
    <t>Debt Retirement Charge</t>
  </si>
  <si>
    <t xml:space="preserve">Subtotal </t>
  </si>
  <si>
    <t>HST</t>
  </si>
  <si>
    <t>OCEB - 10% Credit</t>
  </si>
  <si>
    <t>GRAND TOTAL</t>
  </si>
  <si>
    <t>Non-RPP Customer</t>
  </si>
  <si>
    <t>Revised Subtotal</t>
  </si>
  <si>
    <t>SMP</t>
  </si>
  <si>
    <t>Dutton</t>
  </si>
  <si>
    <t>Newbury</t>
  </si>
  <si>
    <t>Loss Factor</t>
  </si>
  <si>
    <t>Energy - Off Peak</t>
  </si>
  <si>
    <t>Energy - Mid Peak</t>
  </si>
  <si>
    <t>Energy - On Peak</t>
  </si>
  <si>
    <t>Subtotal</t>
  </si>
  <si>
    <t>ENERGY</t>
  </si>
  <si>
    <t>DISTRBUTION</t>
  </si>
  <si>
    <t>DELIVERY</t>
  </si>
  <si>
    <t>REGULATORY</t>
  </si>
  <si>
    <t>OESP</t>
  </si>
  <si>
    <t>Fixed Monthly Charges</t>
  </si>
  <si>
    <t>Variable Charges</t>
  </si>
  <si>
    <t>RTSR - Network</t>
  </si>
  <si>
    <t>RTSR - Connection</t>
  </si>
  <si>
    <t>Entegrus Powerlines Inc.</t>
  </si>
  <si>
    <t>Loss Factor Summary</t>
  </si>
  <si>
    <t>Combined</t>
  </si>
  <si>
    <t>CKH</t>
  </si>
  <si>
    <t>Total Loss Factor – Secondary Metered Customer &lt; 5,000 kW</t>
  </si>
  <si>
    <t>Total Loss Factor – Primary Metered Customer &gt; 5,000 kW</t>
  </si>
  <si>
    <t>TOU Rates</t>
  </si>
  <si>
    <t xml:space="preserve">Off Peak </t>
  </si>
  <si>
    <t>Mid Peak</t>
  </si>
  <si>
    <t>On Peak</t>
  </si>
  <si>
    <t>Wholesale Market Service Rate</t>
  </si>
  <si>
    <t>Rural or Remote Electricity Rate Protection Charge (RRRP)</t>
  </si>
  <si>
    <t>Standard Supply Service - Administrative Charge (if applicable)</t>
  </si>
  <si>
    <t>Calculation of Rate Inflation</t>
  </si>
  <si>
    <t>Price Escalator</t>
  </si>
  <si>
    <t>Productivity Factor</t>
  </si>
  <si>
    <t>Stretch</t>
  </si>
  <si>
    <t>Adjustment</t>
  </si>
  <si>
    <t>TOU Allocation - Per Board Bill Impact Model</t>
  </si>
  <si>
    <t>Off Peak</t>
  </si>
  <si>
    <t>INPUTS</t>
  </si>
  <si>
    <t>LINKS OUT</t>
  </si>
  <si>
    <t>WMSR &amp; RRRP</t>
  </si>
  <si>
    <t>SSS</t>
  </si>
  <si>
    <t>RTSR Network</t>
  </si>
  <si>
    <t>RTSR Connection</t>
  </si>
  <si>
    <t>Residential</t>
  </si>
  <si>
    <t>GS&lt;50</t>
  </si>
  <si>
    <t>Unmetered Scattered</t>
  </si>
  <si>
    <t xml:space="preserve">Sentinel </t>
  </si>
  <si>
    <t>Street</t>
  </si>
  <si>
    <t>LRAMVA</t>
  </si>
  <si>
    <t>Large Use</t>
  </si>
  <si>
    <t>NEWBURY</t>
  </si>
  <si>
    <t>Distribution Volumetric Charge</t>
  </si>
  <si>
    <t>kWh</t>
  </si>
  <si>
    <t>kW</t>
  </si>
  <si>
    <t>kWh - Loss Adjusted</t>
  </si>
  <si>
    <t>Group Two Deferral Disp</t>
  </si>
  <si>
    <t>SME Charge</t>
  </si>
  <si>
    <t>GS&gt;50</t>
  </si>
  <si>
    <t>IFRS</t>
  </si>
  <si>
    <t>Group One Deferral Disp (2013)</t>
  </si>
  <si>
    <t>Group One Deferral Disp (2016)</t>
  </si>
  <si>
    <t>Change</t>
  </si>
  <si>
    <t>IFRS Disposition</t>
  </si>
  <si>
    <t>Group One Disp (2013)</t>
  </si>
  <si>
    <t>Group One Disp (2016)</t>
  </si>
  <si>
    <t>Line No.</t>
  </si>
  <si>
    <t>Group One Deferral Disp (2015)</t>
  </si>
  <si>
    <t>Group One Disp (2015)</t>
  </si>
  <si>
    <t>2015 CK Approved</t>
  </si>
  <si>
    <t>2016 EPI Proposed</t>
  </si>
  <si>
    <t>2015 SMP Approved</t>
  </si>
  <si>
    <t>% Change</t>
  </si>
  <si>
    <t>Entegrus Only</t>
  </si>
  <si>
    <t>Breakdown of Distibution</t>
  </si>
  <si>
    <t>Pass Through Costs</t>
  </si>
  <si>
    <t xml:space="preserve">Entegrus Powerlines Inc. </t>
  </si>
  <si>
    <t>2015 NEW Approved</t>
  </si>
  <si>
    <t>2015 DUT Approved</t>
  </si>
  <si>
    <t>GA Disp (2013)</t>
  </si>
  <si>
    <t>GA Disp (2016)</t>
  </si>
  <si>
    <t xml:space="preserve">GA Disp (2013) </t>
  </si>
  <si>
    <t>Subtotal of Bill</t>
  </si>
  <si>
    <t>Rate Class</t>
  </si>
  <si>
    <t>Type</t>
  </si>
  <si>
    <t>Typical kWh</t>
  </si>
  <si>
    <t>Typical kW</t>
  </si>
  <si>
    <t>2015Q1 Customers/
Connections</t>
  </si>
  <si>
    <t>2015 Final Rates by 
Rate Zone</t>
  </si>
  <si>
    <t>2016 Proposed Rates Combined</t>
  </si>
  <si>
    <t>$ Increase (Decrease)</t>
  </si>
  <si>
    <t>RPP</t>
  </si>
  <si>
    <t>Non-RPP</t>
  </si>
  <si>
    <t>Unmetered Scattered Load</t>
  </si>
  <si>
    <t>Sentinel Lighting</t>
  </si>
  <si>
    <t>Street Lighting</t>
  </si>
  <si>
    <t>Transformer Ownership Allow</t>
  </si>
  <si>
    <t>General Service &lt; 50 kW</t>
  </si>
  <si>
    <t xml:space="preserve">Line No. </t>
  </si>
  <si>
    <t>Bill Impact Summary</t>
  </si>
  <si>
    <t>General Service &gt; 50 - 4,999 kW</t>
  </si>
  <si>
    <t>% Increase (Decrease)</t>
  </si>
  <si>
    <t>Bill Impact Analysis - Residential</t>
  </si>
  <si>
    <t>100 kWh</t>
  </si>
  <si>
    <t>250 kWh</t>
  </si>
  <si>
    <t>500 kWh</t>
  </si>
  <si>
    <t>800 kWh</t>
  </si>
  <si>
    <t>1,000 kWh</t>
  </si>
  <si>
    <t>2,000 kWh</t>
  </si>
  <si>
    <t>EPI's 10th Percentile</t>
  </si>
  <si>
    <t>Rate Zone</t>
  </si>
  <si>
    <t>Bill Impact Analysis - General Service &lt; 50 kW</t>
  </si>
  <si>
    <t>Bill Impact Analysis -General Service &lt; 50 kW</t>
  </si>
  <si>
    <t>Consumption</t>
  </si>
  <si>
    <t>5,000 kWh</t>
  </si>
  <si>
    <t>10,000 kWh</t>
  </si>
  <si>
    <t>15,000 kWh</t>
  </si>
  <si>
    <t>2,000 kWh (Typical)</t>
  </si>
  <si>
    <t>Bill Impact Analysis -General Service &gt; 50 - 4,999 kW</t>
  </si>
  <si>
    <t>Bill Impact Analysis -Large Use</t>
  </si>
  <si>
    <t>Bill Impact Analysis - Unmetered Scattered Load</t>
  </si>
  <si>
    <t>Bill Impact Analysis - Sentinel Lights</t>
  </si>
  <si>
    <t>Bill Impact Analysis -Street Lights</t>
  </si>
  <si>
    <t>Bill Impact Analysis - Embedded Distributor</t>
  </si>
  <si>
    <t>Stranded Meter</t>
  </si>
  <si>
    <t>DUTTON</t>
  </si>
  <si>
    <t>GA Disp (2015)</t>
  </si>
  <si>
    <t>Group One Disp (2017)</t>
  </si>
  <si>
    <t>GA Disp (2017)</t>
  </si>
  <si>
    <t>Embedded Dist</t>
  </si>
  <si>
    <t>RESIDENTIAL SERVICE CLASSIFICATION</t>
  </si>
  <si>
    <t>GENERAL SERVICE LESS THAN 50 kW SERVICE CLASSIFICATION</t>
  </si>
  <si>
    <t>GENERAL SERVICE 50 TO 4,999 KW SERVICE CLASSIFICATION</t>
  </si>
  <si>
    <t>LARGE USE SERVICE CLASSIFICATION</t>
  </si>
  <si>
    <t>UNMETERED SCATTERED LOAD SERVICE CLASSIFICATION</t>
  </si>
  <si>
    <t>SENTINEL LIGHTING SERVICE CLASSIFICATION</t>
  </si>
  <si>
    <t>STREET LIGHTING SERVICE CLASSIFICATION</t>
  </si>
  <si>
    <t>EMBEDDED DISTRIBUTOR SERVICE CLASSIFICATION</t>
  </si>
  <si>
    <t>Deferral/Variance Account Rate Rider 2</t>
  </si>
  <si>
    <t>Deferral/Variance Account Rate Rider for Non-WMP 
(if applicable) 2</t>
  </si>
  <si>
    <t>Account 1568 Rate Rider</t>
  </si>
  <si>
    <t>GA</t>
  </si>
  <si>
    <t>Group One Deferral Disp (2017)</t>
  </si>
  <si>
    <t>2017 EPI Proposed</t>
  </si>
  <si>
    <t>2016 CK Approved</t>
  </si>
  <si>
    <t>2016 SMP Approved</t>
  </si>
  <si>
    <t>2016 DUT Approved</t>
  </si>
  <si>
    <t>2016 NEW Approved</t>
  </si>
  <si>
    <t xml:space="preserve">GA Disp (2015) </t>
  </si>
  <si>
    <t>2017 Proposed Rates Combined</t>
  </si>
  <si>
    <t>2016 Final Rates by 
Rate Zone</t>
  </si>
  <si>
    <t>750 kWh (Typical)</t>
  </si>
  <si>
    <t>WMSR &amp; RRRP &amp; OESP</t>
  </si>
  <si>
    <t xml:space="preserve">GA Disp (2016) </t>
  </si>
  <si>
    <t xml:space="preserve">GA Disp (2017) </t>
  </si>
  <si>
    <t>2016 Final Rates</t>
  </si>
  <si>
    <t>2017 Proposed Rates</t>
  </si>
  <si>
    <t>Large Use (Inc'ing Standby)</t>
  </si>
  <si>
    <t>CBR Rate Rider (2017)</t>
  </si>
  <si>
    <t>2017 IRM Application, EB-2016-0063</t>
  </si>
  <si>
    <t>CBR Rate Rider</t>
  </si>
  <si>
    <t>Embedded Distributor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</si>
</sst>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&quot;$&quot;#,##0.00"/>
    <numFmt numFmtId="165" formatCode="&quot;$&quot;#,##0.0000"/>
    <numFmt numFmtId="166" formatCode="0.0000"/>
    <numFmt numFmtId="167" formatCode="&quot;$&quot;#,##0.000"/>
    <numFmt numFmtId="168" formatCode="0.0%"/>
    <numFmt numFmtId="169" formatCode="_(* #,##0.0000_);_(* \(#,##0.0000\);_(* &quot;-&quot;??_);_(@_)"/>
    <numFmt numFmtId="170" formatCode="_(* #,##0_);_(* \(#,##0\);_(* &quot;-&quot;??_);_(@_)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  <font>
      <b/>
      <sz val="11"/>
      <name val="Calibri"/>
      <family val="2"/>
    </font>
    <font>
      <b/>
      <sz val="10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8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249977111117893"/>
      </bottom>
      <diagonal/>
    </border>
    <border>
      <left/>
      <right/>
      <top style="medium">
        <color indexed="64"/>
      </top>
      <bottom style="thin">
        <color theme="0" tint="-0.249977111117893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indexed="64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medium">
        <color indexed="64"/>
      </right>
      <top/>
      <bottom/>
      <diagonal/>
    </border>
    <border>
      <left/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/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medium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medium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/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 tint="-0.249977111117893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 style="medium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theme="0" tint="-0.249977111117893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249977111117893"/>
      </top>
      <bottom/>
      <diagonal/>
    </border>
    <border>
      <left/>
      <right style="medium">
        <color indexed="64"/>
      </right>
      <top style="thin">
        <color theme="0" tint="-0.249977111117893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5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0" fontId="4" fillId="0" borderId="0" xfId="0" applyFont="1" applyBorder="1"/>
    <xf numFmtId="0" fontId="2" fillId="0" borderId="0" xfId="0" applyFont="1" applyAlignment="1">
      <alignment horizontal="center"/>
    </xf>
    <xf numFmtId="0" fontId="0" fillId="5" borderId="0" xfId="0" applyFill="1"/>
    <xf numFmtId="166" fontId="0" fillId="0" borderId="0" xfId="0" applyNumberFormat="1"/>
    <xf numFmtId="15" fontId="0" fillId="0" borderId="0" xfId="0" applyNumberFormat="1"/>
    <xf numFmtId="167" fontId="0" fillId="4" borderId="0" xfId="0" applyNumberFormat="1" applyFill="1"/>
    <xf numFmtId="16" fontId="0" fillId="0" borderId="0" xfId="0" quotePrefix="1" applyNumberFormat="1"/>
    <xf numFmtId="0" fontId="0" fillId="0" borderId="0" xfId="0" quotePrefix="1"/>
    <xf numFmtId="0" fontId="0" fillId="0" borderId="14" xfId="0" applyBorder="1"/>
    <xf numFmtId="0" fontId="0" fillId="4" borderId="15" xfId="0" applyFill="1" applyBorder="1"/>
    <xf numFmtId="0" fontId="0" fillId="0" borderId="11" xfId="0" applyBorder="1"/>
    <xf numFmtId="0" fontId="0" fillId="4" borderId="16" xfId="0" applyFill="1" applyBorder="1"/>
    <xf numFmtId="0" fontId="0" fillId="0" borderId="17" xfId="0" applyBorder="1"/>
    <xf numFmtId="0" fontId="0" fillId="4" borderId="18" xfId="0" applyFill="1" applyBorder="1"/>
    <xf numFmtId="0" fontId="2" fillId="2" borderId="7" xfId="0" applyFont="1" applyFill="1" applyBorder="1"/>
    <xf numFmtId="0" fontId="0" fillId="2" borderId="19" xfId="0" applyFill="1" applyBorder="1"/>
    <xf numFmtId="10" fontId="0" fillId="4" borderId="16" xfId="1" applyNumberFormat="1" applyFont="1" applyFill="1" applyBorder="1"/>
    <xf numFmtId="0" fontId="0" fillId="0" borderId="7" xfId="0" applyBorder="1"/>
    <xf numFmtId="10" fontId="0" fillId="0" borderId="19" xfId="1" applyNumberFormat="1" applyFont="1" applyBorder="1"/>
    <xf numFmtId="0" fontId="2" fillId="2" borderId="19" xfId="0" applyFont="1" applyFill="1" applyBorder="1"/>
    <xf numFmtId="168" fontId="0" fillId="4" borderId="16" xfId="1" applyNumberFormat="1" applyFont="1" applyFill="1" applyBorder="1"/>
    <xf numFmtId="164" fontId="0" fillId="0" borderId="0" xfId="0" applyNumberFormat="1"/>
    <xf numFmtId="9" fontId="0" fillId="0" borderId="19" xfId="1" applyFont="1" applyBorder="1"/>
    <xf numFmtId="0" fontId="0" fillId="6" borderId="0" xfId="0" applyFill="1"/>
    <xf numFmtId="0" fontId="0" fillId="7" borderId="0" xfId="0" applyFill="1"/>
    <xf numFmtId="164" fontId="2" fillId="3" borderId="1" xfId="0" applyNumberFormat="1" applyFont="1" applyFill="1" applyBorder="1"/>
    <xf numFmtId="0" fontId="0" fillId="0" borderId="21" xfId="0" applyBorder="1"/>
    <xf numFmtId="0" fontId="2" fillId="3" borderId="21" xfId="0" applyFont="1" applyFill="1" applyBorder="1"/>
    <xf numFmtId="164" fontId="0" fillId="0" borderId="21" xfId="0" applyNumberFormat="1" applyBorder="1"/>
    <xf numFmtId="164" fontId="0" fillId="0" borderId="23" xfId="0" applyNumberFormat="1" applyBorder="1"/>
    <xf numFmtId="165" fontId="0" fillId="0" borderId="13" xfId="0" applyNumberFormat="1" applyBorder="1"/>
    <xf numFmtId="164" fontId="0" fillId="0" borderId="27" xfId="0" applyNumberFormat="1" applyBorder="1"/>
    <xf numFmtId="164" fontId="0" fillId="0" borderId="28" xfId="0" applyNumberFormat="1" applyBorder="1"/>
    <xf numFmtId="165" fontId="0" fillId="0" borderId="27" xfId="0" applyNumberFormat="1" applyBorder="1"/>
    <xf numFmtId="0" fontId="0" fillId="0" borderId="2" xfId="0" applyBorder="1"/>
    <xf numFmtId="164" fontId="0" fillId="0" borderId="22" xfId="0" applyNumberFormat="1" applyBorder="1"/>
    <xf numFmtId="164" fontId="0" fillId="0" borderId="2" xfId="0" applyNumberFormat="1" applyBorder="1"/>
    <xf numFmtId="0" fontId="3" fillId="0" borderId="0" xfId="0" applyFont="1" applyBorder="1"/>
    <xf numFmtId="169" fontId="0" fillId="0" borderId="21" xfId="2" applyNumberFormat="1" applyFont="1" applyBorder="1"/>
    <xf numFmtId="170" fontId="0" fillId="0" borderId="21" xfId="2" applyNumberFormat="1" applyFont="1" applyBorder="1"/>
    <xf numFmtId="170" fontId="0" fillId="0" borderId="1" xfId="2" applyNumberFormat="1" applyFont="1" applyBorder="1"/>
    <xf numFmtId="0" fontId="2" fillId="3" borderId="27" xfId="0" applyFont="1" applyFill="1" applyBorder="1"/>
    <xf numFmtId="0" fontId="2" fillId="3" borderId="28" xfId="0" applyFont="1" applyFill="1" applyBorder="1"/>
    <xf numFmtId="167" fontId="0" fillId="0" borderId="27" xfId="0" applyNumberFormat="1" applyBorder="1"/>
    <xf numFmtId="0" fontId="0" fillId="0" borderId="28" xfId="0" applyBorder="1"/>
    <xf numFmtId="0" fontId="0" fillId="0" borderId="27" xfId="0" applyBorder="1"/>
    <xf numFmtId="0" fontId="0" fillId="0" borderId="25" xfId="0" applyBorder="1"/>
    <xf numFmtId="0" fontId="0" fillId="0" borderId="40" xfId="0" applyBorder="1"/>
    <xf numFmtId="0" fontId="0" fillId="0" borderId="0" xfId="0" applyAlignment="1">
      <alignment horizontal="center"/>
    </xf>
    <xf numFmtId="164" fontId="2" fillId="2" borderId="1" xfId="0" applyNumberFormat="1" applyFont="1" applyFill="1" applyBorder="1"/>
    <xf numFmtId="164" fontId="2" fillId="3" borderId="3" xfId="0" applyNumberFormat="1" applyFont="1" applyFill="1" applyBorder="1"/>
    <xf numFmtId="164" fontId="2" fillId="9" borderId="33" xfId="0" applyNumberFormat="1" applyFont="1" applyFill="1" applyBorder="1"/>
    <xf numFmtId="164" fontId="2" fillId="9" borderId="34" xfId="0" applyNumberFormat="1" applyFont="1" applyFill="1" applyBorder="1"/>
    <xf numFmtId="164" fontId="2" fillId="9" borderId="13" xfId="0" applyNumberFormat="1" applyFont="1" applyFill="1" applyBorder="1"/>
    <xf numFmtId="0" fontId="0" fillId="0" borderId="3" xfId="0" applyBorder="1"/>
    <xf numFmtId="164" fontId="0" fillId="0" borderId="3" xfId="0" applyNumberFormat="1" applyBorder="1"/>
    <xf numFmtId="0" fontId="2" fillId="3" borderId="5" xfId="0" applyFont="1" applyFill="1" applyBorder="1"/>
    <xf numFmtId="164" fontId="2" fillId="3" borderId="5" xfId="0" applyNumberFormat="1" applyFont="1" applyFill="1" applyBorder="1"/>
    <xf numFmtId="164" fontId="2" fillId="10" borderId="5" xfId="0" applyNumberFormat="1" applyFont="1" applyFill="1" applyBorder="1"/>
    <xf numFmtId="164" fontId="2" fillId="11" borderId="33" xfId="0" applyNumberFormat="1" applyFont="1" applyFill="1" applyBorder="1"/>
    <xf numFmtId="164" fontId="2" fillId="11" borderId="34" xfId="0" applyNumberFormat="1" applyFont="1" applyFill="1" applyBorder="1"/>
    <xf numFmtId="164" fontId="2" fillId="11" borderId="13" xfId="0" applyNumberFormat="1" applyFont="1" applyFill="1" applyBorder="1"/>
    <xf numFmtId="0" fontId="0" fillId="0" borderId="43" xfId="0" applyBorder="1"/>
    <xf numFmtId="0" fontId="2" fillId="3" borderId="43" xfId="0" applyFont="1" applyFill="1" applyBorder="1"/>
    <xf numFmtId="167" fontId="0" fillId="0" borderId="43" xfId="0" applyNumberFormat="1" applyBorder="1"/>
    <xf numFmtId="167" fontId="0" fillId="0" borderId="47" xfId="0" applyNumberFormat="1" applyBorder="1"/>
    <xf numFmtId="167" fontId="2" fillId="9" borderId="46" xfId="0" applyNumberFormat="1" applyFont="1" applyFill="1" applyBorder="1"/>
    <xf numFmtId="167" fontId="2" fillId="9" borderId="48" xfId="0" applyNumberFormat="1" applyFont="1" applyFill="1" applyBorder="1"/>
    <xf numFmtId="0" fontId="2" fillId="3" borderId="49" xfId="0" applyFont="1" applyFill="1" applyBorder="1"/>
    <xf numFmtId="164" fontId="0" fillId="0" borderId="43" xfId="0" applyNumberFormat="1" applyBorder="1"/>
    <xf numFmtId="165" fontId="0" fillId="0" borderId="43" xfId="0" applyNumberFormat="1" applyBorder="1"/>
    <xf numFmtId="0" fontId="2" fillId="10" borderId="20" xfId="0" applyFont="1" applyFill="1" applyBorder="1"/>
    <xf numFmtId="0" fontId="0" fillId="0" borderId="49" xfId="0" applyBorder="1"/>
    <xf numFmtId="0" fontId="0" fillId="0" borderId="47" xfId="0" applyBorder="1"/>
    <xf numFmtId="0" fontId="2" fillId="11" borderId="46" xfId="0" applyFont="1" applyFill="1" applyBorder="1"/>
    <xf numFmtId="0" fontId="2" fillId="11" borderId="48" xfId="0" applyFont="1" applyFill="1" applyBorder="1"/>
    <xf numFmtId="164" fontId="2" fillId="9" borderId="24" xfId="0" applyNumberFormat="1" applyFont="1" applyFill="1" applyBorder="1"/>
    <xf numFmtId="164" fontId="2" fillId="3" borderId="23" xfId="0" applyNumberFormat="1" applyFont="1" applyFill="1" applyBorder="1"/>
    <xf numFmtId="164" fontId="2" fillId="10" borderId="6" xfId="0" applyNumberFormat="1" applyFont="1" applyFill="1" applyBorder="1"/>
    <xf numFmtId="164" fontId="2" fillId="11" borderId="24" xfId="0" applyNumberFormat="1" applyFont="1" applyFill="1" applyBorder="1"/>
    <xf numFmtId="167" fontId="0" fillId="0" borderId="40" xfId="0" applyNumberFormat="1" applyBorder="1"/>
    <xf numFmtId="0" fontId="0" fillId="0" borderId="50" xfId="0" applyBorder="1"/>
    <xf numFmtId="167" fontId="2" fillId="9" borderId="41" xfId="0" applyNumberFormat="1" applyFont="1" applyFill="1" applyBorder="1"/>
    <xf numFmtId="164" fontId="2" fillId="9" borderId="42" xfId="0" applyNumberFormat="1" applyFont="1" applyFill="1" applyBorder="1"/>
    <xf numFmtId="167" fontId="2" fillId="9" borderId="31" xfId="0" applyNumberFormat="1" applyFont="1" applyFill="1" applyBorder="1"/>
    <xf numFmtId="168" fontId="2" fillId="9" borderId="32" xfId="1" applyNumberFormat="1" applyFont="1" applyFill="1" applyBorder="1"/>
    <xf numFmtId="0" fontId="2" fillId="3" borderId="25" xfId="0" applyFont="1" applyFill="1" applyBorder="1"/>
    <xf numFmtId="0" fontId="2" fillId="3" borderId="26" xfId="0" applyFont="1" applyFill="1" applyBorder="1"/>
    <xf numFmtId="0" fontId="2" fillId="10" borderId="29" xfId="0" applyFont="1" applyFill="1" applyBorder="1"/>
    <xf numFmtId="0" fontId="2" fillId="10" borderId="30" xfId="0" applyFont="1" applyFill="1" applyBorder="1"/>
    <xf numFmtId="0" fontId="0" fillId="0" borderId="26" xfId="0" applyBorder="1"/>
    <xf numFmtId="0" fontId="2" fillId="11" borderId="41" xfId="0" applyFont="1" applyFill="1" applyBorder="1"/>
    <xf numFmtId="164" fontId="2" fillId="11" borderId="42" xfId="0" applyNumberFormat="1" applyFont="1" applyFill="1" applyBorder="1"/>
    <xf numFmtId="0" fontId="2" fillId="11" borderId="31" xfId="0" applyFont="1" applyFill="1" applyBorder="1"/>
    <xf numFmtId="168" fontId="2" fillId="11" borderId="32" xfId="1" applyNumberFormat="1" applyFont="1" applyFill="1" applyBorder="1"/>
    <xf numFmtId="0" fontId="0" fillId="0" borderId="27" xfId="0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2" fillId="9" borderId="41" xfId="0" applyFont="1" applyFill="1" applyBorder="1" applyAlignment="1">
      <alignment horizontal="center"/>
    </xf>
    <xf numFmtId="0" fontId="2" fillId="9" borderId="42" xfId="0" applyFont="1" applyFill="1" applyBorder="1"/>
    <xf numFmtId="0" fontId="2" fillId="9" borderId="31" xfId="0" applyFont="1" applyFill="1" applyBorder="1" applyAlignment="1">
      <alignment horizontal="center"/>
    </xf>
    <xf numFmtId="0" fontId="2" fillId="9" borderId="32" xfId="0" applyFont="1" applyFill="1" applyBorder="1"/>
    <xf numFmtId="0" fontId="2" fillId="3" borderId="25" xfId="0" applyFont="1" applyFill="1" applyBorder="1" applyAlignment="1">
      <alignment horizontal="center"/>
    </xf>
    <xf numFmtId="0" fontId="2" fillId="10" borderId="29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2" fillId="11" borderId="41" xfId="0" applyFont="1" applyFill="1" applyBorder="1" applyAlignment="1">
      <alignment horizontal="center"/>
    </xf>
    <xf numFmtId="0" fontId="2" fillId="11" borderId="42" xfId="0" applyFont="1" applyFill="1" applyBorder="1" applyAlignment="1">
      <alignment vertical="center"/>
    </xf>
    <xf numFmtId="0" fontId="2" fillId="11" borderId="31" xfId="0" applyFont="1" applyFill="1" applyBorder="1" applyAlignment="1">
      <alignment horizontal="center"/>
    </xf>
    <xf numFmtId="0" fontId="2" fillId="11" borderId="32" xfId="0" applyFont="1" applyFill="1" applyBorder="1" applyAlignment="1">
      <alignment vertical="center"/>
    </xf>
    <xf numFmtId="0" fontId="2" fillId="3" borderId="56" xfId="0" applyFont="1" applyFill="1" applyBorder="1" applyAlignment="1">
      <alignment horizontal="center"/>
    </xf>
    <xf numFmtId="0" fontId="2" fillId="3" borderId="57" xfId="0" applyFont="1" applyFill="1" applyBorder="1"/>
    <xf numFmtId="0" fontId="2" fillId="0" borderId="0" xfId="0" applyFont="1" applyBorder="1"/>
    <xf numFmtId="0" fontId="2" fillId="0" borderId="35" xfId="0" applyFont="1" applyBorder="1"/>
    <xf numFmtId="0" fontId="5" fillId="2" borderId="27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/>
    <xf numFmtId="0" fontId="2" fillId="2" borderId="27" xfId="0" applyFont="1" applyFill="1" applyBorder="1"/>
    <xf numFmtId="164" fontId="2" fillId="2" borderId="21" xfId="0" applyNumberFormat="1" applyFont="1" applyFill="1" applyBorder="1"/>
    <xf numFmtId="0" fontId="2" fillId="2" borderId="43" xfId="0" applyFont="1" applyFill="1" applyBorder="1"/>
    <xf numFmtId="168" fontId="2" fillId="2" borderId="28" xfId="1" applyNumberFormat="1" applyFont="1" applyFill="1" applyBorder="1"/>
    <xf numFmtId="0" fontId="2" fillId="2" borderId="51" xfId="0" applyFont="1" applyFill="1" applyBorder="1" applyAlignment="1">
      <alignment horizontal="center"/>
    </xf>
    <xf numFmtId="0" fontId="2" fillId="2" borderId="55" xfId="0" applyFont="1" applyFill="1" applyBorder="1"/>
    <xf numFmtId="0" fontId="2" fillId="2" borderId="51" xfId="0" applyFont="1" applyFill="1" applyBorder="1"/>
    <xf numFmtId="164" fontId="2" fillId="2" borderId="52" xfId="0" applyNumberFormat="1" applyFont="1" applyFill="1" applyBorder="1"/>
    <xf numFmtId="0" fontId="2" fillId="2" borderId="53" xfId="0" applyFont="1" applyFill="1" applyBorder="1"/>
    <xf numFmtId="164" fontId="2" fillId="2" borderId="54" xfId="0" applyNumberFormat="1" applyFont="1" applyFill="1" applyBorder="1"/>
    <xf numFmtId="168" fontId="2" fillId="2" borderId="55" xfId="1" applyNumberFormat="1" applyFont="1" applyFill="1" applyBorder="1"/>
    <xf numFmtId="0" fontId="2" fillId="10" borderId="41" xfId="0" applyFont="1" applyFill="1" applyBorder="1" applyAlignment="1">
      <alignment horizontal="center"/>
    </xf>
    <xf numFmtId="0" fontId="2" fillId="10" borderId="42" xfId="0" applyFont="1" applyFill="1" applyBorder="1" applyAlignment="1">
      <alignment vertical="center"/>
    </xf>
    <xf numFmtId="0" fontId="2" fillId="10" borderId="41" xfId="0" applyFont="1" applyFill="1" applyBorder="1"/>
    <xf numFmtId="164" fontId="2" fillId="10" borderId="34" xfId="0" applyNumberFormat="1" applyFont="1" applyFill="1" applyBorder="1"/>
    <xf numFmtId="0" fontId="2" fillId="10" borderId="46" xfId="0" applyFont="1" applyFill="1" applyBorder="1"/>
    <xf numFmtId="164" fontId="2" fillId="10" borderId="33" xfId="0" applyNumberFormat="1" applyFont="1" applyFill="1" applyBorder="1"/>
    <xf numFmtId="164" fontId="2" fillId="10" borderId="42" xfId="0" applyNumberFormat="1" applyFont="1" applyFill="1" applyBorder="1"/>
    <xf numFmtId="0" fontId="2" fillId="10" borderId="51" xfId="0" applyFont="1" applyFill="1" applyBorder="1" applyAlignment="1">
      <alignment horizontal="center"/>
    </xf>
    <xf numFmtId="0" fontId="2" fillId="10" borderId="55" xfId="0" applyFont="1" applyFill="1" applyBorder="1" applyAlignment="1">
      <alignment vertical="center"/>
    </xf>
    <xf numFmtId="0" fontId="2" fillId="10" borderId="51" xfId="0" applyFont="1" applyFill="1" applyBorder="1"/>
    <xf numFmtId="164" fontId="2" fillId="10" borderId="52" xfId="0" applyNumberFormat="1" applyFont="1" applyFill="1" applyBorder="1"/>
    <xf numFmtId="0" fontId="2" fillId="10" borderId="53" xfId="0" applyFont="1" applyFill="1" applyBorder="1"/>
    <xf numFmtId="164" fontId="2" fillId="10" borderId="54" xfId="0" applyNumberFormat="1" applyFont="1" applyFill="1" applyBorder="1"/>
    <xf numFmtId="168" fontId="2" fillId="10" borderId="55" xfId="1" applyNumberFormat="1" applyFont="1" applyFill="1" applyBorder="1"/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vertical="center"/>
    </xf>
    <xf numFmtId="0" fontId="2" fillId="3" borderId="25" xfId="0" applyFont="1" applyFill="1" applyBorder="1" applyAlignment="1">
      <alignment vertical="center"/>
    </xf>
    <xf numFmtId="164" fontId="2" fillId="3" borderId="23" xfId="0" applyNumberFormat="1" applyFont="1" applyFill="1" applyBorder="1" applyAlignment="1">
      <alignment vertical="center"/>
    </xf>
    <xf numFmtId="0" fontId="2" fillId="3" borderId="49" xfId="0" applyFont="1" applyFill="1" applyBorder="1" applyAlignment="1">
      <alignment vertical="center"/>
    </xf>
    <xf numFmtId="164" fontId="2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64" fontId="2" fillId="3" borderId="58" xfId="0" applyNumberFormat="1" applyFont="1" applyFill="1" applyBorder="1" applyAlignment="1">
      <alignment horizontal="center"/>
    </xf>
    <xf numFmtId="0" fontId="2" fillId="3" borderId="59" xfId="0" applyFont="1" applyFill="1" applyBorder="1" applyAlignment="1">
      <alignment horizontal="center"/>
    </xf>
    <xf numFmtId="164" fontId="2" fillId="3" borderId="60" xfId="0" applyNumberFormat="1" applyFont="1" applyFill="1" applyBorder="1" applyAlignment="1">
      <alignment horizontal="center"/>
    </xf>
    <xf numFmtId="0" fontId="2" fillId="3" borderId="57" xfId="0" applyFont="1" applyFill="1" applyBorder="1" applyAlignment="1">
      <alignment horizontal="center"/>
    </xf>
    <xf numFmtId="165" fontId="0" fillId="0" borderId="25" xfId="0" applyNumberFormat="1" applyBorder="1"/>
    <xf numFmtId="165" fontId="0" fillId="0" borderId="49" xfId="0" applyNumberFormat="1" applyBorder="1"/>
    <xf numFmtId="170" fontId="0" fillId="8" borderId="21" xfId="2" applyNumberFormat="1" applyFont="1" applyFill="1" applyBorder="1"/>
    <xf numFmtId="0" fontId="0" fillId="0" borderId="0" xfId="0" applyBorder="1"/>
    <xf numFmtId="164" fontId="0" fillId="0" borderId="0" xfId="0" applyNumberFormat="1" applyBorder="1"/>
    <xf numFmtId="0" fontId="3" fillId="0" borderId="35" xfId="0" applyFont="1" applyBorder="1"/>
    <xf numFmtId="0" fontId="0" fillId="0" borderId="35" xfId="0" applyBorder="1"/>
    <xf numFmtId="164" fontId="0" fillId="0" borderId="35" xfId="0" applyNumberFormat="1" applyBorder="1"/>
    <xf numFmtId="0" fontId="2" fillId="9" borderId="4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164" fontId="2" fillId="9" borderId="5" xfId="0" applyNumberFormat="1" applyFont="1" applyFill="1" applyBorder="1" applyAlignment="1">
      <alignment horizontal="center" vertical="center" wrapText="1"/>
    </xf>
    <xf numFmtId="164" fontId="2" fillId="9" borderId="6" xfId="0" applyNumberFormat="1" applyFont="1" applyFill="1" applyBorder="1" applyAlignment="1">
      <alignment horizontal="center" vertical="center" wrapText="1"/>
    </xf>
    <xf numFmtId="164" fontId="2" fillId="3" borderId="6" xfId="0" applyNumberFormat="1" applyFont="1" applyFill="1" applyBorder="1"/>
    <xf numFmtId="170" fontId="0" fillId="0" borderId="3" xfId="2" applyNumberFormat="1" applyFont="1" applyBorder="1"/>
    <xf numFmtId="170" fontId="0" fillId="0" borderId="2" xfId="2" applyNumberFormat="1" applyFont="1" applyBorder="1"/>
    <xf numFmtId="0" fontId="0" fillId="0" borderId="13" xfId="0" applyBorder="1"/>
    <xf numFmtId="170" fontId="0" fillId="0" borderId="13" xfId="2" applyNumberFormat="1" applyFont="1" applyBorder="1"/>
    <xf numFmtId="164" fontId="0" fillId="0" borderId="13" xfId="0" applyNumberFormat="1" applyBorder="1"/>
    <xf numFmtId="0" fontId="2" fillId="11" borderId="25" xfId="0" applyFont="1" applyFill="1" applyBorder="1" applyAlignment="1">
      <alignment horizontal="center" vertical="center"/>
    </xf>
    <xf numFmtId="0" fontId="2" fillId="11" borderId="26" xfId="0" applyFont="1" applyFill="1" applyBorder="1" applyAlignment="1">
      <alignment vertical="center"/>
    </xf>
    <xf numFmtId="0" fontId="2" fillId="11" borderId="25" xfId="0" applyFont="1" applyFill="1" applyBorder="1" applyAlignment="1">
      <alignment vertical="center"/>
    </xf>
    <xf numFmtId="164" fontId="2" fillId="11" borderId="23" xfId="0" applyNumberFormat="1" applyFont="1" applyFill="1" applyBorder="1" applyAlignment="1">
      <alignment vertical="center"/>
    </xf>
    <xf numFmtId="0" fontId="2" fillId="11" borderId="49" xfId="0" applyFont="1" applyFill="1" applyBorder="1" applyAlignment="1">
      <alignment vertical="center"/>
    </xf>
    <xf numFmtId="164" fontId="2" fillId="11" borderId="3" xfId="0" applyNumberFormat="1" applyFont="1" applyFill="1" applyBorder="1" applyAlignment="1">
      <alignment vertical="center"/>
    </xf>
    <xf numFmtId="164" fontId="2" fillId="9" borderId="61" xfId="0" applyNumberFormat="1" applyFont="1" applyFill="1" applyBorder="1" applyAlignment="1">
      <alignment horizontal="center" vertical="center" wrapText="1"/>
    </xf>
    <xf numFmtId="164" fontId="2" fillId="3" borderId="61" xfId="0" applyNumberFormat="1" applyFont="1" applyFill="1" applyBorder="1"/>
    <xf numFmtId="164" fontId="0" fillId="0" borderId="62" xfId="0" applyNumberFormat="1" applyBorder="1"/>
    <xf numFmtId="164" fontId="0" fillId="0" borderId="63" xfId="0" applyNumberFormat="1" applyBorder="1"/>
    <xf numFmtId="10" fontId="0" fillId="0" borderId="23" xfId="1" applyNumberFormat="1" applyFont="1" applyBorder="1"/>
    <xf numFmtId="10" fontId="0" fillId="0" borderId="24" xfId="1" applyNumberFormat="1" applyFont="1" applyBorder="1"/>
    <xf numFmtId="0" fontId="2" fillId="3" borderId="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70" fontId="0" fillId="0" borderId="1" xfId="2" applyNumberFormat="1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62" xfId="0" applyNumberFormat="1" applyBorder="1" applyAlignment="1">
      <alignment vertical="center"/>
    </xf>
    <xf numFmtId="10" fontId="0" fillId="0" borderId="23" xfId="1" applyNumberFormat="1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170" fontId="0" fillId="0" borderId="2" xfId="2" applyNumberFormat="1" applyFont="1" applyBorder="1" applyAlignment="1">
      <alignment vertical="center"/>
    </xf>
    <xf numFmtId="164" fontId="0" fillId="0" borderId="2" xfId="0" applyNumberFormat="1" applyBorder="1" applyAlignment="1">
      <alignment vertical="center"/>
    </xf>
    <xf numFmtId="170" fontId="2" fillId="3" borderId="5" xfId="2" applyNumberFormat="1" applyFont="1" applyFill="1" applyBorder="1"/>
    <xf numFmtId="0" fontId="0" fillId="12" borderId="21" xfId="0" applyFill="1" applyBorder="1"/>
    <xf numFmtId="10" fontId="0" fillId="0" borderId="21" xfId="1" applyNumberFormat="1" applyFont="1" applyBorder="1"/>
    <xf numFmtId="0" fontId="2" fillId="9" borderId="61" xfId="0" applyFont="1" applyFill="1" applyBorder="1" applyAlignment="1">
      <alignment horizontal="center" vertical="center" wrapText="1"/>
    </xf>
    <xf numFmtId="0" fontId="0" fillId="0" borderId="64" xfId="0" applyBorder="1"/>
    <xf numFmtId="0" fontId="0" fillId="0" borderId="63" xfId="0" applyBorder="1"/>
    <xf numFmtId="164" fontId="2" fillId="9" borderId="20" xfId="0" applyNumberFormat="1" applyFont="1" applyFill="1" applyBorder="1" applyAlignment="1">
      <alignment horizontal="center" vertical="center" wrapText="1"/>
    </xf>
    <xf numFmtId="164" fontId="0" fillId="0" borderId="48" xfId="0" applyNumberFormat="1" applyBorder="1"/>
    <xf numFmtId="164" fontId="2" fillId="9" borderId="4" xfId="0" applyNumberFormat="1" applyFont="1" applyFill="1" applyBorder="1" applyAlignment="1">
      <alignment horizontal="center" vertical="center" wrapText="1"/>
    </xf>
    <xf numFmtId="164" fontId="0" fillId="0" borderId="9" xfId="0" applyNumberFormat="1" applyBorder="1"/>
    <xf numFmtId="164" fontId="0" fillId="0" borderId="12" xfId="0" applyNumberFormat="1" applyBorder="1"/>
    <xf numFmtId="0" fontId="0" fillId="11" borderId="9" xfId="0" applyFill="1" applyBorder="1" applyAlignment="1">
      <alignment horizontal="center"/>
    </xf>
    <xf numFmtId="0" fontId="0" fillId="11" borderId="1" xfId="0" applyFill="1" applyBorder="1"/>
    <xf numFmtId="0" fontId="0" fillId="11" borderId="64" xfId="0" applyFill="1" applyBorder="1"/>
    <xf numFmtId="164" fontId="0" fillId="11" borderId="9" xfId="0" applyNumberFormat="1" applyFill="1" applyBorder="1"/>
    <xf numFmtId="164" fontId="0" fillId="11" borderId="1" xfId="0" applyNumberFormat="1" applyFill="1" applyBorder="1"/>
    <xf numFmtId="10" fontId="0" fillId="11" borderId="21" xfId="1" applyNumberFormat="1" applyFont="1" applyFill="1" applyBorder="1"/>
    <xf numFmtId="164" fontId="0" fillId="11" borderId="43" xfId="0" applyNumberFormat="1" applyFill="1" applyBorder="1"/>
    <xf numFmtId="0" fontId="2" fillId="2" borderId="8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62" xfId="0" applyFont="1" applyFill="1" applyBorder="1"/>
    <xf numFmtId="164" fontId="6" fillId="9" borderId="4" xfId="0" applyNumberFormat="1" applyFont="1" applyFill="1" applyBorder="1" applyAlignment="1">
      <alignment horizontal="center" vertical="center" wrapText="1"/>
    </xf>
    <xf numFmtId="164" fontId="6" fillId="9" borderId="5" xfId="0" applyNumberFormat="1" applyFont="1" applyFill="1" applyBorder="1" applyAlignment="1">
      <alignment horizontal="center" vertical="center" wrapText="1"/>
    </xf>
    <xf numFmtId="164" fontId="6" fillId="9" borderId="6" xfId="0" applyNumberFormat="1" applyFont="1" applyFill="1" applyBorder="1" applyAlignment="1">
      <alignment horizontal="center" vertical="center" wrapText="1"/>
    </xf>
    <xf numFmtId="164" fontId="6" fillId="9" borderId="20" xfId="0" applyNumberFormat="1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2" fillId="2" borderId="23" xfId="0" applyFont="1" applyFill="1" applyBorder="1"/>
    <xf numFmtId="0" fontId="0" fillId="11" borderId="21" xfId="0" applyFill="1" applyBorder="1"/>
    <xf numFmtId="0" fontId="0" fillId="0" borderId="24" xfId="0" applyBorder="1"/>
    <xf numFmtId="0" fontId="2" fillId="14" borderId="25" xfId="0" applyFont="1" applyFill="1" applyBorder="1" applyAlignment="1">
      <alignment horizontal="center" vertical="center"/>
    </xf>
    <xf numFmtId="0" fontId="2" fillId="14" borderId="26" xfId="0" applyFont="1" applyFill="1" applyBorder="1" applyAlignment="1">
      <alignment vertical="center"/>
    </xf>
    <xf numFmtId="0" fontId="2" fillId="14" borderId="25" xfId="0" applyFont="1" applyFill="1" applyBorder="1" applyAlignment="1">
      <alignment vertical="center"/>
    </xf>
    <xf numFmtId="164" fontId="2" fillId="14" borderId="23" xfId="0" applyNumberFormat="1" applyFont="1" applyFill="1" applyBorder="1" applyAlignment="1">
      <alignment vertical="center"/>
    </xf>
    <xf numFmtId="0" fontId="2" fillId="14" borderId="49" xfId="0" applyFont="1" applyFill="1" applyBorder="1" applyAlignment="1">
      <alignment vertical="center"/>
    </xf>
    <xf numFmtId="164" fontId="2" fillId="14" borderId="3" xfId="0" applyNumberFormat="1" applyFont="1" applyFill="1" applyBorder="1" applyAlignment="1">
      <alignment vertical="center"/>
    </xf>
    <xf numFmtId="0" fontId="5" fillId="2" borderId="28" xfId="0" applyFont="1" applyFill="1" applyBorder="1" applyAlignment="1">
      <alignment horizontal="center" vertical="center"/>
    </xf>
    <xf numFmtId="165" fontId="0" fillId="3" borderId="1" xfId="0" applyNumberFormat="1" applyFill="1" applyBorder="1"/>
    <xf numFmtId="165" fontId="0" fillId="0" borderId="33" xfId="0" applyNumberFormat="1" applyBorder="1"/>
    <xf numFmtId="165" fontId="0" fillId="0" borderId="34" xfId="0" applyNumberFormat="1" applyBorder="1"/>
    <xf numFmtId="165" fontId="0" fillId="0" borderId="24" xfId="0" applyNumberFormat="1" applyBorder="1"/>
    <xf numFmtId="0" fontId="0" fillId="9" borderId="33" xfId="0" applyFill="1" applyBorder="1"/>
    <xf numFmtId="0" fontId="0" fillId="9" borderId="34" xfId="0" applyFill="1" applyBorder="1"/>
    <xf numFmtId="165" fontId="0" fillId="0" borderId="21" xfId="0" applyNumberFormat="1" applyBorder="1"/>
    <xf numFmtId="165" fontId="0" fillId="13" borderId="13" xfId="0" applyNumberFormat="1" applyFill="1" applyBorder="1"/>
    <xf numFmtId="164" fontId="0" fillId="0" borderId="24" xfId="0" applyNumberFormat="1" applyBorder="1"/>
    <xf numFmtId="0" fontId="2" fillId="2" borderId="65" xfId="0" applyFont="1" applyFill="1" applyBorder="1" applyAlignment="1">
      <alignment horizontal="center" vertical="center" wrapText="1"/>
    </xf>
    <xf numFmtId="0" fontId="2" fillId="2" borderId="66" xfId="0" applyFont="1" applyFill="1" applyBorder="1" applyAlignment="1">
      <alignment horizontal="center" vertical="center" wrapText="1"/>
    </xf>
    <xf numFmtId="165" fontId="0" fillId="3" borderId="21" xfId="0" applyNumberFormat="1" applyFill="1" applyBorder="1"/>
    <xf numFmtId="165" fontId="0" fillId="3" borderId="33" xfId="0" applyNumberFormat="1" applyFill="1" applyBorder="1"/>
    <xf numFmtId="165" fontId="0" fillId="3" borderId="34" xfId="0" applyNumberFormat="1" applyFill="1" applyBorder="1"/>
    <xf numFmtId="165" fontId="0" fillId="3" borderId="13" xfId="0" applyNumberFormat="1" applyFill="1" applyBorder="1"/>
    <xf numFmtId="165" fontId="0" fillId="3" borderId="24" xfId="0" applyNumberFormat="1" applyFill="1" applyBorder="1"/>
    <xf numFmtId="0" fontId="0" fillId="0" borderId="0" xfId="0" applyAlignment="1">
      <alignment wrapText="1"/>
    </xf>
    <xf numFmtId="165" fontId="0" fillId="15" borderId="13" xfId="0" applyNumberFormat="1" applyFill="1" applyBorder="1"/>
    <xf numFmtId="165" fontId="0" fillId="15" borderId="24" xfId="0" applyNumberFormat="1" applyFill="1" applyBorder="1"/>
    <xf numFmtId="0" fontId="2" fillId="5" borderId="33" xfId="0" applyFont="1" applyFill="1" applyBorder="1"/>
    <xf numFmtId="0" fontId="2" fillId="5" borderId="34" xfId="0" applyFont="1" applyFill="1" applyBorder="1"/>
    <xf numFmtId="0" fontId="2" fillId="5" borderId="3" xfId="0" applyFont="1" applyFill="1" applyBorder="1"/>
    <xf numFmtId="0" fontId="2" fillId="5" borderId="23" xfId="0" applyFont="1" applyFill="1" applyBorder="1"/>
    <xf numFmtId="0" fontId="2" fillId="2" borderId="67" xfId="0" applyFont="1" applyFill="1" applyBorder="1" applyAlignment="1">
      <alignment horizontal="center" vertical="center" wrapText="1"/>
    </xf>
    <xf numFmtId="0" fontId="0" fillId="9" borderId="46" xfId="0" applyFill="1" applyBorder="1"/>
    <xf numFmtId="165" fontId="0" fillId="3" borderId="43" xfId="0" applyNumberFormat="1" applyFill="1" applyBorder="1"/>
    <xf numFmtId="165" fontId="0" fillId="13" borderId="43" xfId="0" applyNumberFormat="1" applyFill="1" applyBorder="1"/>
    <xf numFmtId="165" fontId="0" fillId="13" borderId="48" xfId="0" applyNumberFormat="1" applyFill="1" applyBorder="1"/>
    <xf numFmtId="165" fontId="0" fillId="0" borderId="46" xfId="0" applyNumberFormat="1" applyBorder="1"/>
    <xf numFmtId="165" fontId="0" fillId="3" borderId="48" xfId="0" applyNumberFormat="1" applyFill="1" applyBorder="1"/>
    <xf numFmtId="165" fontId="0" fillId="0" borderId="48" xfId="0" applyNumberFormat="1" applyBorder="1"/>
    <xf numFmtId="0" fontId="2" fillId="5" borderId="46" xfId="0" applyFont="1" applyFill="1" applyBorder="1"/>
    <xf numFmtId="0" fontId="2" fillId="5" borderId="49" xfId="0" applyFont="1" applyFill="1" applyBorder="1"/>
    <xf numFmtId="0" fontId="2" fillId="2" borderId="68" xfId="0" applyFont="1" applyFill="1" applyBorder="1" applyAlignment="1">
      <alignment horizontal="center" vertical="center" wrapText="1"/>
    </xf>
    <xf numFmtId="0" fontId="2" fillId="9" borderId="69" xfId="0" applyFont="1" applyFill="1" applyBorder="1"/>
    <xf numFmtId="0" fontId="0" fillId="0" borderId="70" xfId="0" applyBorder="1"/>
    <xf numFmtId="0" fontId="0" fillId="0" borderId="71" xfId="0" applyBorder="1"/>
    <xf numFmtId="0" fontId="0" fillId="0" borderId="70" xfId="0" applyFill="1" applyBorder="1"/>
    <xf numFmtId="0" fontId="0" fillId="0" borderId="71" xfId="0" applyFill="1" applyBorder="1"/>
    <xf numFmtId="0" fontId="0" fillId="0" borderId="69" xfId="0" applyBorder="1"/>
    <xf numFmtId="0" fontId="2" fillId="5" borderId="69" xfId="0" applyFont="1" applyFill="1" applyBorder="1"/>
    <xf numFmtId="0" fontId="2" fillId="5" borderId="72" xfId="0" applyFont="1" applyFill="1" applyBorder="1"/>
    <xf numFmtId="0" fontId="0" fillId="0" borderId="44" xfId="0" applyBorder="1" applyAlignment="1">
      <alignment horizontal="center"/>
    </xf>
    <xf numFmtId="165" fontId="0" fillId="0" borderId="40" xfId="0" applyNumberFormat="1" applyBorder="1"/>
    <xf numFmtId="165" fontId="0" fillId="0" borderId="47" xfId="0" applyNumberFormat="1" applyBorder="1"/>
    <xf numFmtId="0" fontId="0" fillId="0" borderId="41" xfId="0" applyBorder="1" applyAlignment="1">
      <alignment horizontal="center"/>
    </xf>
    <xf numFmtId="0" fontId="0" fillId="0" borderId="42" xfId="0" applyBorder="1"/>
    <xf numFmtId="0" fontId="0" fillId="0" borderId="41" xfId="0" applyBorder="1"/>
    <xf numFmtId="164" fontId="0" fillId="0" borderId="34" xfId="0" applyNumberFormat="1" applyBorder="1"/>
    <xf numFmtId="0" fontId="0" fillId="0" borderId="46" xfId="0" applyBorder="1"/>
    <xf numFmtId="164" fontId="0" fillId="0" borderId="33" xfId="0" applyNumberFormat="1" applyBorder="1"/>
    <xf numFmtId="165" fontId="0" fillId="8" borderId="1" xfId="0" applyNumberFormat="1" applyFill="1" applyBorder="1"/>
    <xf numFmtId="164" fontId="0" fillId="8" borderId="1" xfId="0" applyNumberFormat="1" applyFill="1" applyBorder="1"/>
    <xf numFmtId="164" fontId="0" fillId="0" borderId="21" xfId="0" applyNumberFormat="1" applyFont="1" applyBorder="1"/>
    <xf numFmtId="0" fontId="0" fillId="0" borderId="45" xfId="0" applyBorder="1"/>
    <xf numFmtId="170" fontId="0" fillId="12" borderId="21" xfId="2" applyNumberFormat="1" applyFont="1" applyFill="1" applyBorder="1"/>
    <xf numFmtId="170" fontId="0" fillId="0" borderId="43" xfId="2" applyNumberFormat="1" applyFont="1" applyBorder="1"/>
    <xf numFmtId="170" fontId="0" fillId="0" borderId="28" xfId="2" applyNumberFormat="1" applyFont="1" applyBorder="1"/>
    <xf numFmtId="170" fontId="0" fillId="0" borderId="27" xfId="2" applyNumberFormat="1" applyFont="1" applyBorder="1"/>
    <xf numFmtId="170" fontId="2" fillId="3" borderId="21" xfId="2" applyNumberFormat="1" applyFont="1" applyFill="1" applyBorder="1"/>
    <xf numFmtId="170" fontId="2" fillId="3" borderId="43" xfId="2" applyNumberFormat="1" applyFont="1" applyFill="1" applyBorder="1"/>
    <xf numFmtId="170" fontId="2" fillId="3" borderId="1" xfId="2" applyNumberFormat="1" applyFont="1" applyFill="1" applyBorder="1"/>
    <xf numFmtId="170" fontId="2" fillId="3" borderId="28" xfId="2" applyNumberFormat="1" applyFont="1" applyFill="1" applyBorder="1"/>
    <xf numFmtId="170" fontId="2" fillId="3" borderId="27" xfId="2" applyNumberFormat="1" applyFont="1" applyFill="1" applyBorder="1"/>
    <xf numFmtId="164" fontId="0" fillId="0" borderId="73" xfId="0" applyNumberFormat="1" applyBorder="1"/>
    <xf numFmtId="170" fontId="0" fillId="0" borderId="21" xfId="2" applyNumberFormat="1" applyFont="1" applyFill="1" applyBorder="1"/>
    <xf numFmtId="165" fontId="0" fillId="16" borderId="43" xfId="0" applyNumberFormat="1" applyFill="1" applyBorder="1"/>
    <xf numFmtId="165" fontId="0" fillId="16" borderId="49" xfId="0" applyNumberFormat="1" applyFill="1" applyBorder="1"/>
    <xf numFmtId="165" fontId="0" fillId="0" borderId="74" xfId="0" applyNumberFormat="1" applyBorder="1"/>
    <xf numFmtId="0" fontId="0" fillId="0" borderId="75" xfId="0" applyBorder="1"/>
    <xf numFmtId="164" fontId="2" fillId="9" borderId="76" xfId="0" applyNumberFormat="1" applyFont="1" applyFill="1" applyBorder="1"/>
    <xf numFmtId="168" fontId="2" fillId="9" borderId="77" xfId="1" applyNumberFormat="1" applyFont="1" applyFill="1" applyBorder="1"/>
    <xf numFmtId="0" fontId="2" fillId="3" borderId="78" xfId="0" applyFont="1" applyFill="1" applyBorder="1"/>
    <xf numFmtId="0" fontId="2" fillId="10" borderId="79" xfId="0" applyFont="1" applyFill="1" applyBorder="1"/>
    <xf numFmtId="0" fontId="0" fillId="0" borderId="78" xfId="0" applyBorder="1"/>
    <xf numFmtId="164" fontId="2" fillId="11" borderId="76" xfId="0" applyNumberFormat="1" applyFont="1" applyFill="1" applyBorder="1"/>
    <xf numFmtId="168" fontId="2" fillId="11" borderId="77" xfId="1" applyNumberFormat="1" applyFont="1" applyFill="1" applyBorder="1"/>
    <xf numFmtId="0" fontId="2" fillId="3" borderId="78" xfId="0" applyFont="1" applyFill="1" applyBorder="1" applyAlignment="1">
      <alignment vertical="center"/>
    </xf>
    <xf numFmtId="0" fontId="0" fillId="0" borderId="80" xfId="0" applyBorder="1"/>
    <xf numFmtId="0" fontId="0" fillId="0" borderId="76" xfId="0" applyBorder="1"/>
    <xf numFmtId="164" fontId="2" fillId="10" borderId="76" xfId="0" applyNumberFormat="1" applyFont="1" applyFill="1" applyBorder="1"/>
    <xf numFmtId="168" fontId="2" fillId="10" borderId="81" xfId="1" applyNumberFormat="1" applyFont="1" applyFill="1" applyBorder="1"/>
    <xf numFmtId="0" fontId="2" fillId="3" borderId="39" xfId="0" applyFont="1" applyFill="1" applyBorder="1" applyAlignment="1">
      <alignment horizontal="center"/>
    </xf>
    <xf numFmtId="164" fontId="0" fillId="0" borderId="75" xfId="0" applyNumberFormat="1" applyBorder="1"/>
    <xf numFmtId="168" fontId="2" fillId="2" borderId="75" xfId="1" applyNumberFormat="1" applyFont="1" applyFill="1" applyBorder="1"/>
    <xf numFmtId="168" fontId="2" fillId="2" borderId="81" xfId="1" applyNumberFormat="1" applyFont="1" applyFill="1" applyBorder="1"/>
    <xf numFmtId="164" fontId="2" fillId="2" borderId="8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2" fillId="2" borderId="23" xfId="0" applyNumberFormat="1" applyFont="1" applyFill="1" applyBorder="1" applyAlignment="1">
      <alignment horizontal="center"/>
    </xf>
    <xf numFmtId="164" fontId="2" fillId="2" borderId="49" xfId="0" applyNumberFormat="1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 tint="0.39997558519241921"/>
  </sheetPr>
  <dimension ref="A1:J34"/>
  <sheetViews>
    <sheetView zoomScale="110" zoomScaleNormal="110" workbookViewId="0">
      <selection activeCell="J23" sqref="J23"/>
    </sheetView>
  </sheetViews>
  <sheetFormatPr defaultRowHeight="15" x14ac:dyDescent="0.25"/>
  <cols>
    <col min="1" max="1" width="56.42578125" customWidth="1"/>
    <col min="2" max="2" width="11.28515625" customWidth="1"/>
    <col min="3" max="6" width="0" hidden="1" customWidth="1"/>
  </cols>
  <sheetData>
    <row r="1" spans="1:10" ht="21" x14ac:dyDescent="0.35">
      <c r="A1" s="4" t="s">
        <v>33</v>
      </c>
      <c r="B1" s="4"/>
    </row>
    <row r="2" spans="1:10" ht="21" x14ac:dyDescent="0.35">
      <c r="A2" s="4" t="s">
        <v>34</v>
      </c>
      <c r="B2" s="4"/>
    </row>
    <row r="5" spans="1:10" x14ac:dyDescent="0.25">
      <c r="B5" t="s">
        <v>35</v>
      </c>
      <c r="C5" s="5" t="s">
        <v>36</v>
      </c>
      <c r="D5" s="5" t="s">
        <v>16</v>
      </c>
      <c r="E5" s="5" t="s">
        <v>18</v>
      </c>
      <c r="F5" s="5" t="s">
        <v>17</v>
      </c>
    </row>
    <row r="6" spans="1:10" x14ac:dyDescent="0.25">
      <c r="A6" t="s">
        <v>37</v>
      </c>
      <c r="B6" s="6">
        <v>1.0430999999999999</v>
      </c>
      <c r="C6">
        <f>EPI_LOSS</f>
        <v>1.0430999999999999</v>
      </c>
      <c r="D6">
        <f>EPI_LOSS</f>
        <v>1.0430999999999999</v>
      </c>
      <c r="E6" s="7">
        <f>EPI_LOSS</f>
        <v>1.0430999999999999</v>
      </c>
      <c r="F6">
        <f>EPI_LOSS</f>
        <v>1.0430999999999999</v>
      </c>
    </row>
    <row r="7" spans="1:10" x14ac:dyDescent="0.25">
      <c r="A7" t="s">
        <v>38</v>
      </c>
      <c r="C7" s="7">
        <v>1.0429999999999999</v>
      </c>
      <c r="D7">
        <v>1.0044999999999999</v>
      </c>
    </row>
    <row r="10" spans="1:10" x14ac:dyDescent="0.25">
      <c r="A10" t="s">
        <v>39</v>
      </c>
      <c r="B10" s="8">
        <v>42491</v>
      </c>
      <c r="C10" s="8"/>
    </row>
    <row r="11" spans="1:10" x14ac:dyDescent="0.25">
      <c r="A11" t="s">
        <v>40</v>
      </c>
      <c r="B11" s="9">
        <v>8.6999999999999994E-2</v>
      </c>
      <c r="C11" s="8"/>
      <c r="J11" s="10"/>
    </row>
    <row r="12" spans="1:10" x14ac:dyDescent="0.25">
      <c r="A12" t="s">
        <v>41</v>
      </c>
      <c r="B12" s="9">
        <v>0.13200000000000001</v>
      </c>
      <c r="C12" s="8"/>
      <c r="J12" s="11"/>
    </row>
    <row r="13" spans="1:10" x14ac:dyDescent="0.25">
      <c r="A13" t="s">
        <v>42</v>
      </c>
      <c r="B13" s="9">
        <v>0.18</v>
      </c>
      <c r="C13" s="8"/>
    </row>
    <row r="15" spans="1:10" x14ac:dyDescent="0.25">
      <c r="A15" s="12" t="s">
        <v>43</v>
      </c>
      <c r="B15" s="13">
        <v>4.7000000000000002E-3</v>
      </c>
    </row>
    <row r="16" spans="1:10" x14ac:dyDescent="0.25">
      <c r="A16" s="14" t="s">
        <v>44</v>
      </c>
      <c r="B16" s="15">
        <v>1.2999999999999999E-3</v>
      </c>
    </row>
    <row r="17" spans="1:2" x14ac:dyDescent="0.25">
      <c r="A17" s="16" t="s">
        <v>45</v>
      </c>
      <c r="B17" s="17">
        <v>0.25</v>
      </c>
    </row>
    <row r="20" spans="1:2" x14ac:dyDescent="0.25">
      <c r="A20" s="18" t="s">
        <v>46</v>
      </c>
      <c r="B20" s="19"/>
    </row>
    <row r="21" spans="1:2" x14ac:dyDescent="0.25">
      <c r="A21" s="14" t="s">
        <v>47</v>
      </c>
      <c r="B21" s="20">
        <v>2.1000000000000001E-2</v>
      </c>
    </row>
    <row r="22" spans="1:2" x14ac:dyDescent="0.25">
      <c r="A22" s="14" t="s">
        <v>48</v>
      </c>
      <c r="B22" s="20">
        <v>0</v>
      </c>
    </row>
    <row r="23" spans="1:2" x14ac:dyDescent="0.25">
      <c r="A23" s="14" t="s">
        <v>49</v>
      </c>
      <c r="B23" s="20">
        <v>1.5E-3</v>
      </c>
    </row>
    <row r="24" spans="1:2" x14ac:dyDescent="0.25">
      <c r="A24" s="21" t="s">
        <v>50</v>
      </c>
      <c r="B24" s="22">
        <f>B21-B22-B23</f>
        <v>1.95E-2</v>
      </c>
    </row>
    <row r="26" spans="1:2" x14ac:dyDescent="0.25">
      <c r="A26" s="18" t="s">
        <v>51</v>
      </c>
      <c r="B26" s="23"/>
    </row>
    <row r="27" spans="1:2" x14ac:dyDescent="0.25">
      <c r="A27" s="14" t="s">
        <v>52</v>
      </c>
      <c r="B27" s="24">
        <f>488/751</f>
        <v>0.64980026631158461</v>
      </c>
    </row>
    <row r="28" spans="1:2" x14ac:dyDescent="0.25">
      <c r="A28" s="14" t="s">
        <v>41</v>
      </c>
      <c r="B28" s="24">
        <f>128/751</f>
        <v>0.17043941411451399</v>
      </c>
    </row>
    <row r="29" spans="1:2" x14ac:dyDescent="0.25">
      <c r="A29" s="14" t="s">
        <v>42</v>
      </c>
      <c r="B29" s="24">
        <f>135/751</f>
        <v>0.17976031957390146</v>
      </c>
    </row>
    <row r="30" spans="1:2" x14ac:dyDescent="0.25">
      <c r="A30" s="21"/>
      <c r="B30" s="26">
        <f>SUM(B27:B29)</f>
        <v>1</v>
      </c>
    </row>
    <row r="33" spans="1:1" x14ac:dyDescent="0.25">
      <c r="A33" s="27" t="s">
        <v>53</v>
      </c>
    </row>
    <row r="34" spans="1:1" x14ac:dyDescent="0.25">
      <c r="A34" s="28" t="s">
        <v>54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pageSetUpPr fitToPage="1"/>
  </sheetPr>
  <dimension ref="A1:L69"/>
  <sheetViews>
    <sheetView zoomScale="110" zoomScaleNormal="110" workbookViewId="0">
      <pane xSplit="2" ySplit="6" topLeftCell="C7" activePane="bottomRight" state="frozen"/>
      <selection activeCell="G27" sqref="G27"/>
      <selection pane="topRight" activeCell="G27" sqref="G27"/>
      <selection pane="bottomLeft" activeCell="G27" sqref="G27"/>
      <selection pane="bottomRight" activeCell="C7" sqref="C7"/>
    </sheetView>
  </sheetViews>
  <sheetFormatPr defaultRowHeight="15" x14ac:dyDescent="0.25"/>
  <cols>
    <col min="1" max="1" width="6.28515625" style="52" customWidth="1"/>
    <col min="2" max="2" width="29" bestFit="1" customWidth="1"/>
    <col min="3" max="12" width="11.7109375" customWidth="1"/>
  </cols>
  <sheetData>
    <row r="1" spans="1:12" ht="18.75" x14ac:dyDescent="0.3">
      <c r="A1" s="122" t="s">
        <v>91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ht="18.75" x14ac:dyDescent="0.3">
      <c r="A2" s="122" t="str">
        <f>IRM</f>
        <v>2017 IRM Application, EB-2016-0063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ht="19.5" thickBot="1" x14ac:dyDescent="0.35">
      <c r="A3" s="123" t="s">
        <v>134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2" ht="15.75" thickBot="1" x14ac:dyDescent="0.3"/>
    <row r="5" spans="1:12" ht="15" customHeight="1" x14ac:dyDescent="0.25">
      <c r="A5" s="341" t="s">
        <v>81</v>
      </c>
      <c r="B5" s="343" t="s">
        <v>0</v>
      </c>
      <c r="C5" s="339" t="s">
        <v>159</v>
      </c>
      <c r="D5" s="340"/>
      <c r="E5" s="337" t="s">
        <v>158</v>
      </c>
      <c r="F5" s="337"/>
      <c r="G5" s="338"/>
      <c r="H5" s="339" t="s">
        <v>160</v>
      </c>
      <c r="I5" s="340"/>
      <c r="J5" s="337" t="s">
        <v>158</v>
      </c>
      <c r="K5" s="337"/>
      <c r="L5" s="338"/>
    </row>
    <row r="6" spans="1:12" x14ac:dyDescent="0.25">
      <c r="A6" s="342"/>
      <c r="B6" s="344"/>
      <c r="C6" s="117" t="s">
        <v>2</v>
      </c>
      <c r="D6" s="118" t="s">
        <v>3</v>
      </c>
      <c r="E6" s="119" t="s">
        <v>2</v>
      </c>
      <c r="F6" s="120" t="s">
        <v>3</v>
      </c>
      <c r="G6" s="246" t="s">
        <v>77</v>
      </c>
      <c r="H6" s="117" t="s">
        <v>2</v>
      </c>
      <c r="I6" s="118" t="s">
        <v>3</v>
      </c>
      <c r="J6" s="119" t="s">
        <v>2</v>
      </c>
      <c r="K6" s="120" t="s">
        <v>3</v>
      </c>
      <c r="L6" s="246" t="s">
        <v>77</v>
      </c>
    </row>
    <row r="7" spans="1:12" x14ac:dyDescent="0.25">
      <c r="A7" s="99">
        <v>1</v>
      </c>
      <c r="B7" s="48" t="s">
        <v>68</v>
      </c>
      <c r="C7" s="49"/>
      <c r="D7" s="164">
        <f>33167215.0041416/12</f>
        <v>2763934.5836784667</v>
      </c>
      <c r="E7" s="66"/>
      <c r="F7" s="44">
        <f>D7</f>
        <v>2763934.5836784667</v>
      </c>
      <c r="G7" s="48"/>
      <c r="H7" s="49"/>
      <c r="I7" s="164">
        <f>31573402.0029866/12</f>
        <v>2631116.8335822164</v>
      </c>
      <c r="J7" s="66"/>
      <c r="K7" s="44">
        <f>I7</f>
        <v>2631116.8335822164</v>
      </c>
      <c r="L7" s="48"/>
    </row>
    <row r="8" spans="1:12" x14ac:dyDescent="0.25">
      <c r="A8" s="99">
        <f>A7+1</f>
        <v>2</v>
      </c>
      <c r="B8" s="48" t="s">
        <v>69</v>
      </c>
      <c r="C8" s="49"/>
      <c r="D8" s="164">
        <v>10200</v>
      </c>
      <c r="E8" s="66"/>
      <c r="F8" s="44">
        <f>D8</f>
        <v>10200</v>
      </c>
      <c r="G8" s="48"/>
      <c r="H8" s="49"/>
      <c r="I8" s="164">
        <f>65619/12+32</f>
        <v>5500.25</v>
      </c>
      <c r="J8" s="66"/>
      <c r="K8" s="44">
        <f>I8</f>
        <v>5500.25</v>
      </c>
      <c r="L8" s="48"/>
    </row>
    <row r="9" spans="1:12" x14ac:dyDescent="0.25">
      <c r="A9" s="99">
        <f t="shared" ref="A9:A57" si="0">A8+1</f>
        <v>3</v>
      </c>
      <c r="B9" s="48" t="s">
        <v>19</v>
      </c>
      <c r="C9" s="49"/>
      <c r="D9" s="30">
        <f>CKH_LOSS</f>
        <v>1.0430999999999999</v>
      </c>
      <c r="E9" s="66"/>
      <c r="F9" s="1">
        <f>EPI_LOSS</f>
        <v>1.0430999999999999</v>
      </c>
      <c r="G9" s="48"/>
      <c r="H9" s="49"/>
      <c r="I9" s="30">
        <f>SMP_LOSS</f>
        <v>1.0430999999999999</v>
      </c>
      <c r="J9" s="66"/>
      <c r="K9" s="1">
        <f>EPI_LOSS</f>
        <v>1.0430999999999999</v>
      </c>
      <c r="L9" s="48"/>
    </row>
    <row r="10" spans="1:12" x14ac:dyDescent="0.25">
      <c r="A10" s="99">
        <f t="shared" si="0"/>
        <v>4</v>
      </c>
      <c r="B10" s="48" t="s">
        <v>70</v>
      </c>
      <c r="C10" s="49"/>
      <c r="D10" s="43">
        <f>D7*D9</f>
        <v>2883060.1642350084</v>
      </c>
      <c r="E10" s="66"/>
      <c r="F10" s="44">
        <f>F7*F9</f>
        <v>2883060.1642350084</v>
      </c>
      <c r="G10" s="48"/>
      <c r="H10" s="49"/>
      <c r="I10" s="43">
        <f>I7*I9</f>
        <v>2744517.9691096097</v>
      </c>
      <c r="J10" s="66"/>
      <c r="K10" s="44">
        <f>K7*K9</f>
        <v>2744517.9691096097</v>
      </c>
      <c r="L10" s="48"/>
    </row>
    <row r="11" spans="1:12" x14ac:dyDescent="0.25">
      <c r="A11" s="100">
        <f t="shared" si="0"/>
        <v>5</v>
      </c>
      <c r="B11" s="46" t="s">
        <v>24</v>
      </c>
      <c r="C11" s="45"/>
      <c r="D11" s="31"/>
      <c r="E11" s="67"/>
      <c r="F11" s="29"/>
      <c r="G11" s="46"/>
      <c r="H11" s="45"/>
      <c r="I11" s="31"/>
      <c r="J11" s="67"/>
      <c r="K11" s="29"/>
      <c r="L11" s="46"/>
    </row>
    <row r="12" spans="1:12" x14ac:dyDescent="0.25">
      <c r="A12" s="99">
        <f t="shared" si="0"/>
        <v>6</v>
      </c>
      <c r="B12" s="48" t="s">
        <v>20</v>
      </c>
      <c r="C12" s="47">
        <f>'General Input'!$B$11</f>
        <v>8.6999999999999994E-2</v>
      </c>
      <c r="D12" s="32">
        <f>D$7*C12*TOU_OFF</f>
        <v>156252.47228315976</v>
      </c>
      <c r="E12" s="68">
        <f>'General Input'!$B$11</f>
        <v>8.6999999999999994E-2</v>
      </c>
      <c r="F12" s="2">
        <f>F$7*E12*TOU_OFF</f>
        <v>156252.47228315976</v>
      </c>
      <c r="G12" s="48"/>
      <c r="H12" s="47">
        <f>'General Input'!$B$11</f>
        <v>8.6999999999999994E-2</v>
      </c>
      <c r="I12" s="32">
        <f>I$7*H12*TOU_OFF</f>
        <v>148743.9364667997</v>
      </c>
      <c r="J12" s="68">
        <f>'General Input'!$B$11</f>
        <v>8.6999999999999994E-2</v>
      </c>
      <c r="K12" s="2">
        <f>K$7*J12*TOU_OFF</f>
        <v>148743.9364667997</v>
      </c>
      <c r="L12" s="48"/>
    </row>
    <row r="13" spans="1:12" x14ac:dyDescent="0.25">
      <c r="A13" s="99">
        <f t="shared" si="0"/>
        <v>7</v>
      </c>
      <c r="B13" s="48" t="s">
        <v>21</v>
      </c>
      <c r="C13" s="47">
        <f>'General Input'!$B$12</f>
        <v>0.13200000000000001</v>
      </c>
      <c r="D13" s="32">
        <f>D$7*C13*TOU_MID</f>
        <v>62183.007624276135</v>
      </c>
      <c r="E13" s="68">
        <f>'General Input'!$B$12</f>
        <v>0.13200000000000001</v>
      </c>
      <c r="F13" s="2">
        <f>F$7*E13*TOU_MID</f>
        <v>62183.007624276135</v>
      </c>
      <c r="G13" s="48"/>
      <c r="H13" s="47">
        <f>'General Input'!$B$12</f>
        <v>0.13200000000000001</v>
      </c>
      <c r="I13" s="32">
        <f>I$7*H13*TOU_MID</f>
        <v>59194.873528901648</v>
      </c>
      <c r="J13" s="68">
        <f>'General Input'!$B$12</f>
        <v>0.13200000000000001</v>
      </c>
      <c r="K13" s="2">
        <f>K$7*J13*TOU_MID</f>
        <v>59194.873528901648</v>
      </c>
      <c r="L13" s="48"/>
    </row>
    <row r="14" spans="1:12" x14ac:dyDescent="0.25">
      <c r="A14" s="101">
        <f t="shared" si="0"/>
        <v>8</v>
      </c>
      <c r="B14" s="85" t="s">
        <v>22</v>
      </c>
      <c r="C14" s="84">
        <f>'General Input'!$B$13</f>
        <v>0.18</v>
      </c>
      <c r="D14" s="39">
        <f>D$7*C14*TOU_ON</f>
        <v>89432.2375278119</v>
      </c>
      <c r="E14" s="69">
        <f>'General Input'!$B$13</f>
        <v>0.18</v>
      </c>
      <c r="F14" s="40">
        <f>F$7*E14*TOU_ON</f>
        <v>89432.2375278119</v>
      </c>
      <c r="G14" s="85"/>
      <c r="H14" s="84">
        <f>'General Input'!$B$13</f>
        <v>0.18</v>
      </c>
      <c r="I14" s="39">
        <f>I$7*H14*TOU_ON</f>
        <v>85134.672511381956</v>
      </c>
      <c r="J14" s="69">
        <f>'General Input'!$B$13</f>
        <v>0.18</v>
      </c>
      <c r="K14" s="40">
        <f>K$7*J14*TOU_ON</f>
        <v>85134.672511381956</v>
      </c>
      <c r="L14" s="85"/>
    </row>
    <row r="15" spans="1:12" x14ac:dyDescent="0.25">
      <c r="A15" s="102">
        <f t="shared" si="0"/>
        <v>9</v>
      </c>
      <c r="B15" s="103" t="s">
        <v>23</v>
      </c>
      <c r="C15" s="86"/>
      <c r="D15" s="56">
        <f>SUM(D12:D14)</f>
        <v>307867.71743524779</v>
      </c>
      <c r="E15" s="70"/>
      <c r="F15" s="55">
        <f>SUM(F12:F14)</f>
        <v>307867.71743524779</v>
      </c>
      <c r="G15" s="87">
        <f>D15-F15</f>
        <v>0</v>
      </c>
      <c r="H15" s="86"/>
      <c r="I15" s="56">
        <f>SUM(I12:I14)</f>
        <v>293073.48250708333</v>
      </c>
      <c r="J15" s="70"/>
      <c r="K15" s="55">
        <f>SUM(K12:K14)</f>
        <v>293073.48250708333</v>
      </c>
      <c r="L15" s="87">
        <f>I15-K15</f>
        <v>0</v>
      </c>
    </row>
    <row r="16" spans="1:12" x14ac:dyDescent="0.25">
      <c r="A16" s="104">
        <f t="shared" si="0"/>
        <v>10</v>
      </c>
      <c r="B16" s="105" t="s">
        <v>87</v>
      </c>
      <c r="C16" s="88"/>
      <c r="D16" s="80"/>
      <c r="E16" s="71"/>
      <c r="F16" s="57"/>
      <c r="G16" s="89">
        <f>G15/D15</f>
        <v>0</v>
      </c>
      <c r="H16" s="88"/>
      <c r="I16" s="80"/>
      <c r="J16" s="71"/>
      <c r="K16" s="57"/>
      <c r="L16" s="89">
        <f>L15/I15</f>
        <v>0</v>
      </c>
    </row>
    <row r="17" spans="1:12" x14ac:dyDescent="0.25">
      <c r="A17" s="106">
        <f t="shared" si="0"/>
        <v>11</v>
      </c>
      <c r="B17" s="91" t="s">
        <v>25</v>
      </c>
      <c r="C17" s="90"/>
      <c r="D17" s="81"/>
      <c r="E17" s="72"/>
      <c r="F17" s="54"/>
      <c r="G17" s="91"/>
      <c r="H17" s="90"/>
      <c r="I17" s="81"/>
      <c r="J17" s="72"/>
      <c r="K17" s="54"/>
      <c r="L17" s="91"/>
    </row>
    <row r="18" spans="1:12" x14ac:dyDescent="0.25">
      <c r="A18" s="99">
        <f t="shared" si="0"/>
        <v>12</v>
      </c>
      <c r="B18" s="48" t="s">
        <v>5</v>
      </c>
      <c r="C18" s="35">
        <f>Rates!$E$3</f>
        <v>1484.36</v>
      </c>
      <c r="D18" s="32">
        <f>C18</f>
        <v>1484.36</v>
      </c>
      <c r="E18" s="73">
        <f>Rates!$M$3</f>
        <v>1513.31</v>
      </c>
      <c r="F18" s="2">
        <f>E18</f>
        <v>1513.31</v>
      </c>
      <c r="G18" s="48"/>
      <c r="H18" s="35">
        <f>Rates!$E$3</f>
        <v>1484.36</v>
      </c>
      <c r="I18" s="32">
        <f>H18</f>
        <v>1484.36</v>
      </c>
      <c r="J18" s="73">
        <f>Rates!$M$3</f>
        <v>1513.31</v>
      </c>
      <c r="K18" s="2">
        <f>J18</f>
        <v>1513.31</v>
      </c>
      <c r="L18" s="48"/>
    </row>
    <row r="19" spans="1:12" x14ac:dyDescent="0.25">
      <c r="A19" s="99">
        <f t="shared" si="0"/>
        <v>13</v>
      </c>
      <c r="B19" s="48" t="s">
        <v>139</v>
      </c>
      <c r="C19" s="35">
        <f>Rates!$E$4</f>
        <v>0</v>
      </c>
      <c r="D19" s="32">
        <f t="shared" ref="D19:D20" si="1">C19</f>
        <v>0</v>
      </c>
      <c r="E19" s="73">
        <f>Rates!$M$4</f>
        <v>0</v>
      </c>
      <c r="F19" s="2">
        <f t="shared" ref="F19:F20" si="2">E19</f>
        <v>0</v>
      </c>
      <c r="G19" s="48"/>
      <c r="H19" s="35">
        <f>Rates!$E$4</f>
        <v>0</v>
      </c>
      <c r="I19" s="32">
        <f t="shared" ref="I19:I20" si="3">H19</f>
        <v>0</v>
      </c>
      <c r="J19" s="73">
        <f>Rates!$M$4</f>
        <v>0</v>
      </c>
      <c r="K19" s="2">
        <f t="shared" ref="K19:K20" si="4">J19</f>
        <v>0</v>
      </c>
      <c r="L19" s="48"/>
    </row>
    <row r="20" spans="1:12" x14ac:dyDescent="0.25">
      <c r="A20" s="99">
        <f t="shared" si="0"/>
        <v>14</v>
      </c>
      <c r="B20" s="48" t="s">
        <v>72</v>
      </c>
      <c r="C20" s="35">
        <f>Rates!$E$5</f>
        <v>0</v>
      </c>
      <c r="D20" s="32">
        <f t="shared" si="1"/>
        <v>0</v>
      </c>
      <c r="E20" s="73">
        <f>Rates!$M$5</f>
        <v>0</v>
      </c>
      <c r="F20" s="2">
        <f t="shared" si="2"/>
        <v>0</v>
      </c>
      <c r="G20" s="48"/>
      <c r="H20" s="35">
        <f>Rates!$E$5</f>
        <v>0</v>
      </c>
      <c r="I20" s="32">
        <f t="shared" si="3"/>
        <v>0</v>
      </c>
      <c r="J20" s="73">
        <f>Rates!$M$5</f>
        <v>0</v>
      </c>
      <c r="K20" s="2">
        <f t="shared" si="4"/>
        <v>0</v>
      </c>
      <c r="L20" s="48"/>
    </row>
    <row r="21" spans="1:12" x14ac:dyDescent="0.25">
      <c r="A21" s="99">
        <f t="shared" si="0"/>
        <v>15</v>
      </c>
      <c r="B21" s="48" t="s">
        <v>4</v>
      </c>
      <c r="C21" s="37">
        <f>D15/D7</f>
        <v>0.11138748335552597</v>
      </c>
      <c r="D21" s="32">
        <f>(D10-D7)*C21</f>
        <v>13269.098621459154</v>
      </c>
      <c r="E21" s="74">
        <f>F15/F7</f>
        <v>0.11138748335552597</v>
      </c>
      <c r="F21" s="2">
        <f>(F10-F7)*E21</f>
        <v>13269.098621459154</v>
      </c>
      <c r="G21" s="48"/>
      <c r="H21" s="37">
        <f>I15/I7</f>
        <v>0.11138748335552598</v>
      </c>
      <c r="I21" s="32">
        <f>(I10-I7)*H21</f>
        <v>12631.467096055268</v>
      </c>
      <c r="J21" s="74">
        <f>K15/K7</f>
        <v>0.11138748335552598</v>
      </c>
      <c r="K21" s="2">
        <f>(K10-K7)*J21</f>
        <v>12631.467096055268</v>
      </c>
      <c r="L21" s="48"/>
    </row>
    <row r="22" spans="1:12" x14ac:dyDescent="0.25">
      <c r="A22" s="99">
        <f t="shared" si="0"/>
        <v>16</v>
      </c>
      <c r="B22" s="48" t="s">
        <v>67</v>
      </c>
      <c r="C22" s="37">
        <f>Rates!$E$7</f>
        <v>2.2667999999999999</v>
      </c>
      <c r="D22" s="32">
        <f>C22*D$8</f>
        <v>23121.360000000001</v>
      </c>
      <c r="E22" s="74">
        <f>Rates!$M$7</f>
        <v>2.3109999999999999</v>
      </c>
      <c r="F22" s="2">
        <f>E22*F$8</f>
        <v>23572.2</v>
      </c>
      <c r="G22" s="48"/>
      <c r="H22" s="37">
        <f>Rates!$E$7</f>
        <v>2.2667999999999999</v>
      </c>
      <c r="I22" s="32">
        <f>H22*I$8</f>
        <v>12467.966699999999</v>
      </c>
      <c r="J22" s="74">
        <f>Rates!$M$7</f>
        <v>2.3109999999999999</v>
      </c>
      <c r="K22" s="2">
        <f>J22*K$8</f>
        <v>12711.07775</v>
      </c>
      <c r="L22" s="48"/>
    </row>
    <row r="23" spans="1:12" x14ac:dyDescent="0.25">
      <c r="A23" s="99">
        <f t="shared" si="0"/>
        <v>17</v>
      </c>
      <c r="B23" s="48" t="s">
        <v>111</v>
      </c>
      <c r="C23" s="37">
        <v>-0.6</v>
      </c>
      <c r="D23" s="32">
        <f>C23*D$8</f>
        <v>-6120</v>
      </c>
      <c r="E23" s="74">
        <v>-0.6</v>
      </c>
      <c r="F23" s="2">
        <f>E23*F$8</f>
        <v>-6120</v>
      </c>
      <c r="G23" s="48"/>
      <c r="H23" s="37">
        <v>-0.6</v>
      </c>
      <c r="I23" s="32">
        <f>H23*I$8</f>
        <v>-3300.15</v>
      </c>
      <c r="J23" s="74">
        <v>-0.6</v>
      </c>
      <c r="K23" s="2">
        <f>J23*K$8</f>
        <v>-3300.15</v>
      </c>
      <c r="L23" s="48"/>
    </row>
    <row r="24" spans="1:12" x14ac:dyDescent="0.25">
      <c r="A24" s="99">
        <f t="shared" si="0"/>
        <v>18</v>
      </c>
      <c r="B24" s="48" t="s">
        <v>7</v>
      </c>
      <c r="C24" s="37">
        <f>Rates!$E$8</f>
        <v>0.68179999999999996</v>
      </c>
      <c r="D24" s="32">
        <f t="shared" ref="D24:D32" si="5">C24*D$8</f>
        <v>6954.36</v>
      </c>
      <c r="E24" s="74">
        <f>Rates!$M$8</f>
        <v>0.68179999999999996</v>
      </c>
      <c r="F24" s="2">
        <f t="shared" ref="F24:F32" si="6">E24*F$8</f>
        <v>6954.36</v>
      </c>
      <c r="G24" s="48"/>
      <c r="H24" s="37">
        <f>Rates!$E$8</f>
        <v>0.68179999999999996</v>
      </c>
      <c r="I24" s="32">
        <f t="shared" ref="I24:I32" si="7">H24*I$8</f>
        <v>3750.0704499999997</v>
      </c>
      <c r="J24" s="74">
        <f>Rates!$M$8</f>
        <v>0.68179999999999996</v>
      </c>
      <c r="K24" s="2">
        <f t="shared" ref="K24:K32" si="8">J24*K$8</f>
        <v>3750.0704499999997</v>
      </c>
      <c r="L24" s="48"/>
    </row>
    <row r="25" spans="1:12" x14ac:dyDescent="0.25">
      <c r="A25" s="99">
        <f t="shared" si="0"/>
        <v>19</v>
      </c>
      <c r="B25" s="48" t="s">
        <v>8</v>
      </c>
      <c r="C25" s="37">
        <f>Rates!$E$9</f>
        <v>0.24640000000000001</v>
      </c>
      <c r="D25" s="32">
        <f t="shared" si="5"/>
        <v>2513.2800000000002</v>
      </c>
      <c r="E25" s="74">
        <f>Rates!$M$9</f>
        <v>0.2487</v>
      </c>
      <c r="F25" s="2">
        <f t="shared" si="6"/>
        <v>2536.7400000000002</v>
      </c>
      <c r="G25" s="48"/>
      <c r="H25" s="37">
        <f>Rates!$E$9</f>
        <v>0.24640000000000001</v>
      </c>
      <c r="I25" s="32">
        <f t="shared" si="7"/>
        <v>1355.2616</v>
      </c>
      <c r="J25" s="74">
        <f>Rates!$M$9</f>
        <v>0.2487</v>
      </c>
      <c r="K25" s="2">
        <f t="shared" si="8"/>
        <v>1367.9121749999999</v>
      </c>
      <c r="L25" s="48"/>
    </row>
    <row r="26" spans="1:12" x14ac:dyDescent="0.25">
      <c r="A26" s="99">
        <f t="shared" si="0"/>
        <v>20</v>
      </c>
      <c r="B26" s="48" t="s">
        <v>75</v>
      </c>
      <c r="C26" s="37">
        <v>0</v>
      </c>
      <c r="D26" s="32">
        <f t="shared" si="5"/>
        <v>0</v>
      </c>
      <c r="E26" s="74">
        <v>0</v>
      </c>
      <c r="F26" s="2">
        <f t="shared" si="6"/>
        <v>0</v>
      </c>
      <c r="G26" s="48"/>
      <c r="H26" s="37">
        <v>0</v>
      </c>
      <c r="I26" s="32">
        <f t="shared" si="7"/>
        <v>0</v>
      </c>
      <c r="J26" s="74">
        <v>0</v>
      </c>
      <c r="K26" s="2">
        <f t="shared" si="8"/>
        <v>0</v>
      </c>
      <c r="L26" s="48"/>
    </row>
    <row r="27" spans="1:12" x14ac:dyDescent="0.25">
      <c r="A27" s="99">
        <f t="shared" si="0"/>
        <v>21</v>
      </c>
      <c r="B27" s="48" t="s">
        <v>82</v>
      </c>
      <c r="C27" s="37">
        <v>0</v>
      </c>
      <c r="D27" s="32">
        <f t="shared" si="5"/>
        <v>0</v>
      </c>
      <c r="E27" s="74">
        <v>0</v>
      </c>
      <c r="F27" s="2">
        <f t="shared" si="6"/>
        <v>0</v>
      </c>
      <c r="G27" s="48"/>
      <c r="H27" s="37">
        <v>0</v>
      </c>
      <c r="I27" s="32">
        <f t="shared" si="7"/>
        <v>0</v>
      </c>
      <c r="J27" s="74">
        <v>0</v>
      </c>
      <c r="K27" s="2">
        <f t="shared" si="8"/>
        <v>0</v>
      </c>
      <c r="L27" s="48"/>
    </row>
    <row r="28" spans="1:12" x14ac:dyDescent="0.25">
      <c r="A28" s="99">
        <f t="shared" si="0"/>
        <v>22</v>
      </c>
      <c r="B28" s="48" t="s">
        <v>76</v>
      </c>
      <c r="C28" s="37">
        <f>Rates!$E$10</f>
        <v>0.65959999999999996</v>
      </c>
      <c r="D28" s="32">
        <f t="shared" si="5"/>
        <v>6727.92</v>
      </c>
      <c r="E28" s="74">
        <f>Rates!$M$10</f>
        <v>0</v>
      </c>
      <c r="F28" s="2">
        <f t="shared" si="6"/>
        <v>0</v>
      </c>
      <c r="G28" s="48"/>
      <c r="H28" s="37">
        <f>Rates!$E$10</f>
        <v>0.65959999999999996</v>
      </c>
      <c r="I28" s="32">
        <f t="shared" si="7"/>
        <v>3627.9648999999999</v>
      </c>
      <c r="J28" s="74">
        <f>Rates!$M$10</f>
        <v>0</v>
      </c>
      <c r="K28" s="2">
        <f t="shared" si="8"/>
        <v>0</v>
      </c>
      <c r="L28" s="48"/>
    </row>
    <row r="29" spans="1:12" x14ac:dyDescent="0.25">
      <c r="A29" s="99">
        <f t="shared" si="0"/>
        <v>23</v>
      </c>
      <c r="B29" s="48" t="s">
        <v>157</v>
      </c>
      <c r="C29" s="37">
        <f>Rates!$E$11</f>
        <v>0</v>
      </c>
      <c r="D29" s="32">
        <f t="shared" si="5"/>
        <v>0</v>
      </c>
      <c r="E29" s="74">
        <f>Rates!$M$11</f>
        <v>-0.49690000000000001</v>
      </c>
      <c r="F29" s="2">
        <f t="shared" si="6"/>
        <v>-5068.38</v>
      </c>
      <c r="G29" s="48"/>
      <c r="H29" s="37">
        <f>Rates!$E$11</f>
        <v>0</v>
      </c>
      <c r="I29" s="32">
        <f t="shared" si="7"/>
        <v>0</v>
      </c>
      <c r="J29" s="74">
        <f>Rates!$M$11</f>
        <v>-0.49690000000000001</v>
      </c>
      <c r="K29" s="2">
        <f t="shared" si="8"/>
        <v>-2733.0742249999998</v>
      </c>
      <c r="L29" s="48"/>
    </row>
    <row r="30" spans="1:12" x14ac:dyDescent="0.25">
      <c r="A30" s="99">
        <f t="shared" si="0"/>
        <v>24</v>
      </c>
      <c r="B30" s="48" t="s">
        <v>173</v>
      </c>
      <c r="C30" s="37">
        <f>Rates!$E$12</f>
        <v>0</v>
      </c>
      <c r="D30" s="32">
        <f t="shared" si="5"/>
        <v>0</v>
      </c>
      <c r="E30" s="74">
        <f>Rates!$M$12</f>
        <v>0.05</v>
      </c>
      <c r="F30" s="2">
        <f t="shared" si="6"/>
        <v>510</v>
      </c>
      <c r="G30" s="48"/>
      <c r="H30" s="37">
        <f>Rates!$E$12</f>
        <v>0</v>
      </c>
      <c r="I30" s="32">
        <f t="shared" si="7"/>
        <v>0</v>
      </c>
      <c r="J30" s="313">
        <v>0</v>
      </c>
      <c r="K30" s="2">
        <f t="shared" si="8"/>
        <v>0</v>
      </c>
      <c r="L30" s="48"/>
    </row>
    <row r="31" spans="1:12" x14ac:dyDescent="0.25">
      <c r="A31" s="99">
        <f t="shared" si="0"/>
        <v>25</v>
      </c>
      <c r="B31" s="48" t="s">
        <v>71</v>
      </c>
      <c r="C31" s="37">
        <f>Rates!$E$13</f>
        <v>0.16550000000000001</v>
      </c>
      <c r="D31" s="32">
        <f t="shared" si="5"/>
        <v>1688.1000000000001</v>
      </c>
      <c r="E31" s="74">
        <f>Rates!$M$13</f>
        <v>0</v>
      </c>
      <c r="F31" s="2">
        <f t="shared" si="6"/>
        <v>0</v>
      </c>
      <c r="G31" s="48"/>
      <c r="H31" s="37">
        <f>Rates!$E$13</f>
        <v>0.16550000000000001</v>
      </c>
      <c r="I31" s="32">
        <f t="shared" si="7"/>
        <v>910.29137500000002</v>
      </c>
      <c r="J31" s="74">
        <f>Rates!$M$13</f>
        <v>0</v>
      </c>
      <c r="K31" s="2">
        <f t="shared" si="8"/>
        <v>0</v>
      </c>
      <c r="L31" s="48"/>
    </row>
    <row r="32" spans="1:12" x14ac:dyDescent="0.25">
      <c r="A32" s="99">
        <f t="shared" si="0"/>
        <v>26</v>
      </c>
      <c r="B32" s="48" t="s">
        <v>78</v>
      </c>
      <c r="C32" s="37">
        <f>Rates!$E$14</f>
        <v>-0.93130000000000002</v>
      </c>
      <c r="D32" s="32">
        <f t="shared" si="5"/>
        <v>-9499.26</v>
      </c>
      <c r="E32" s="74">
        <f>Rates!$M$14</f>
        <v>-0.93130000000000002</v>
      </c>
      <c r="F32" s="2">
        <f t="shared" si="6"/>
        <v>-9499.26</v>
      </c>
      <c r="G32" s="48"/>
      <c r="H32" s="37">
        <f>Rates!$E$14</f>
        <v>-0.93130000000000002</v>
      </c>
      <c r="I32" s="32">
        <f t="shared" si="7"/>
        <v>-5122.3828249999997</v>
      </c>
      <c r="J32" s="74">
        <f>Rates!$M$14</f>
        <v>-0.93130000000000002</v>
      </c>
      <c r="K32" s="2">
        <f t="shared" si="8"/>
        <v>-5122.3828249999997</v>
      </c>
      <c r="L32" s="48"/>
    </row>
    <row r="33" spans="1:12" x14ac:dyDescent="0.25">
      <c r="A33" s="102">
        <f t="shared" si="0"/>
        <v>27</v>
      </c>
      <c r="B33" s="103" t="s">
        <v>23</v>
      </c>
      <c r="C33" s="86"/>
      <c r="D33" s="56">
        <f>SUM(D18:D32)</f>
        <v>40139.218621459149</v>
      </c>
      <c r="E33" s="70"/>
      <c r="F33" s="55">
        <f>SUM(F18:F32)</f>
        <v>27668.068621459155</v>
      </c>
      <c r="G33" s="87">
        <f>F33-D33</f>
        <v>-12471.149999999994</v>
      </c>
      <c r="H33" s="86"/>
      <c r="I33" s="56">
        <f>SUM(I18:I32)</f>
        <v>27804.849296055261</v>
      </c>
      <c r="J33" s="70"/>
      <c r="K33" s="55">
        <f>SUM(K18:K32)</f>
        <v>20818.230421055268</v>
      </c>
      <c r="L33" s="87">
        <f>K33-I33</f>
        <v>-6986.6188749999928</v>
      </c>
    </row>
    <row r="34" spans="1:12" x14ac:dyDescent="0.25">
      <c r="A34" s="104">
        <f t="shared" si="0"/>
        <v>28</v>
      </c>
      <c r="B34" s="105" t="s">
        <v>87</v>
      </c>
      <c r="C34" s="88"/>
      <c r="D34" s="80"/>
      <c r="E34" s="71"/>
      <c r="F34" s="57"/>
      <c r="G34" s="89">
        <f>G33/D33</f>
        <v>-0.31069737848191925</v>
      </c>
      <c r="H34" s="88"/>
      <c r="I34" s="80"/>
      <c r="J34" s="71"/>
      <c r="K34" s="57"/>
      <c r="L34" s="89">
        <f>L33/I33</f>
        <v>-0.25127339481718397</v>
      </c>
    </row>
    <row r="35" spans="1:12" x14ac:dyDescent="0.25">
      <c r="A35" s="106">
        <f t="shared" si="0"/>
        <v>29</v>
      </c>
      <c r="B35" s="91" t="s">
        <v>26</v>
      </c>
      <c r="C35" s="90"/>
      <c r="D35" s="81"/>
      <c r="E35" s="72"/>
      <c r="F35" s="54"/>
      <c r="G35" s="91"/>
      <c r="H35" s="90"/>
      <c r="I35" s="81"/>
      <c r="J35" s="72"/>
      <c r="K35" s="54"/>
      <c r="L35" s="91"/>
    </row>
    <row r="36" spans="1:12" x14ac:dyDescent="0.25">
      <c r="A36" s="99">
        <f t="shared" si="0"/>
        <v>30</v>
      </c>
      <c r="B36" s="48" t="s">
        <v>57</v>
      </c>
      <c r="C36" s="37">
        <f>Rates!$E$17</f>
        <v>2.8267000000000002</v>
      </c>
      <c r="D36" s="32">
        <f>C36*D$8</f>
        <v>28832.340000000004</v>
      </c>
      <c r="E36" s="74">
        <f>Rates!$M$17</f>
        <v>2.7917999999999998</v>
      </c>
      <c r="F36" s="2">
        <f>E36*F$8</f>
        <v>28476.359999999997</v>
      </c>
      <c r="G36" s="48"/>
      <c r="H36" s="37">
        <f>Rates!$E$17</f>
        <v>2.8267000000000002</v>
      </c>
      <c r="I36" s="32">
        <f>H36*I$8</f>
        <v>15547.556675000002</v>
      </c>
      <c r="J36" s="74">
        <f>Rates!$M$17</f>
        <v>2.7917999999999998</v>
      </c>
      <c r="K36" s="2">
        <f>J36*K$8</f>
        <v>15355.597949999999</v>
      </c>
      <c r="L36" s="48"/>
    </row>
    <row r="37" spans="1:12" x14ac:dyDescent="0.25">
      <c r="A37" s="99">
        <f t="shared" si="0"/>
        <v>31</v>
      </c>
      <c r="B37" s="48" t="s">
        <v>58</v>
      </c>
      <c r="C37" s="37">
        <f>Rates!$E$18</f>
        <v>2.1867000000000001</v>
      </c>
      <c r="D37" s="32">
        <f>C37*D$8</f>
        <v>22304.34</v>
      </c>
      <c r="E37" s="74">
        <f>Rates!$M$18</f>
        <v>2.1667999999999998</v>
      </c>
      <c r="F37" s="2">
        <f>E37*F$8</f>
        <v>22101.359999999997</v>
      </c>
      <c r="G37" s="48"/>
      <c r="H37" s="37">
        <f>Rates!$E$18</f>
        <v>2.1867000000000001</v>
      </c>
      <c r="I37" s="32">
        <f>H37*I$8</f>
        <v>12027.396675</v>
      </c>
      <c r="J37" s="74">
        <f>Rates!$M$18</f>
        <v>2.1667999999999998</v>
      </c>
      <c r="K37" s="2">
        <f>J37*K$8</f>
        <v>11917.941699999999</v>
      </c>
      <c r="L37" s="48"/>
    </row>
    <row r="38" spans="1:12" x14ac:dyDescent="0.25">
      <c r="A38" s="102">
        <f t="shared" si="0"/>
        <v>32</v>
      </c>
      <c r="B38" s="103" t="s">
        <v>23</v>
      </c>
      <c r="C38" s="86"/>
      <c r="D38" s="56">
        <f>SUM(D36:D37)</f>
        <v>51136.680000000008</v>
      </c>
      <c r="E38" s="70"/>
      <c r="F38" s="55">
        <f>SUM(F36:F37)</f>
        <v>50577.719999999994</v>
      </c>
      <c r="G38" s="87">
        <f>F38-D38</f>
        <v>-558.96000000001368</v>
      </c>
      <c r="H38" s="86"/>
      <c r="I38" s="56">
        <f>SUM(I36:I37)</f>
        <v>27574.953350000003</v>
      </c>
      <c r="J38" s="70"/>
      <c r="K38" s="55">
        <f>SUM(K36:K37)</f>
        <v>27273.539649999999</v>
      </c>
      <c r="L38" s="87">
        <f>K38-I38</f>
        <v>-301.41370000000461</v>
      </c>
    </row>
    <row r="39" spans="1:12" x14ac:dyDescent="0.25">
      <c r="A39" s="104">
        <f t="shared" si="0"/>
        <v>33</v>
      </c>
      <c r="B39" s="105" t="s">
        <v>87</v>
      </c>
      <c r="C39" s="88"/>
      <c r="D39" s="80"/>
      <c r="E39" s="71"/>
      <c r="F39" s="57"/>
      <c r="G39" s="89">
        <f>G38/D38</f>
        <v>-1.0930705708700948E-2</v>
      </c>
      <c r="H39" s="88"/>
      <c r="I39" s="80"/>
      <c r="J39" s="71"/>
      <c r="K39" s="57"/>
      <c r="L39" s="89">
        <f>L38/I38</f>
        <v>-1.0930705708700849E-2</v>
      </c>
    </row>
    <row r="40" spans="1:12" x14ac:dyDescent="0.25">
      <c r="A40" s="106">
        <f t="shared" si="0"/>
        <v>34</v>
      </c>
      <c r="B40" s="91" t="s">
        <v>27</v>
      </c>
      <c r="C40" s="90"/>
      <c r="D40" s="81"/>
      <c r="E40" s="72"/>
      <c r="F40" s="54"/>
      <c r="G40" s="91"/>
      <c r="H40" s="90"/>
      <c r="I40" s="81"/>
      <c r="J40" s="72"/>
      <c r="K40" s="54"/>
      <c r="L40" s="91"/>
    </row>
    <row r="41" spans="1:12" x14ac:dyDescent="0.25">
      <c r="A41" s="99">
        <f t="shared" si="0"/>
        <v>35</v>
      </c>
      <c r="B41" s="48" t="s">
        <v>167</v>
      </c>
      <c r="C41" s="37">
        <f>WMSR+RRRP</f>
        <v>6.0000000000000001E-3</v>
      </c>
      <c r="D41" s="32">
        <f>C41*D10</f>
        <v>17298.36098541005</v>
      </c>
      <c r="E41" s="74">
        <f>WMSR+RRRP</f>
        <v>6.0000000000000001E-3</v>
      </c>
      <c r="F41" s="2">
        <f>E41*F10</f>
        <v>17298.36098541005</v>
      </c>
      <c r="G41" s="48"/>
      <c r="H41" s="37">
        <f>WMSR+RRRP</f>
        <v>6.0000000000000001E-3</v>
      </c>
      <c r="I41" s="32">
        <f>H41*I10</f>
        <v>16467.107814657658</v>
      </c>
      <c r="J41" s="74">
        <f>WMSR+RRRP</f>
        <v>6.0000000000000001E-3</v>
      </c>
      <c r="K41" s="2">
        <f>J41*K10</f>
        <v>16467.107814657658</v>
      </c>
      <c r="L41" s="48"/>
    </row>
    <row r="42" spans="1:12" x14ac:dyDescent="0.25">
      <c r="A42" s="99">
        <f t="shared" si="0"/>
        <v>36</v>
      </c>
      <c r="B42" s="48" t="s">
        <v>56</v>
      </c>
      <c r="C42" s="37">
        <f>SSS</f>
        <v>0.25</v>
      </c>
      <c r="D42" s="32">
        <f>C42</f>
        <v>0.25</v>
      </c>
      <c r="E42" s="74">
        <f>SSS</f>
        <v>0.25</v>
      </c>
      <c r="F42" s="2">
        <f>E42</f>
        <v>0.25</v>
      </c>
      <c r="G42" s="48"/>
      <c r="H42" s="37">
        <f>SSS</f>
        <v>0.25</v>
      </c>
      <c r="I42" s="32">
        <f>H42</f>
        <v>0.25</v>
      </c>
      <c r="J42" s="74">
        <f>SSS</f>
        <v>0.25</v>
      </c>
      <c r="K42" s="2">
        <f>J42</f>
        <v>0.25</v>
      </c>
      <c r="L42" s="48"/>
    </row>
    <row r="43" spans="1:12" x14ac:dyDescent="0.25">
      <c r="A43" s="99">
        <f t="shared" si="0"/>
        <v>37</v>
      </c>
      <c r="B43" s="48" t="s">
        <v>9</v>
      </c>
      <c r="C43" s="37">
        <v>7.0000000000000001E-3</v>
      </c>
      <c r="D43" s="32">
        <f>C43*D7</f>
        <v>19347.542085749268</v>
      </c>
      <c r="E43" s="74">
        <v>7.0000000000000001E-3</v>
      </c>
      <c r="F43" s="2">
        <f>E43*F7</f>
        <v>19347.542085749268</v>
      </c>
      <c r="G43" s="48"/>
      <c r="H43" s="37">
        <v>7.0000000000000001E-3</v>
      </c>
      <c r="I43" s="32">
        <f>H43*I7</f>
        <v>18417.817835075515</v>
      </c>
      <c r="J43" s="74">
        <v>7.0000000000000001E-3</v>
      </c>
      <c r="K43" s="2">
        <f>J43*K7</f>
        <v>18417.817835075515</v>
      </c>
      <c r="L43" s="48"/>
    </row>
    <row r="44" spans="1:12" x14ac:dyDescent="0.25">
      <c r="A44" s="102">
        <f t="shared" si="0"/>
        <v>38</v>
      </c>
      <c r="B44" s="103" t="s">
        <v>10</v>
      </c>
      <c r="C44" s="86"/>
      <c r="D44" s="56">
        <f>SUM(D41:D43)</f>
        <v>36646.153071159322</v>
      </c>
      <c r="E44" s="70"/>
      <c r="F44" s="55">
        <f>SUM(F41:F43)</f>
        <v>36646.153071159322</v>
      </c>
      <c r="G44" s="87">
        <f>F44-D44</f>
        <v>0</v>
      </c>
      <c r="H44" s="86"/>
      <c r="I44" s="56">
        <f>SUM(I41:I43)</f>
        <v>34885.175649733173</v>
      </c>
      <c r="J44" s="70"/>
      <c r="K44" s="55">
        <f>SUM(K41:K43)</f>
        <v>34885.175649733173</v>
      </c>
      <c r="L44" s="87">
        <f>K44-I44</f>
        <v>0</v>
      </c>
    </row>
    <row r="45" spans="1:12" x14ac:dyDescent="0.25">
      <c r="A45" s="104">
        <f t="shared" si="0"/>
        <v>39</v>
      </c>
      <c r="B45" s="105" t="s">
        <v>87</v>
      </c>
      <c r="C45" s="88"/>
      <c r="D45" s="80"/>
      <c r="E45" s="71"/>
      <c r="F45" s="57"/>
      <c r="G45" s="89">
        <f>G44/D44</f>
        <v>0</v>
      </c>
      <c r="H45" s="88"/>
      <c r="I45" s="80"/>
      <c r="J45" s="71"/>
      <c r="K45" s="57"/>
      <c r="L45" s="89">
        <f>L44/I44</f>
        <v>0</v>
      </c>
    </row>
    <row r="46" spans="1:12" x14ac:dyDescent="0.25">
      <c r="A46" s="107">
        <f t="shared" si="0"/>
        <v>40</v>
      </c>
      <c r="B46" s="93" t="s">
        <v>97</v>
      </c>
      <c r="C46" s="92"/>
      <c r="D46" s="82">
        <f>D15+D33+D38+D44</f>
        <v>435789.76912786625</v>
      </c>
      <c r="E46" s="75"/>
      <c r="F46" s="62">
        <f>F15+F33+F38+F44</f>
        <v>422759.65912786621</v>
      </c>
      <c r="G46" s="93"/>
      <c r="H46" s="92"/>
      <c r="I46" s="82">
        <f>I15+I33+I38+I44</f>
        <v>383338.46080287179</v>
      </c>
      <c r="J46" s="75"/>
      <c r="K46" s="62">
        <f>K15+K33+K38+K44</f>
        <v>376050.42822787177</v>
      </c>
      <c r="L46" s="93"/>
    </row>
    <row r="47" spans="1:12" hidden="1" x14ac:dyDescent="0.25">
      <c r="A47" s="108">
        <f t="shared" si="0"/>
        <v>41</v>
      </c>
      <c r="B47" s="94" t="s">
        <v>11</v>
      </c>
      <c r="C47" s="50"/>
      <c r="D47" s="33">
        <f>D46*0.13</f>
        <v>56652.669986622612</v>
      </c>
      <c r="E47" s="76"/>
      <c r="F47" s="59">
        <f>F46*0.13</f>
        <v>54958.755686622608</v>
      </c>
      <c r="G47" s="94"/>
      <c r="H47" s="50"/>
      <c r="I47" s="33">
        <f>I46*0.13</f>
        <v>49833.999904373333</v>
      </c>
      <c r="J47" s="76"/>
      <c r="K47" s="59">
        <f>K46*0.13</f>
        <v>48886.555669623333</v>
      </c>
      <c r="L47" s="94"/>
    </row>
    <row r="48" spans="1:12" hidden="1" x14ac:dyDescent="0.25">
      <c r="A48" s="101">
        <f t="shared" si="0"/>
        <v>42</v>
      </c>
      <c r="B48" s="85" t="s">
        <v>12</v>
      </c>
      <c r="C48" s="51"/>
      <c r="D48" s="39">
        <f>SUM(D46:D47)*-0.1</f>
        <v>-49244.243911448895</v>
      </c>
      <c r="E48" s="77"/>
      <c r="F48" s="40">
        <f>SUM(F46:F47)*-0.1</f>
        <v>-47771.841481448886</v>
      </c>
      <c r="G48" s="85"/>
      <c r="H48" s="51"/>
      <c r="I48" s="39">
        <f>SUM(I46:I47)*-0.1</f>
        <v>-43317.246070724512</v>
      </c>
      <c r="J48" s="77"/>
      <c r="K48" s="40">
        <f>SUM(K46:K47)*-0.1</f>
        <v>-42493.698389749508</v>
      </c>
      <c r="L48" s="85"/>
    </row>
    <row r="49" spans="1:12" hidden="1" x14ac:dyDescent="0.25">
      <c r="A49" s="109">
        <f t="shared" si="0"/>
        <v>43</v>
      </c>
      <c r="B49" s="110" t="s">
        <v>13</v>
      </c>
      <c r="C49" s="95"/>
      <c r="D49" s="64">
        <f>SUM(D46:D48)</f>
        <v>443198.19520304003</v>
      </c>
      <c r="E49" s="78"/>
      <c r="F49" s="63">
        <f>SUM(F46:F48)</f>
        <v>429946.57333303994</v>
      </c>
      <c r="G49" s="96">
        <f>F49-D49</f>
        <v>-13251.62187000009</v>
      </c>
      <c r="H49" s="95"/>
      <c r="I49" s="64">
        <f>SUM(I46:I48)</f>
        <v>389855.2146365206</v>
      </c>
      <c r="J49" s="78"/>
      <c r="K49" s="63">
        <f>SUM(K46:K48)</f>
        <v>382443.28550774558</v>
      </c>
      <c r="L49" s="96">
        <f>K49-I49</f>
        <v>-7411.9291287750239</v>
      </c>
    </row>
    <row r="50" spans="1:12" hidden="1" x14ac:dyDescent="0.25">
      <c r="A50" s="111">
        <f t="shared" si="0"/>
        <v>44</v>
      </c>
      <c r="B50" s="112" t="s">
        <v>87</v>
      </c>
      <c r="C50" s="97"/>
      <c r="D50" s="83"/>
      <c r="E50" s="79"/>
      <c r="F50" s="65"/>
      <c r="G50" s="98">
        <f>G49/D49</f>
        <v>-2.9899990598854301E-2</v>
      </c>
      <c r="H50" s="97"/>
      <c r="I50" s="83"/>
      <c r="J50" s="79"/>
      <c r="K50" s="65"/>
      <c r="L50" s="98">
        <f>L49/I49</f>
        <v>-1.9012004586588627E-2</v>
      </c>
    </row>
    <row r="51" spans="1:12" s="157" customFormat="1" ht="22.5" customHeight="1" x14ac:dyDescent="0.25">
      <c r="A51" s="240">
        <f>A46+1</f>
        <v>41</v>
      </c>
      <c r="B51" s="241" t="s">
        <v>14</v>
      </c>
      <c r="C51" s="242"/>
      <c r="D51" s="243"/>
      <c r="E51" s="244"/>
      <c r="F51" s="245"/>
      <c r="G51" s="241"/>
      <c r="H51" s="242"/>
      <c r="I51" s="243"/>
      <c r="J51" s="244"/>
      <c r="K51" s="245"/>
      <c r="L51" s="241"/>
    </row>
    <row r="52" spans="1:12" x14ac:dyDescent="0.25">
      <c r="A52" s="108">
        <f>A51+1</f>
        <v>42</v>
      </c>
      <c r="B52" s="94" t="s">
        <v>96</v>
      </c>
      <c r="C52" s="162">
        <v>0</v>
      </c>
      <c r="D52" s="33">
        <f>C52*D8</f>
        <v>0</v>
      </c>
      <c r="E52" s="163">
        <v>0</v>
      </c>
      <c r="F52" s="59">
        <f>E52*F8</f>
        <v>0</v>
      </c>
      <c r="G52" s="94"/>
      <c r="H52" s="162">
        <v>0</v>
      </c>
      <c r="I52" s="33">
        <f>H52*I8</f>
        <v>0</v>
      </c>
      <c r="J52" s="163">
        <v>0</v>
      </c>
      <c r="K52" s="59">
        <f>J52*K8</f>
        <v>0</v>
      </c>
      <c r="L52" s="94"/>
    </row>
    <row r="53" spans="1:12" x14ac:dyDescent="0.25">
      <c r="A53" s="108"/>
      <c r="B53" s="94" t="s">
        <v>163</v>
      </c>
      <c r="C53" s="162">
        <v>0</v>
      </c>
      <c r="D53" s="33">
        <f>C53*D8</f>
        <v>0</v>
      </c>
      <c r="E53" s="163">
        <v>0</v>
      </c>
      <c r="F53" s="59">
        <f>E53*F8</f>
        <v>0</v>
      </c>
      <c r="G53" s="94"/>
      <c r="H53" s="162">
        <v>0</v>
      </c>
      <c r="I53" s="33">
        <f>H53*I8</f>
        <v>0</v>
      </c>
      <c r="J53" s="163">
        <v>0</v>
      </c>
      <c r="K53" s="59">
        <f>J53*K8</f>
        <v>0</v>
      </c>
      <c r="L53" s="94"/>
    </row>
    <row r="54" spans="1:12" x14ac:dyDescent="0.25">
      <c r="A54" s="108">
        <f>A52+1</f>
        <v>43</v>
      </c>
      <c r="B54" s="94" t="s">
        <v>168</v>
      </c>
      <c r="C54" s="37">
        <f>Rates!$E$15</f>
        <v>-8.2699999999999996E-2</v>
      </c>
      <c r="D54" s="32">
        <f>C54*D8</f>
        <v>-843.54</v>
      </c>
      <c r="E54" s="163">
        <f>Rates!$M$15</f>
        <v>0</v>
      </c>
      <c r="F54" s="59">
        <f>E54*F8</f>
        <v>0</v>
      </c>
      <c r="G54" s="48"/>
      <c r="H54" s="37">
        <f>Rates!$E$15</f>
        <v>-8.2699999999999996E-2</v>
      </c>
      <c r="I54" s="32">
        <f>H54*I8</f>
        <v>-454.87067499999995</v>
      </c>
      <c r="J54" s="163">
        <f>Rates!$M$15</f>
        <v>0</v>
      </c>
      <c r="K54" s="59">
        <f>J54*K8</f>
        <v>0</v>
      </c>
      <c r="L54" s="48"/>
    </row>
    <row r="55" spans="1:12" x14ac:dyDescent="0.25">
      <c r="A55" s="289"/>
      <c r="B55" s="301" t="s">
        <v>169</v>
      </c>
      <c r="C55" s="290">
        <f>Rates!$E$16</f>
        <v>0</v>
      </c>
      <c r="D55" s="39">
        <f>C55*D7</f>
        <v>0</v>
      </c>
      <c r="E55" s="163">
        <f>Rates!$M$16</f>
        <v>-1.2999999999999999E-3</v>
      </c>
      <c r="F55" s="59">
        <f>E55*F7</f>
        <v>-3593.1149587820064</v>
      </c>
      <c r="G55" s="85"/>
      <c r="H55" s="290">
        <f>Rates!$E$16</f>
        <v>0</v>
      </c>
      <c r="I55" s="39">
        <f>H55*I7</f>
        <v>0</v>
      </c>
      <c r="J55" s="314">
        <v>0</v>
      </c>
      <c r="K55" s="59">
        <f>J55*K7</f>
        <v>0</v>
      </c>
      <c r="L55" s="85"/>
    </row>
    <row r="56" spans="1:12" x14ac:dyDescent="0.25">
      <c r="A56" s="292">
        <f>A54+1</f>
        <v>44</v>
      </c>
      <c r="B56" s="293" t="s">
        <v>15</v>
      </c>
      <c r="C56" s="294"/>
      <c r="D56" s="295">
        <f>D46+SUM(D52:D55)</f>
        <v>434946.22912786627</v>
      </c>
      <c r="E56" s="296"/>
      <c r="F56" s="297">
        <f>F46+SUM(F52:F55)</f>
        <v>419166.54416908423</v>
      </c>
      <c r="G56" s="293"/>
      <c r="H56" s="294"/>
      <c r="I56" s="295">
        <f>I46+SUM(I52:I55)</f>
        <v>382883.59012787178</v>
      </c>
      <c r="J56" s="296"/>
      <c r="K56" s="297">
        <f>K46+SUM(K52:K55)</f>
        <v>376050.42822787177</v>
      </c>
      <c r="L56" s="293"/>
    </row>
    <row r="57" spans="1:12" x14ac:dyDescent="0.25">
      <c r="A57" s="99">
        <f t="shared" si="0"/>
        <v>45</v>
      </c>
      <c r="B57" s="48" t="s">
        <v>11</v>
      </c>
      <c r="C57" s="49"/>
      <c r="D57" s="32">
        <f>D56*0.13</f>
        <v>56543.009786622621</v>
      </c>
      <c r="E57" s="66"/>
      <c r="F57" s="2">
        <f>F56*0.13</f>
        <v>54491.65074198095</v>
      </c>
      <c r="G57" s="48"/>
      <c r="H57" s="49"/>
      <c r="I57" s="32">
        <f>I56*0.13</f>
        <v>49774.866716623335</v>
      </c>
      <c r="J57" s="66"/>
      <c r="K57" s="2">
        <f>K56*0.13</f>
        <v>48886.555669623333</v>
      </c>
      <c r="L57" s="48"/>
    </row>
    <row r="58" spans="1:12" x14ac:dyDescent="0.25">
      <c r="A58" s="137">
        <f>A57+1</f>
        <v>46</v>
      </c>
      <c r="B58" s="138" t="s">
        <v>13</v>
      </c>
      <c r="C58" s="139"/>
      <c r="D58" s="140">
        <f>SUM(D56:D57)</f>
        <v>491489.23891448887</v>
      </c>
      <c r="E58" s="141"/>
      <c r="F58" s="142">
        <f>SUM(F56:F57)</f>
        <v>473658.19491106516</v>
      </c>
      <c r="G58" s="143">
        <f>F58-D58</f>
        <v>-17831.044003423711</v>
      </c>
      <c r="H58" s="139"/>
      <c r="I58" s="140">
        <f>SUM(I56:I57)</f>
        <v>432658.45684449514</v>
      </c>
      <c r="J58" s="141"/>
      <c r="K58" s="142">
        <f>SUM(K56:K57)</f>
        <v>424936.98389749508</v>
      </c>
      <c r="L58" s="143">
        <f>K58-I58</f>
        <v>-7721.4729470000602</v>
      </c>
    </row>
    <row r="59" spans="1:12" ht="15.75" thickBot="1" x14ac:dyDescent="0.3">
      <c r="A59" s="144">
        <f>A58+1</f>
        <v>47</v>
      </c>
      <c r="B59" s="145" t="s">
        <v>87</v>
      </c>
      <c r="C59" s="146"/>
      <c r="D59" s="147"/>
      <c r="E59" s="148"/>
      <c r="F59" s="149"/>
      <c r="G59" s="150">
        <f>G58/D58</f>
        <v>-3.6279622403952619E-2</v>
      </c>
      <c r="H59" s="146"/>
      <c r="I59" s="147"/>
      <c r="J59" s="148"/>
      <c r="K59" s="149"/>
      <c r="L59" s="150">
        <f>L58/I58</f>
        <v>-1.7846578114559516E-2</v>
      </c>
    </row>
    <row r="60" spans="1:12" ht="15.75" thickBot="1" x14ac:dyDescent="0.3"/>
    <row r="61" spans="1:12" x14ac:dyDescent="0.25">
      <c r="A61" s="113">
        <f>A59+1</f>
        <v>48</v>
      </c>
      <c r="B61" s="114" t="s">
        <v>89</v>
      </c>
      <c r="C61" s="113" t="s">
        <v>2</v>
      </c>
      <c r="D61" s="158" t="s">
        <v>3</v>
      </c>
      <c r="E61" s="159" t="s">
        <v>2</v>
      </c>
      <c r="F61" s="160" t="s">
        <v>3</v>
      </c>
      <c r="G61" s="161" t="s">
        <v>77</v>
      </c>
      <c r="H61" s="113" t="s">
        <v>2</v>
      </c>
      <c r="I61" s="158" t="s">
        <v>3</v>
      </c>
      <c r="J61" s="159" t="s">
        <v>2</v>
      </c>
      <c r="K61" s="160" t="s">
        <v>3</v>
      </c>
      <c r="L61" s="161" t="s">
        <v>77</v>
      </c>
    </row>
    <row r="62" spans="1:12" x14ac:dyDescent="0.25">
      <c r="A62" s="99">
        <f>A61+1</f>
        <v>49</v>
      </c>
      <c r="B62" s="48" t="s">
        <v>88</v>
      </c>
      <c r="C62" s="49"/>
      <c r="D62" s="32">
        <f>SUM(D18:D19)+D21+D22+D32+D25</f>
        <v>30888.838621459152</v>
      </c>
      <c r="E62" s="66"/>
      <c r="F62" s="2">
        <f>SUM(F18:F19)+F21+F22+F32+F25</f>
        <v>31392.088621459156</v>
      </c>
      <c r="G62" s="36">
        <f>F62-D62</f>
        <v>503.25000000000364</v>
      </c>
      <c r="H62" s="49"/>
      <c r="I62" s="32">
        <f>SUM(I18:I19)+I21+I22+I32+I25</f>
        <v>22816.672571055267</v>
      </c>
      <c r="J62" s="66"/>
      <c r="K62" s="2">
        <f>SUM(K18:K19)+K21+K22+K32+K25</f>
        <v>23101.384196055271</v>
      </c>
      <c r="L62" s="36">
        <f>K62-I62</f>
        <v>284.71162500000355</v>
      </c>
    </row>
    <row r="63" spans="1:12" x14ac:dyDescent="0.25">
      <c r="A63" s="124">
        <f t="shared" ref="A63:A65" si="9">A62+1</f>
        <v>50</v>
      </c>
      <c r="B63" s="125" t="s">
        <v>87</v>
      </c>
      <c r="C63" s="126"/>
      <c r="D63" s="127"/>
      <c r="E63" s="128"/>
      <c r="F63" s="53"/>
      <c r="G63" s="129">
        <f>G62/SUM(D62:D65)</f>
        <v>1.08789126793973E-2</v>
      </c>
      <c r="H63" s="126"/>
      <c r="I63" s="127"/>
      <c r="J63" s="128"/>
      <c r="K63" s="53"/>
      <c r="L63" s="129">
        <f>L62/SUM(I62:I65)</f>
        <v>9.1532432548908828E-3</v>
      </c>
    </row>
    <row r="64" spans="1:12" x14ac:dyDescent="0.25">
      <c r="A64" s="99">
        <f t="shared" si="9"/>
        <v>51</v>
      </c>
      <c r="B64" s="48" t="s">
        <v>90</v>
      </c>
      <c r="C64" s="49"/>
      <c r="D64" s="32">
        <f>D20+SUM(D26:D31)+D24</f>
        <v>15370.380000000001</v>
      </c>
      <c r="E64" s="66"/>
      <c r="F64" s="2">
        <f>F20+SUM(F26:F31)+F24</f>
        <v>2395.9799999999996</v>
      </c>
      <c r="G64" s="36">
        <f>F64-D64</f>
        <v>-12974.400000000001</v>
      </c>
      <c r="H64" s="49"/>
      <c r="I64" s="32">
        <f>I20+SUM(I26:I31)+I24</f>
        <v>8288.326724999999</v>
      </c>
      <c r="J64" s="66"/>
      <c r="K64" s="2">
        <f>K20+SUM(K26:K31)+K24</f>
        <v>1016.9962249999999</v>
      </c>
      <c r="L64" s="36">
        <f>K64-I64</f>
        <v>-7271.3304999999991</v>
      </c>
    </row>
    <row r="65" spans="1:12" ht="15.75" thickBot="1" x14ac:dyDescent="0.3">
      <c r="A65" s="130">
        <f t="shared" si="9"/>
        <v>52</v>
      </c>
      <c r="B65" s="131" t="s">
        <v>87</v>
      </c>
      <c r="C65" s="132"/>
      <c r="D65" s="133"/>
      <c r="E65" s="134"/>
      <c r="F65" s="135"/>
      <c r="G65" s="136">
        <f>G64/SUM(D62:D65)</f>
        <v>-0.28047166352224806</v>
      </c>
      <c r="H65" s="132"/>
      <c r="I65" s="133"/>
      <c r="J65" s="134"/>
      <c r="K65" s="135"/>
      <c r="L65" s="136">
        <f>L64/SUM(I62:I65)</f>
        <v>-0.23376726135859932</v>
      </c>
    </row>
    <row r="67" spans="1:12" x14ac:dyDescent="0.25">
      <c r="F67" s="25"/>
      <c r="K67" s="25"/>
    </row>
    <row r="68" spans="1:12" x14ac:dyDescent="0.25">
      <c r="F68" s="25"/>
      <c r="K68" s="25"/>
    </row>
    <row r="69" spans="1:12" x14ac:dyDescent="0.25">
      <c r="K69" s="25"/>
    </row>
  </sheetData>
  <mergeCells count="6">
    <mergeCell ref="J5:L5"/>
    <mergeCell ref="A5:A6"/>
    <mergeCell ref="B5:B6"/>
    <mergeCell ref="C5:D5"/>
    <mergeCell ref="E5:G5"/>
    <mergeCell ref="H5:I5"/>
  </mergeCells>
  <pageMargins left="0.25" right="0.25" top="0.25" bottom="0.4" header="0.3" footer="0.3"/>
  <pageSetup scale="62" orientation="landscape" cellComments="asDisplayed" r:id="rId1"/>
  <headerFooter>
    <oddFooter>&amp;R&amp;8&amp;P/&amp;N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62"/>
  <sheetViews>
    <sheetView zoomScale="110" zoomScaleNormal="110" workbookViewId="0">
      <pane xSplit="2" ySplit="6" topLeftCell="C7" activePane="bottomRight" state="frozen"/>
      <selection activeCell="G27" sqref="G27"/>
      <selection pane="topRight" activeCell="G27" sqref="G27"/>
      <selection pane="bottomLeft" activeCell="G27" sqref="G27"/>
      <selection pane="bottomRight" activeCell="C7" sqref="C7"/>
    </sheetView>
  </sheetViews>
  <sheetFormatPr defaultRowHeight="15" x14ac:dyDescent="0.25"/>
  <cols>
    <col min="1" max="1" width="6.28515625" style="52" customWidth="1"/>
    <col min="2" max="2" width="29" bestFit="1" customWidth="1"/>
    <col min="3" max="22" width="11.7109375" customWidth="1"/>
  </cols>
  <sheetData>
    <row r="1" spans="1:22" ht="18.75" x14ac:dyDescent="0.3">
      <c r="A1" s="122" t="s">
        <v>91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1:22" ht="18.75" x14ac:dyDescent="0.3">
      <c r="A2" s="122" t="str">
        <f>IRM</f>
        <v>2017 IRM Application, EB-2016-0063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</row>
    <row r="3" spans="1:22" ht="19.5" thickBot="1" x14ac:dyDescent="0.35">
      <c r="A3" s="123" t="s">
        <v>135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</row>
    <row r="4" spans="1:22" ht="15.75" thickBot="1" x14ac:dyDescent="0.3"/>
    <row r="5" spans="1:22" x14ac:dyDescent="0.25">
      <c r="A5" s="341" t="s">
        <v>81</v>
      </c>
      <c r="B5" s="343" t="s">
        <v>0</v>
      </c>
      <c r="C5" s="339" t="s">
        <v>84</v>
      </c>
      <c r="D5" s="340"/>
      <c r="E5" s="337" t="s">
        <v>85</v>
      </c>
      <c r="F5" s="337"/>
      <c r="G5" s="338"/>
      <c r="H5" s="339" t="s">
        <v>86</v>
      </c>
      <c r="I5" s="340"/>
      <c r="J5" s="337" t="s">
        <v>85</v>
      </c>
      <c r="K5" s="337"/>
      <c r="L5" s="338"/>
      <c r="M5" s="339" t="s">
        <v>93</v>
      </c>
      <c r="N5" s="340"/>
      <c r="O5" s="337" t="s">
        <v>85</v>
      </c>
      <c r="P5" s="337"/>
      <c r="Q5" s="338"/>
      <c r="R5" s="339" t="s">
        <v>92</v>
      </c>
      <c r="S5" s="340"/>
      <c r="T5" s="337" t="s">
        <v>85</v>
      </c>
      <c r="U5" s="337"/>
      <c r="V5" s="338"/>
    </row>
    <row r="6" spans="1:22" x14ac:dyDescent="0.25">
      <c r="A6" s="342"/>
      <c r="B6" s="344"/>
      <c r="C6" s="117" t="s">
        <v>2</v>
      </c>
      <c r="D6" s="118" t="s">
        <v>3</v>
      </c>
      <c r="E6" s="119" t="s">
        <v>2</v>
      </c>
      <c r="F6" s="120" t="s">
        <v>3</v>
      </c>
      <c r="G6" s="121" t="s">
        <v>77</v>
      </c>
      <c r="H6" s="117" t="s">
        <v>2</v>
      </c>
      <c r="I6" s="118" t="s">
        <v>3</v>
      </c>
      <c r="J6" s="119" t="s">
        <v>2</v>
      </c>
      <c r="K6" s="120" t="s">
        <v>3</v>
      </c>
      <c r="L6" s="121" t="s">
        <v>77</v>
      </c>
      <c r="M6" s="117" t="s">
        <v>2</v>
      </c>
      <c r="N6" s="118" t="s">
        <v>3</v>
      </c>
      <c r="O6" s="119" t="s">
        <v>2</v>
      </c>
      <c r="P6" s="120" t="s">
        <v>3</v>
      </c>
      <c r="Q6" s="121" t="s">
        <v>77</v>
      </c>
      <c r="R6" s="117" t="s">
        <v>2</v>
      </c>
      <c r="S6" s="118" t="s">
        <v>3</v>
      </c>
      <c r="T6" s="119" t="s">
        <v>2</v>
      </c>
      <c r="U6" s="120" t="s">
        <v>3</v>
      </c>
      <c r="V6" s="121" t="s">
        <v>77</v>
      </c>
    </row>
    <row r="7" spans="1:22" x14ac:dyDescent="0.25">
      <c r="A7" s="99">
        <v>1</v>
      </c>
      <c r="B7" s="48" t="s">
        <v>68</v>
      </c>
      <c r="C7" s="49"/>
      <c r="D7" s="164">
        <v>150</v>
      </c>
      <c r="E7" s="66"/>
      <c r="F7" s="44">
        <f>D7</f>
        <v>150</v>
      </c>
      <c r="G7" s="48"/>
      <c r="H7" s="49"/>
      <c r="I7" s="164">
        <v>150</v>
      </c>
      <c r="J7" s="66"/>
      <c r="K7" s="44">
        <f>I7</f>
        <v>150</v>
      </c>
      <c r="L7" s="48"/>
      <c r="M7" s="49"/>
      <c r="N7" s="164">
        <v>150</v>
      </c>
      <c r="O7" s="66"/>
      <c r="P7" s="44">
        <f>N7</f>
        <v>150</v>
      </c>
      <c r="Q7" s="48"/>
      <c r="R7" s="49"/>
      <c r="S7" s="164">
        <v>150</v>
      </c>
      <c r="T7" s="66"/>
      <c r="U7" s="44">
        <f>S7</f>
        <v>150</v>
      </c>
      <c r="V7" s="48"/>
    </row>
    <row r="8" spans="1:22" x14ac:dyDescent="0.25">
      <c r="A8" s="99">
        <f>A7+1</f>
        <v>2</v>
      </c>
      <c r="B8" s="48" t="s">
        <v>69</v>
      </c>
      <c r="C8" s="49"/>
      <c r="D8" s="164">
        <v>0</v>
      </c>
      <c r="E8" s="66"/>
      <c r="F8" s="44">
        <f>D8</f>
        <v>0</v>
      </c>
      <c r="G8" s="48"/>
      <c r="H8" s="49"/>
      <c r="I8" s="164">
        <v>0</v>
      </c>
      <c r="J8" s="66"/>
      <c r="K8" s="44">
        <f>I8</f>
        <v>0</v>
      </c>
      <c r="L8" s="48"/>
      <c r="M8" s="49"/>
      <c r="N8" s="164"/>
      <c r="O8" s="66"/>
      <c r="P8" s="44">
        <f>N8</f>
        <v>0</v>
      </c>
      <c r="Q8" s="48"/>
      <c r="R8" s="49"/>
      <c r="S8" s="164"/>
      <c r="T8" s="66"/>
      <c r="U8" s="44">
        <f>S8</f>
        <v>0</v>
      </c>
      <c r="V8" s="48"/>
    </row>
    <row r="9" spans="1:22" x14ac:dyDescent="0.25">
      <c r="A9" s="99">
        <f t="shared" ref="A9:A54" si="0">A8+1</f>
        <v>3</v>
      </c>
      <c r="B9" s="48" t="s">
        <v>19</v>
      </c>
      <c r="C9" s="49"/>
      <c r="D9" s="30">
        <f>CKH_LOSS</f>
        <v>1.0430999999999999</v>
      </c>
      <c r="E9" s="66"/>
      <c r="F9" s="1">
        <f>EPI_LOSS</f>
        <v>1.0430999999999999</v>
      </c>
      <c r="G9" s="48"/>
      <c r="H9" s="49"/>
      <c r="I9" s="30">
        <f>SMP_LOSS</f>
        <v>1.0430999999999999</v>
      </c>
      <c r="J9" s="66"/>
      <c r="K9" s="1">
        <f>EPI_LOSS</f>
        <v>1.0430999999999999</v>
      </c>
      <c r="L9" s="48"/>
      <c r="M9" s="49"/>
      <c r="N9" s="30">
        <f>DUT_LOSS</f>
        <v>1.0430999999999999</v>
      </c>
      <c r="O9" s="66"/>
      <c r="P9" s="1">
        <f>EPI_LOSS</f>
        <v>1.0430999999999999</v>
      </c>
      <c r="Q9" s="48"/>
      <c r="R9" s="49"/>
      <c r="S9" s="30">
        <f>NEW_LOSS</f>
        <v>1.0430999999999999</v>
      </c>
      <c r="T9" s="66"/>
      <c r="U9" s="1">
        <f>EPI_LOSS</f>
        <v>1.0430999999999999</v>
      </c>
      <c r="V9" s="48"/>
    </row>
    <row r="10" spans="1:22" x14ac:dyDescent="0.25">
      <c r="A10" s="99">
        <f t="shared" si="0"/>
        <v>4</v>
      </c>
      <c r="B10" s="48" t="s">
        <v>70</v>
      </c>
      <c r="C10" s="49"/>
      <c r="D10" s="43">
        <f>D7*D9</f>
        <v>156.46499999999997</v>
      </c>
      <c r="E10" s="66"/>
      <c r="F10" s="44">
        <f>F7*F9</f>
        <v>156.46499999999997</v>
      </c>
      <c r="G10" s="48"/>
      <c r="H10" s="49"/>
      <c r="I10" s="43">
        <f>I7*I9</f>
        <v>156.46499999999997</v>
      </c>
      <c r="J10" s="66"/>
      <c r="K10" s="44">
        <f>K7*K9</f>
        <v>156.46499999999997</v>
      </c>
      <c r="L10" s="48"/>
      <c r="M10" s="49"/>
      <c r="N10" s="43">
        <f>N7*N9</f>
        <v>156.46499999999997</v>
      </c>
      <c r="O10" s="66"/>
      <c r="P10" s="44">
        <f>P7*P9</f>
        <v>156.46499999999997</v>
      </c>
      <c r="Q10" s="48"/>
      <c r="R10" s="49"/>
      <c r="S10" s="43">
        <f>S7*S9</f>
        <v>156.46499999999997</v>
      </c>
      <c r="T10" s="66"/>
      <c r="U10" s="44">
        <f>U7*U9</f>
        <v>156.46499999999997</v>
      </c>
      <c r="V10" s="48"/>
    </row>
    <row r="11" spans="1:22" x14ac:dyDescent="0.25">
      <c r="A11" s="100">
        <f t="shared" si="0"/>
        <v>5</v>
      </c>
      <c r="B11" s="46" t="s">
        <v>24</v>
      </c>
      <c r="C11" s="45"/>
      <c r="D11" s="31"/>
      <c r="E11" s="67"/>
      <c r="F11" s="29"/>
      <c r="G11" s="46"/>
      <c r="H11" s="45"/>
      <c r="I11" s="31"/>
      <c r="J11" s="67"/>
      <c r="K11" s="29"/>
      <c r="L11" s="46"/>
      <c r="M11" s="45"/>
      <c r="N11" s="31"/>
      <c r="O11" s="67"/>
      <c r="P11" s="29"/>
      <c r="Q11" s="46"/>
      <c r="R11" s="45"/>
      <c r="S11" s="31"/>
      <c r="T11" s="67"/>
      <c r="U11" s="29"/>
      <c r="V11" s="46"/>
    </row>
    <row r="12" spans="1:22" x14ac:dyDescent="0.25">
      <c r="A12" s="99">
        <f t="shared" si="0"/>
        <v>6</v>
      </c>
      <c r="B12" s="48" t="s">
        <v>20</v>
      </c>
      <c r="C12" s="47">
        <f>'General Input'!$B$11</f>
        <v>8.6999999999999994E-2</v>
      </c>
      <c r="D12" s="32">
        <f>D$7*C12*TOU_OFF</f>
        <v>8.479893475366179</v>
      </c>
      <c r="E12" s="68">
        <f>'General Input'!$B$11</f>
        <v>8.6999999999999994E-2</v>
      </c>
      <c r="F12" s="2">
        <f>F$7*E12*TOU_OFF</f>
        <v>8.479893475366179</v>
      </c>
      <c r="G12" s="48"/>
      <c r="H12" s="47">
        <f>'General Input'!$B$11</f>
        <v>8.6999999999999994E-2</v>
      </c>
      <c r="I12" s="32">
        <f>I$7*H12*TOU_OFF</f>
        <v>8.479893475366179</v>
      </c>
      <c r="J12" s="68">
        <f>'General Input'!$B$11</f>
        <v>8.6999999999999994E-2</v>
      </c>
      <c r="K12" s="2">
        <f>K$7*J12*TOU_OFF</f>
        <v>8.479893475366179</v>
      </c>
      <c r="L12" s="48"/>
      <c r="M12" s="47">
        <f>'General Input'!$B$11</f>
        <v>8.6999999999999994E-2</v>
      </c>
      <c r="N12" s="32">
        <f>N$7*M12*TOU_OFF</f>
        <v>8.479893475366179</v>
      </c>
      <c r="O12" s="68">
        <f>'General Input'!$B$11</f>
        <v>8.6999999999999994E-2</v>
      </c>
      <c r="P12" s="2">
        <f>P$7*O12*TOU_OFF</f>
        <v>8.479893475366179</v>
      </c>
      <c r="Q12" s="48"/>
      <c r="R12" s="47">
        <f>'General Input'!$B$11</f>
        <v>8.6999999999999994E-2</v>
      </c>
      <c r="S12" s="32">
        <f>S$7*R12*TOU_OFF</f>
        <v>8.479893475366179</v>
      </c>
      <c r="T12" s="68">
        <f>'General Input'!$B$11</f>
        <v>8.6999999999999994E-2</v>
      </c>
      <c r="U12" s="2">
        <f>U$7*T12*TOU_OFF</f>
        <v>8.479893475366179</v>
      </c>
      <c r="V12" s="48"/>
    </row>
    <row r="13" spans="1:22" x14ac:dyDescent="0.25">
      <c r="A13" s="99">
        <f t="shared" si="0"/>
        <v>7</v>
      </c>
      <c r="B13" s="48" t="s">
        <v>21</v>
      </c>
      <c r="C13" s="47">
        <f>'General Input'!$B$12</f>
        <v>0.13200000000000001</v>
      </c>
      <c r="D13" s="32">
        <f>D$7*C13*TOU_MID</f>
        <v>3.3747003994673772</v>
      </c>
      <c r="E13" s="68">
        <f>'General Input'!$B$12</f>
        <v>0.13200000000000001</v>
      </c>
      <c r="F13" s="2">
        <f>F$7*E13*TOU_MID</f>
        <v>3.3747003994673772</v>
      </c>
      <c r="G13" s="48"/>
      <c r="H13" s="47">
        <f>'General Input'!$B$12</f>
        <v>0.13200000000000001</v>
      </c>
      <c r="I13" s="32">
        <f>I$7*H13*TOU_MID</f>
        <v>3.3747003994673772</v>
      </c>
      <c r="J13" s="68">
        <f>'General Input'!$B$12</f>
        <v>0.13200000000000001</v>
      </c>
      <c r="K13" s="2">
        <f>K$7*J13*TOU_MID</f>
        <v>3.3747003994673772</v>
      </c>
      <c r="L13" s="48"/>
      <c r="M13" s="47">
        <f>'General Input'!$B$12</f>
        <v>0.13200000000000001</v>
      </c>
      <c r="N13" s="32">
        <f>N$7*M13*TOU_MID</f>
        <v>3.3747003994673772</v>
      </c>
      <c r="O13" s="68">
        <f>'General Input'!$B$12</f>
        <v>0.13200000000000001</v>
      </c>
      <c r="P13" s="2">
        <f>P$7*O13*TOU_MID</f>
        <v>3.3747003994673772</v>
      </c>
      <c r="Q13" s="48"/>
      <c r="R13" s="47">
        <f>'General Input'!$B$12</f>
        <v>0.13200000000000001</v>
      </c>
      <c r="S13" s="32">
        <f>S$7*R13*TOU_MID</f>
        <v>3.3747003994673772</v>
      </c>
      <c r="T13" s="68">
        <f>'General Input'!$B$12</f>
        <v>0.13200000000000001</v>
      </c>
      <c r="U13" s="2">
        <f>U$7*T13*TOU_MID</f>
        <v>3.3747003994673772</v>
      </c>
      <c r="V13" s="48"/>
    </row>
    <row r="14" spans="1:22" x14ac:dyDescent="0.25">
      <c r="A14" s="101">
        <f t="shared" si="0"/>
        <v>8</v>
      </c>
      <c r="B14" s="85" t="s">
        <v>22</v>
      </c>
      <c r="C14" s="84">
        <f>'General Input'!$B$13</f>
        <v>0.18</v>
      </c>
      <c r="D14" s="39">
        <f>D$7*C14*TOU_ON</f>
        <v>4.8535286284953392</v>
      </c>
      <c r="E14" s="69">
        <f>'General Input'!$B$13</f>
        <v>0.18</v>
      </c>
      <c r="F14" s="40">
        <f>F$7*E14*TOU_ON</f>
        <v>4.8535286284953392</v>
      </c>
      <c r="G14" s="85"/>
      <c r="H14" s="84">
        <f>'General Input'!$B$13</f>
        <v>0.18</v>
      </c>
      <c r="I14" s="39">
        <f>I$7*H14*TOU_ON</f>
        <v>4.8535286284953392</v>
      </c>
      <c r="J14" s="69">
        <f>'General Input'!$B$13</f>
        <v>0.18</v>
      </c>
      <c r="K14" s="40">
        <f>K$7*J14*TOU_ON</f>
        <v>4.8535286284953392</v>
      </c>
      <c r="L14" s="85"/>
      <c r="M14" s="84">
        <f>'General Input'!$B$13</f>
        <v>0.18</v>
      </c>
      <c r="N14" s="39">
        <f>N$7*M14*TOU_ON</f>
        <v>4.8535286284953392</v>
      </c>
      <c r="O14" s="69">
        <f>'General Input'!$B$13</f>
        <v>0.18</v>
      </c>
      <c r="P14" s="40">
        <f>P$7*O14*TOU_ON</f>
        <v>4.8535286284953392</v>
      </c>
      <c r="Q14" s="85"/>
      <c r="R14" s="84">
        <f>'General Input'!$B$13</f>
        <v>0.18</v>
      </c>
      <c r="S14" s="39">
        <f>S$7*R14*TOU_ON</f>
        <v>4.8535286284953392</v>
      </c>
      <c r="T14" s="69">
        <f>'General Input'!$B$13</f>
        <v>0.18</v>
      </c>
      <c r="U14" s="40">
        <f>U$7*T14*TOU_ON</f>
        <v>4.8535286284953392</v>
      </c>
      <c r="V14" s="85"/>
    </row>
    <row r="15" spans="1:22" x14ac:dyDescent="0.25">
      <c r="A15" s="102">
        <f t="shared" si="0"/>
        <v>9</v>
      </c>
      <c r="B15" s="103" t="s">
        <v>23</v>
      </c>
      <c r="C15" s="86"/>
      <c r="D15" s="56">
        <f>SUM(D12:D14)</f>
        <v>16.708122503328894</v>
      </c>
      <c r="E15" s="70"/>
      <c r="F15" s="55">
        <f>SUM(F12:F14)</f>
        <v>16.708122503328894</v>
      </c>
      <c r="G15" s="87">
        <f>D15-F15</f>
        <v>0</v>
      </c>
      <c r="H15" s="86"/>
      <c r="I15" s="56">
        <f>SUM(I12:I14)</f>
        <v>16.708122503328894</v>
      </c>
      <c r="J15" s="70"/>
      <c r="K15" s="55">
        <f>SUM(K12:K14)</f>
        <v>16.708122503328894</v>
      </c>
      <c r="L15" s="87">
        <f>I15-K15</f>
        <v>0</v>
      </c>
      <c r="M15" s="86"/>
      <c r="N15" s="56">
        <f>SUM(N12:N14)</f>
        <v>16.708122503328894</v>
      </c>
      <c r="O15" s="70"/>
      <c r="P15" s="55">
        <f>SUM(P12:P14)</f>
        <v>16.708122503328894</v>
      </c>
      <c r="Q15" s="87">
        <f>N15-P15</f>
        <v>0</v>
      </c>
      <c r="R15" s="86"/>
      <c r="S15" s="56">
        <f>SUM(S12:S14)</f>
        <v>16.708122503328894</v>
      </c>
      <c r="T15" s="70"/>
      <c r="U15" s="55">
        <f>SUM(U12:U14)</f>
        <v>16.708122503328894</v>
      </c>
      <c r="V15" s="87">
        <f>S15-U15</f>
        <v>0</v>
      </c>
    </row>
    <row r="16" spans="1:22" x14ac:dyDescent="0.25">
      <c r="A16" s="104">
        <f t="shared" si="0"/>
        <v>10</v>
      </c>
      <c r="B16" s="105" t="s">
        <v>87</v>
      </c>
      <c r="C16" s="88"/>
      <c r="D16" s="80"/>
      <c r="E16" s="71"/>
      <c r="F16" s="57"/>
      <c r="G16" s="89">
        <f>G15/D15</f>
        <v>0</v>
      </c>
      <c r="H16" s="88"/>
      <c r="I16" s="80"/>
      <c r="J16" s="71"/>
      <c r="K16" s="57"/>
      <c r="L16" s="89">
        <f>L15/I15</f>
        <v>0</v>
      </c>
      <c r="M16" s="88"/>
      <c r="N16" s="80"/>
      <c r="O16" s="71"/>
      <c r="P16" s="57"/>
      <c r="Q16" s="89">
        <f>Q15/N15</f>
        <v>0</v>
      </c>
      <c r="R16" s="88"/>
      <c r="S16" s="80"/>
      <c r="T16" s="71"/>
      <c r="U16" s="57"/>
      <c r="V16" s="89">
        <f>V15/S15</f>
        <v>0</v>
      </c>
    </row>
    <row r="17" spans="1:22" x14ac:dyDescent="0.25">
      <c r="A17" s="106">
        <f t="shared" si="0"/>
        <v>11</v>
      </c>
      <c r="B17" s="91" t="s">
        <v>25</v>
      </c>
      <c r="C17" s="90"/>
      <c r="D17" s="81"/>
      <c r="E17" s="72"/>
      <c r="F17" s="54"/>
      <c r="G17" s="91"/>
      <c r="H17" s="90"/>
      <c r="I17" s="81"/>
      <c r="J17" s="72"/>
      <c r="K17" s="54"/>
      <c r="L17" s="91"/>
      <c r="M17" s="90"/>
      <c r="N17" s="81"/>
      <c r="O17" s="72"/>
      <c r="P17" s="54"/>
      <c r="Q17" s="91"/>
      <c r="R17" s="90"/>
      <c r="S17" s="81"/>
      <c r="T17" s="72"/>
      <c r="U17" s="54"/>
      <c r="V17" s="91"/>
    </row>
    <row r="18" spans="1:22" x14ac:dyDescent="0.25">
      <c r="A18" s="99">
        <f t="shared" si="0"/>
        <v>12</v>
      </c>
      <c r="B18" s="48" t="s">
        <v>5</v>
      </c>
      <c r="C18" s="35">
        <f>Rates!$F$3</f>
        <v>8.0299999999999994</v>
      </c>
      <c r="D18" s="32">
        <f>C18</f>
        <v>8.0299999999999994</v>
      </c>
      <c r="E18" s="73">
        <f>Rates!$N$3</f>
        <v>8.19</v>
      </c>
      <c r="F18" s="2">
        <f>E18</f>
        <v>8.19</v>
      </c>
      <c r="G18" s="48"/>
      <c r="H18" s="35">
        <f>Rates!$F$3</f>
        <v>8.0299999999999994</v>
      </c>
      <c r="I18" s="32">
        <f>H18</f>
        <v>8.0299999999999994</v>
      </c>
      <c r="J18" s="73">
        <f>Rates!$N$3</f>
        <v>8.19</v>
      </c>
      <c r="K18" s="2">
        <f>J18</f>
        <v>8.19</v>
      </c>
      <c r="L18" s="48"/>
      <c r="M18" s="35">
        <f>Rates!$F$3</f>
        <v>8.0299999999999994</v>
      </c>
      <c r="N18" s="32">
        <f>M18</f>
        <v>8.0299999999999994</v>
      </c>
      <c r="O18" s="73">
        <f>Rates!$N$3</f>
        <v>8.19</v>
      </c>
      <c r="P18" s="2">
        <f>O18</f>
        <v>8.19</v>
      </c>
      <c r="Q18" s="48"/>
      <c r="R18" s="35">
        <f>Rates!$F$3</f>
        <v>8.0299999999999994</v>
      </c>
      <c r="S18" s="32">
        <f>R18</f>
        <v>8.0299999999999994</v>
      </c>
      <c r="T18" s="73">
        <f>Rates!$N$3</f>
        <v>8.19</v>
      </c>
      <c r="U18" s="2">
        <f>T18</f>
        <v>8.19</v>
      </c>
      <c r="V18" s="48"/>
    </row>
    <row r="19" spans="1:22" x14ac:dyDescent="0.25">
      <c r="A19" s="99">
        <f t="shared" si="0"/>
        <v>13</v>
      </c>
      <c r="B19" s="48" t="s">
        <v>139</v>
      </c>
      <c r="C19" s="35">
        <f>Rates!$F$4</f>
        <v>0</v>
      </c>
      <c r="D19" s="32">
        <f t="shared" ref="D19:D20" si="1">C19</f>
        <v>0</v>
      </c>
      <c r="E19" s="73">
        <f>Rates!$N$4</f>
        <v>0</v>
      </c>
      <c r="F19" s="2">
        <f t="shared" ref="F19:F20" si="2">E19</f>
        <v>0</v>
      </c>
      <c r="G19" s="48"/>
      <c r="H19" s="35">
        <f>Rates!$F$4</f>
        <v>0</v>
      </c>
      <c r="I19" s="32">
        <f t="shared" ref="I19:I20" si="3">H19</f>
        <v>0</v>
      </c>
      <c r="J19" s="73">
        <f>Rates!$N$4</f>
        <v>0</v>
      </c>
      <c r="K19" s="2">
        <f t="shared" ref="K19:K20" si="4">J19</f>
        <v>0</v>
      </c>
      <c r="L19" s="48"/>
      <c r="M19" s="35">
        <f>Rates!$F$4</f>
        <v>0</v>
      </c>
      <c r="N19" s="32">
        <f t="shared" ref="N19:N20" si="5">M19</f>
        <v>0</v>
      </c>
      <c r="O19" s="73">
        <f>Rates!$N$4</f>
        <v>0</v>
      </c>
      <c r="P19" s="2">
        <f t="shared" ref="P19:P20" si="6">O19</f>
        <v>0</v>
      </c>
      <c r="Q19" s="48"/>
      <c r="R19" s="35">
        <f>Rates!$F$4</f>
        <v>0</v>
      </c>
      <c r="S19" s="32">
        <f t="shared" ref="S19:S20" si="7">R19</f>
        <v>0</v>
      </c>
      <c r="T19" s="73">
        <f>Rates!$N$4</f>
        <v>0</v>
      </c>
      <c r="U19" s="2">
        <f t="shared" ref="U19:U20" si="8">T19</f>
        <v>0</v>
      </c>
      <c r="V19" s="48"/>
    </row>
    <row r="20" spans="1:22" x14ac:dyDescent="0.25">
      <c r="A20" s="99">
        <f t="shared" si="0"/>
        <v>14</v>
      </c>
      <c r="B20" s="48" t="s">
        <v>72</v>
      </c>
      <c r="C20" s="35">
        <f>Rates!$F$5</f>
        <v>0</v>
      </c>
      <c r="D20" s="32">
        <f t="shared" si="1"/>
        <v>0</v>
      </c>
      <c r="E20" s="73">
        <f>Rates!$N$5</f>
        <v>0</v>
      </c>
      <c r="F20" s="2">
        <f t="shared" si="2"/>
        <v>0</v>
      </c>
      <c r="G20" s="48"/>
      <c r="H20" s="35">
        <f>Rates!$F$5</f>
        <v>0</v>
      </c>
      <c r="I20" s="32">
        <f t="shared" si="3"/>
        <v>0</v>
      </c>
      <c r="J20" s="73">
        <f>Rates!$N$5</f>
        <v>0</v>
      </c>
      <c r="K20" s="2">
        <f t="shared" si="4"/>
        <v>0</v>
      </c>
      <c r="L20" s="48"/>
      <c r="M20" s="35">
        <f>Rates!$F$5</f>
        <v>0</v>
      </c>
      <c r="N20" s="32">
        <f t="shared" si="5"/>
        <v>0</v>
      </c>
      <c r="O20" s="73">
        <f>Rates!$N$5</f>
        <v>0</v>
      </c>
      <c r="P20" s="2">
        <f t="shared" si="6"/>
        <v>0</v>
      </c>
      <c r="Q20" s="48"/>
      <c r="R20" s="35">
        <f>Rates!$F$5</f>
        <v>0</v>
      </c>
      <c r="S20" s="32">
        <f t="shared" si="7"/>
        <v>0</v>
      </c>
      <c r="T20" s="73">
        <f>Rates!$N$5</f>
        <v>0</v>
      </c>
      <c r="U20" s="2">
        <f t="shared" si="8"/>
        <v>0</v>
      </c>
      <c r="V20" s="48"/>
    </row>
    <row r="21" spans="1:22" x14ac:dyDescent="0.25">
      <c r="A21" s="99">
        <f t="shared" si="0"/>
        <v>15</v>
      </c>
      <c r="B21" s="48" t="s">
        <v>4</v>
      </c>
      <c r="C21" s="37">
        <f>D15/D7</f>
        <v>0.11138748335552597</v>
      </c>
      <c r="D21" s="32">
        <f>(D10-D7)*C21</f>
        <v>0.7201200798934726</v>
      </c>
      <c r="E21" s="74">
        <f>F15/F7</f>
        <v>0.11138748335552597</v>
      </c>
      <c r="F21" s="2">
        <f>(F10-F7)*E21</f>
        <v>0.7201200798934726</v>
      </c>
      <c r="G21" s="48"/>
      <c r="H21" s="37">
        <f>I15/I7</f>
        <v>0.11138748335552597</v>
      </c>
      <c r="I21" s="32">
        <f>(I10-I7)*H21</f>
        <v>0.7201200798934726</v>
      </c>
      <c r="J21" s="74">
        <f>K15/K7</f>
        <v>0.11138748335552597</v>
      </c>
      <c r="K21" s="2">
        <f>(K10-K7)*J21</f>
        <v>0.7201200798934726</v>
      </c>
      <c r="L21" s="48"/>
      <c r="M21" s="37">
        <f>N15/N7</f>
        <v>0.11138748335552597</v>
      </c>
      <c r="N21" s="32">
        <f>(N10-N7)*M21</f>
        <v>0.7201200798934726</v>
      </c>
      <c r="O21" s="74">
        <f>P15/P7</f>
        <v>0.11138748335552597</v>
      </c>
      <c r="P21" s="2">
        <f>(P10-P7)*O21</f>
        <v>0.7201200798934726</v>
      </c>
      <c r="Q21" s="48"/>
      <c r="R21" s="37">
        <f>S15/S7</f>
        <v>0.11138748335552597</v>
      </c>
      <c r="S21" s="32">
        <f>(S10-S7)*R21</f>
        <v>0.7201200798934726</v>
      </c>
      <c r="T21" s="74">
        <f>U15/U7</f>
        <v>0.11138748335552597</v>
      </c>
      <c r="U21" s="2">
        <f>(U10-U7)*T21</f>
        <v>0.7201200798934726</v>
      </c>
      <c r="V21" s="48"/>
    </row>
    <row r="22" spans="1:22" x14ac:dyDescent="0.25">
      <c r="A22" s="99">
        <f t="shared" si="0"/>
        <v>16</v>
      </c>
      <c r="B22" s="48" t="s">
        <v>67</v>
      </c>
      <c r="C22" s="37">
        <f>Rates!$F$7</f>
        <v>1.5E-3</v>
      </c>
      <c r="D22" s="32">
        <f>C22*D$7</f>
        <v>0.22500000000000001</v>
      </c>
      <c r="E22" s="74">
        <f>Rates!$N$7</f>
        <v>1.5E-3</v>
      </c>
      <c r="F22" s="2">
        <f>E22*F$7</f>
        <v>0.22500000000000001</v>
      </c>
      <c r="G22" s="48"/>
      <c r="H22" s="37">
        <f>Rates!$F$7</f>
        <v>1.5E-3</v>
      </c>
      <c r="I22" s="32">
        <f>H22*I$7</f>
        <v>0.22500000000000001</v>
      </c>
      <c r="J22" s="74">
        <f>Rates!$N$7</f>
        <v>1.5E-3</v>
      </c>
      <c r="K22" s="2">
        <f>J22*K$7</f>
        <v>0.22500000000000001</v>
      </c>
      <c r="L22" s="48"/>
      <c r="M22" s="37">
        <f>Rates!$F$7</f>
        <v>1.5E-3</v>
      </c>
      <c r="N22" s="32">
        <f>M22*N$7</f>
        <v>0.22500000000000001</v>
      </c>
      <c r="O22" s="74">
        <f>Rates!$N$7</f>
        <v>1.5E-3</v>
      </c>
      <c r="P22" s="2">
        <f>O22*P$7</f>
        <v>0.22500000000000001</v>
      </c>
      <c r="Q22" s="48"/>
      <c r="R22" s="37">
        <f>Rates!$F$7</f>
        <v>1.5E-3</v>
      </c>
      <c r="S22" s="32">
        <f>R22*S$7</f>
        <v>0.22500000000000001</v>
      </c>
      <c r="T22" s="74">
        <f>Rates!$N$7</f>
        <v>1.5E-3</v>
      </c>
      <c r="U22" s="2">
        <f>T22*U$7</f>
        <v>0.22500000000000001</v>
      </c>
      <c r="V22" s="48"/>
    </row>
    <row r="23" spans="1:22" x14ac:dyDescent="0.25">
      <c r="A23" s="99">
        <f t="shared" si="0"/>
        <v>17</v>
      </c>
      <c r="B23" s="48" t="s">
        <v>7</v>
      </c>
      <c r="C23" s="37">
        <f>Rates!$F$8</f>
        <v>1.5E-3</v>
      </c>
      <c r="D23" s="32">
        <f t="shared" ref="D23:D31" si="9">C23*D$7</f>
        <v>0.22500000000000001</v>
      </c>
      <c r="E23" s="74">
        <f>Rates!$N$8</f>
        <v>1.5E-3</v>
      </c>
      <c r="F23" s="2">
        <f t="shared" ref="F23:F31" si="10">E23*F$7</f>
        <v>0.22500000000000001</v>
      </c>
      <c r="G23" s="48"/>
      <c r="H23" s="37">
        <f>Rates!$F$8</f>
        <v>1.5E-3</v>
      </c>
      <c r="I23" s="32">
        <f t="shared" ref="I23:I31" si="11">H23*I$7</f>
        <v>0.22500000000000001</v>
      </c>
      <c r="J23" s="74">
        <f>Rates!$N$8</f>
        <v>1.5E-3</v>
      </c>
      <c r="K23" s="2">
        <f t="shared" ref="K23:K31" si="12">J23*K$7</f>
        <v>0.22500000000000001</v>
      </c>
      <c r="L23" s="48"/>
      <c r="M23" s="37">
        <f>Rates!$F$8</f>
        <v>1.5E-3</v>
      </c>
      <c r="N23" s="32">
        <f t="shared" ref="N23:N31" si="13">M23*N$7</f>
        <v>0.22500000000000001</v>
      </c>
      <c r="O23" s="74">
        <f>Rates!$N$8</f>
        <v>1.5E-3</v>
      </c>
      <c r="P23" s="2">
        <f t="shared" ref="P23:P31" si="14">O23*P$7</f>
        <v>0.22500000000000001</v>
      </c>
      <c r="Q23" s="48"/>
      <c r="R23" s="37">
        <f>Rates!$F$8</f>
        <v>1.5E-3</v>
      </c>
      <c r="S23" s="32">
        <f t="shared" ref="S23:S31" si="15">R23*S$7</f>
        <v>0.22500000000000001</v>
      </c>
      <c r="T23" s="74">
        <f>Rates!$N$8</f>
        <v>1.5E-3</v>
      </c>
      <c r="U23" s="2">
        <f t="shared" ref="U23:U31" si="16">T23*U$7</f>
        <v>0.22500000000000001</v>
      </c>
      <c r="V23" s="48"/>
    </row>
    <row r="24" spans="1:22" x14ac:dyDescent="0.25">
      <c r="A24" s="99">
        <f t="shared" si="0"/>
        <v>18</v>
      </c>
      <c r="B24" s="48" t="s">
        <v>8</v>
      </c>
      <c r="C24" s="37">
        <f>Rates!$F$9</f>
        <v>0</v>
      </c>
      <c r="D24" s="32">
        <f t="shared" si="9"/>
        <v>0</v>
      </c>
      <c r="E24" s="74">
        <f>Rates!$N$9</f>
        <v>0</v>
      </c>
      <c r="F24" s="2">
        <f t="shared" si="10"/>
        <v>0</v>
      </c>
      <c r="G24" s="48"/>
      <c r="H24" s="37">
        <f>Rates!$F$9</f>
        <v>0</v>
      </c>
      <c r="I24" s="32">
        <f t="shared" si="11"/>
        <v>0</v>
      </c>
      <c r="J24" s="74">
        <f>Rates!$N$9</f>
        <v>0</v>
      </c>
      <c r="K24" s="2">
        <f t="shared" si="12"/>
        <v>0</v>
      </c>
      <c r="L24" s="48"/>
      <c r="M24" s="37">
        <f>Rates!$F$9</f>
        <v>0</v>
      </c>
      <c r="N24" s="32">
        <f t="shared" si="13"/>
        <v>0</v>
      </c>
      <c r="O24" s="74">
        <f>Rates!$N$9</f>
        <v>0</v>
      </c>
      <c r="P24" s="2">
        <f t="shared" si="14"/>
        <v>0</v>
      </c>
      <c r="Q24" s="48"/>
      <c r="R24" s="37">
        <f>Rates!$F$9</f>
        <v>0</v>
      </c>
      <c r="S24" s="32">
        <f t="shared" si="15"/>
        <v>0</v>
      </c>
      <c r="T24" s="74">
        <f>Rates!$N$9</f>
        <v>0</v>
      </c>
      <c r="U24" s="2">
        <f t="shared" si="16"/>
        <v>0</v>
      </c>
      <c r="V24" s="48"/>
    </row>
    <row r="25" spans="1:22" x14ac:dyDescent="0.25">
      <c r="A25" s="99">
        <f t="shared" si="0"/>
        <v>19</v>
      </c>
      <c r="B25" s="48" t="s">
        <v>75</v>
      </c>
      <c r="C25" s="37">
        <v>0</v>
      </c>
      <c r="D25" s="32">
        <f t="shared" si="9"/>
        <v>0</v>
      </c>
      <c r="E25" s="74">
        <v>0</v>
      </c>
      <c r="F25" s="2">
        <f t="shared" si="10"/>
        <v>0</v>
      </c>
      <c r="G25" s="48"/>
      <c r="H25" s="37">
        <v>0</v>
      </c>
      <c r="I25" s="32">
        <f t="shared" si="11"/>
        <v>0</v>
      </c>
      <c r="J25" s="74">
        <v>0</v>
      </c>
      <c r="K25" s="2">
        <f t="shared" si="12"/>
        <v>0</v>
      </c>
      <c r="L25" s="48"/>
      <c r="M25" s="37">
        <v>0</v>
      </c>
      <c r="N25" s="32">
        <f t="shared" si="13"/>
        <v>0</v>
      </c>
      <c r="O25" s="74">
        <v>0</v>
      </c>
      <c r="P25" s="2">
        <f t="shared" si="14"/>
        <v>0</v>
      </c>
      <c r="Q25" s="48"/>
      <c r="R25" s="37">
        <v>0</v>
      </c>
      <c r="S25" s="32">
        <f t="shared" si="15"/>
        <v>0</v>
      </c>
      <c r="T25" s="74">
        <v>0</v>
      </c>
      <c r="U25" s="2">
        <f t="shared" si="16"/>
        <v>0</v>
      </c>
      <c r="V25" s="48"/>
    </row>
    <row r="26" spans="1:22" x14ac:dyDescent="0.25">
      <c r="A26" s="99">
        <f t="shared" si="0"/>
        <v>20</v>
      </c>
      <c r="B26" s="48" t="s">
        <v>82</v>
      </c>
      <c r="C26" s="37">
        <v>0</v>
      </c>
      <c r="D26" s="32">
        <f t="shared" si="9"/>
        <v>0</v>
      </c>
      <c r="E26" s="74">
        <v>0</v>
      </c>
      <c r="F26" s="2">
        <f t="shared" si="10"/>
        <v>0</v>
      </c>
      <c r="G26" s="48"/>
      <c r="H26" s="37">
        <v>0</v>
      </c>
      <c r="I26" s="32">
        <f t="shared" si="11"/>
        <v>0</v>
      </c>
      <c r="J26" s="74">
        <v>0</v>
      </c>
      <c r="K26" s="2">
        <f t="shared" si="12"/>
        <v>0</v>
      </c>
      <c r="L26" s="48"/>
      <c r="M26" s="37">
        <v>0</v>
      </c>
      <c r="N26" s="32">
        <f t="shared" si="13"/>
        <v>0</v>
      </c>
      <c r="O26" s="74">
        <v>0</v>
      </c>
      <c r="P26" s="2">
        <f t="shared" si="14"/>
        <v>0</v>
      </c>
      <c r="Q26" s="48"/>
      <c r="R26" s="37">
        <v>0</v>
      </c>
      <c r="S26" s="32">
        <f t="shared" si="15"/>
        <v>0</v>
      </c>
      <c r="T26" s="74">
        <v>0</v>
      </c>
      <c r="U26" s="2">
        <f t="shared" si="16"/>
        <v>0</v>
      </c>
      <c r="V26" s="48"/>
    </row>
    <row r="27" spans="1:22" x14ac:dyDescent="0.25">
      <c r="A27" s="99">
        <f t="shared" si="0"/>
        <v>21</v>
      </c>
      <c r="B27" s="48" t="s">
        <v>76</v>
      </c>
      <c r="C27" s="37">
        <f>Rates!$F$10</f>
        <v>1.5E-3</v>
      </c>
      <c r="D27" s="32">
        <f t="shared" si="9"/>
        <v>0.22500000000000001</v>
      </c>
      <c r="E27" s="74">
        <f>Rates!$N$10</f>
        <v>0</v>
      </c>
      <c r="F27" s="2">
        <f t="shared" si="10"/>
        <v>0</v>
      </c>
      <c r="G27" s="48"/>
      <c r="H27" s="37">
        <f>Rates!$F$10</f>
        <v>1.5E-3</v>
      </c>
      <c r="I27" s="32">
        <f t="shared" si="11"/>
        <v>0.22500000000000001</v>
      </c>
      <c r="J27" s="74">
        <f>Rates!$N$10</f>
        <v>0</v>
      </c>
      <c r="K27" s="2">
        <f t="shared" si="12"/>
        <v>0</v>
      </c>
      <c r="L27" s="48"/>
      <c r="M27" s="37">
        <f>Rates!$F$10</f>
        <v>1.5E-3</v>
      </c>
      <c r="N27" s="32">
        <f t="shared" si="13"/>
        <v>0.22500000000000001</v>
      </c>
      <c r="O27" s="74">
        <f>Rates!$N$10</f>
        <v>0</v>
      </c>
      <c r="P27" s="2">
        <f t="shared" si="14"/>
        <v>0</v>
      </c>
      <c r="Q27" s="48"/>
      <c r="R27" s="37">
        <f>Rates!$F$10</f>
        <v>1.5E-3</v>
      </c>
      <c r="S27" s="32">
        <f t="shared" si="15"/>
        <v>0.22500000000000001</v>
      </c>
      <c r="T27" s="74">
        <f>Rates!$N$10</f>
        <v>0</v>
      </c>
      <c r="U27" s="2">
        <f t="shared" si="16"/>
        <v>0</v>
      </c>
      <c r="V27" s="48"/>
    </row>
    <row r="28" spans="1:22" x14ac:dyDescent="0.25">
      <c r="A28" s="99">
        <f t="shared" si="0"/>
        <v>22</v>
      </c>
      <c r="B28" s="48" t="s">
        <v>157</v>
      </c>
      <c r="C28" s="37">
        <f>Rates!$F$11</f>
        <v>0</v>
      </c>
      <c r="D28" s="32">
        <f t="shared" si="9"/>
        <v>0</v>
      </c>
      <c r="E28" s="74">
        <f>Rates!$N$11</f>
        <v>-1.2999999999999999E-3</v>
      </c>
      <c r="F28" s="2">
        <f t="shared" si="10"/>
        <v>-0.19499999999999998</v>
      </c>
      <c r="G28" s="48"/>
      <c r="H28" s="37">
        <f>Rates!$F$11</f>
        <v>0</v>
      </c>
      <c r="I28" s="32">
        <f t="shared" si="11"/>
        <v>0</v>
      </c>
      <c r="J28" s="74">
        <f>Rates!$N$11</f>
        <v>-1.2999999999999999E-3</v>
      </c>
      <c r="K28" s="2">
        <f t="shared" si="12"/>
        <v>-0.19499999999999998</v>
      </c>
      <c r="L28" s="48"/>
      <c r="M28" s="37">
        <f>Rates!$F$11</f>
        <v>0</v>
      </c>
      <c r="N28" s="32">
        <f t="shared" si="13"/>
        <v>0</v>
      </c>
      <c r="O28" s="74">
        <f>Rates!$N$11</f>
        <v>-1.2999999999999999E-3</v>
      </c>
      <c r="P28" s="2">
        <f t="shared" si="14"/>
        <v>-0.19499999999999998</v>
      </c>
      <c r="Q28" s="48"/>
      <c r="R28" s="37">
        <f>Rates!$F$11</f>
        <v>0</v>
      </c>
      <c r="S28" s="32">
        <f t="shared" si="15"/>
        <v>0</v>
      </c>
      <c r="T28" s="74">
        <f>Rates!$N$11</f>
        <v>-1.2999999999999999E-3</v>
      </c>
      <c r="U28" s="2">
        <f t="shared" si="16"/>
        <v>-0.19499999999999998</v>
      </c>
      <c r="V28" s="48"/>
    </row>
    <row r="29" spans="1:22" x14ac:dyDescent="0.25">
      <c r="A29" s="99">
        <f t="shared" si="0"/>
        <v>23</v>
      </c>
      <c r="B29" s="48" t="s">
        <v>173</v>
      </c>
      <c r="C29" s="37">
        <f>Rates!$F$12</f>
        <v>0</v>
      </c>
      <c r="D29" s="32">
        <f t="shared" si="9"/>
        <v>0</v>
      </c>
      <c r="E29" s="74">
        <f>Rates!$N$12</f>
        <v>2.9999999999999997E-4</v>
      </c>
      <c r="F29" s="2">
        <f t="shared" si="10"/>
        <v>4.4999999999999998E-2</v>
      </c>
      <c r="G29" s="48"/>
      <c r="H29" s="37">
        <f>Rates!$F$12</f>
        <v>0</v>
      </c>
      <c r="I29" s="32">
        <f t="shared" si="11"/>
        <v>0</v>
      </c>
      <c r="J29" s="74">
        <f>Rates!$N$12</f>
        <v>2.9999999999999997E-4</v>
      </c>
      <c r="K29" s="2">
        <f t="shared" si="12"/>
        <v>4.4999999999999998E-2</v>
      </c>
      <c r="L29" s="48"/>
      <c r="M29" s="37">
        <f>Rates!$F$12</f>
        <v>0</v>
      </c>
      <c r="N29" s="32">
        <f t="shared" si="13"/>
        <v>0</v>
      </c>
      <c r="O29" s="74">
        <f>Rates!$N$12</f>
        <v>2.9999999999999997E-4</v>
      </c>
      <c r="P29" s="2">
        <f t="shared" si="14"/>
        <v>4.4999999999999998E-2</v>
      </c>
      <c r="Q29" s="48"/>
      <c r="R29" s="37">
        <f>Rates!$F$12</f>
        <v>0</v>
      </c>
      <c r="S29" s="32">
        <f t="shared" si="15"/>
        <v>0</v>
      </c>
      <c r="T29" s="74">
        <f>Rates!$N$12</f>
        <v>2.9999999999999997E-4</v>
      </c>
      <c r="U29" s="2">
        <f t="shared" si="16"/>
        <v>4.4999999999999998E-2</v>
      </c>
      <c r="V29" s="48"/>
    </row>
    <row r="30" spans="1:22" x14ac:dyDescent="0.25">
      <c r="A30" s="99">
        <f t="shared" si="0"/>
        <v>24</v>
      </c>
      <c r="B30" s="48" t="s">
        <v>71</v>
      </c>
      <c r="C30" s="37">
        <f>Rates!$F$13</f>
        <v>4.0000000000000002E-4</v>
      </c>
      <c r="D30" s="32">
        <f t="shared" si="9"/>
        <v>6.0000000000000005E-2</v>
      </c>
      <c r="E30" s="74">
        <f>Rates!$N$13</f>
        <v>0</v>
      </c>
      <c r="F30" s="2">
        <f t="shared" si="10"/>
        <v>0</v>
      </c>
      <c r="G30" s="48"/>
      <c r="H30" s="37">
        <f>Rates!$F$13</f>
        <v>4.0000000000000002E-4</v>
      </c>
      <c r="I30" s="32">
        <f t="shared" si="11"/>
        <v>6.0000000000000005E-2</v>
      </c>
      <c r="J30" s="74">
        <f>Rates!$N$13</f>
        <v>0</v>
      </c>
      <c r="K30" s="2">
        <f t="shared" si="12"/>
        <v>0</v>
      </c>
      <c r="L30" s="48"/>
      <c r="M30" s="37">
        <f>Rates!$F$13</f>
        <v>4.0000000000000002E-4</v>
      </c>
      <c r="N30" s="32">
        <f t="shared" si="13"/>
        <v>6.0000000000000005E-2</v>
      </c>
      <c r="O30" s="74">
        <f>Rates!$N$13</f>
        <v>0</v>
      </c>
      <c r="P30" s="2">
        <f t="shared" si="14"/>
        <v>0</v>
      </c>
      <c r="Q30" s="48"/>
      <c r="R30" s="37">
        <f>Rates!$F$13</f>
        <v>4.0000000000000002E-4</v>
      </c>
      <c r="S30" s="32">
        <f t="shared" si="15"/>
        <v>6.0000000000000005E-2</v>
      </c>
      <c r="T30" s="74">
        <f>Rates!$N$13</f>
        <v>0</v>
      </c>
      <c r="U30" s="2">
        <f t="shared" si="16"/>
        <v>0</v>
      </c>
      <c r="V30" s="48"/>
    </row>
    <row r="31" spans="1:22" x14ac:dyDescent="0.25">
      <c r="A31" s="99">
        <f t="shared" si="0"/>
        <v>25</v>
      </c>
      <c r="B31" s="48" t="s">
        <v>78</v>
      </c>
      <c r="C31" s="37">
        <f>Rates!$F$14</f>
        <v>-2.2000000000000001E-3</v>
      </c>
      <c r="D31" s="255">
        <f t="shared" si="9"/>
        <v>-0.33</v>
      </c>
      <c r="E31" s="74">
        <f>Rates!$N$14</f>
        <v>-2.2000000000000001E-3</v>
      </c>
      <c r="F31" s="2">
        <f t="shared" si="10"/>
        <v>-0.33</v>
      </c>
      <c r="G31" s="48"/>
      <c r="H31" s="37">
        <f>Rates!$F$14</f>
        <v>-2.2000000000000001E-3</v>
      </c>
      <c r="I31" s="255">
        <f t="shared" si="11"/>
        <v>-0.33</v>
      </c>
      <c r="J31" s="74">
        <f>Rates!$N$14</f>
        <v>-2.2000000000000001E-3</v>
      </c>
      <c r="K31" s="2">
        <f t="shared" si="12"/>
        <v>-0.33</v>
      </c>
      <c r="L31" s="48"/>
      <c r="M31" s="37">
        <f>Rates!$F$14</f>
        <v>-2.2000000000000001E-3</v>
      </c>
      <c r="N31" s="255">
        <f t="shared" si="13"/>
        <v>-0.33</v>
      </c>
      <c r="O31" s="74">
        <f>Rates!$N$14</f>
        <v>-2.2000000000000001E-3</v>
      </c>
      <c r="P31" s="2">
        <f t="shared" si="14"/>
        <v>-0.33</v>
      </c>
      <c r="Q31" s="48"/>
      <c r="R31" s="37">
        <f>Rates!$F$14</f>
        <v>-2.2000000000000001E-3</v>
      </c>
      <c r="S31" s="255">
        <f t="shared" si="15"/>
        <v>-0.33</v>
      </c>
      <c r="T31" s="74">
        <f>Rates!$N$14</f>
        <v>-2.2000000000000001E-3</v>
      </c>
      <c r="U31" s="2">
        <f t="shared" si="16"/>
        <v>-0.33</v>
      </c>
      <c r="V31" s="48"/>
    </row>
    <row r="32" spans="1:22" x14ac:dyDescent="0.25">
      <c r="A32" s="102">
        <f t="shared" si="0"/>
        <v>26</v>
      </c>
      <c r="B32" s="103" t="s">
        <v>23</v>
      </c>
      <c r="C32" s="86"/>
      <c r="D32" s="56">
        <f>SUM(D18:D31)</f>
        <v>9.1551200798934715</v>
      </c>
      <c r="E32" s="70"/>
      <c r="F32" s="55">
        <f>SUM(F18:F31)</f>
        <v>8.8801200798934712</v>
      </c>
      <c r="G32" s="87">
        <f>F32-D32</f>
        <v>-0.27500000000000036</v>
      </c>
      <c r="H32" s="86"/>
      <c r="I32" s="56">
        <f>SUM(I18:I31)</f>
        <v>9.1551200798934715</v>
      </c>
      <c r="J32" s="70"/>
      <c r="K32" s="55">
        <f>SUM(K18:K31)</f>
        <v>8.8801200798934712</v>
      </c>
      <c r="L32" s="87">
        <f>K32-I32</f>
        <v>-0.27500000000000036</v>
      </c>
      <c r="M32" s="86"/>
      <c r="N32" s="56">
        <f>SUM(N18:N31)</f>
        <v>9.1551200798934715</v>
      </c>
      <c r="O32" s="70"/>
      <c r="P32" s="55">
        <f>SUM(P18:P31)</f>
        <v>8.8801200798934712</v>
      </c>
      <c r="Q32" s="87">
        <f>P32-N32</f>
        <v>-0.27500000000000036</v>
      </c>
      <c r="R32" s="86"/>
      <c r="S32" s="56">
        <f>SUM(S18:S31)</f>
        <v>9.1551200798934715</v>
      </c>
      <c r="T32" s="70"/>
      <c r="U32" s="55">
        <f>SUM(U18:U31)</f>
        <v>8.8801200798934712</v>
      </c>
      <c r="V32" s="87">
        <f>U32-S32</f>
        <v>-0.27500000000000036</v>
      </c>
    </row>
    <row r="33" spans="1:22" x14ac:dyDescent="0.25">
      <c r="A33" s="104">
        <f t="shared" si="0"/>
        <v>27</v>
      </c>
      <c r="B33" s="105" t="s">
        <v>87</v>
      </c>
      <c r="C33" s="88"/>
      <c r="D33" s="80"/>
      <c r="E33" s="71"/>
      <c r="F33" s="57"/>
      <c r="G33" s="89">
        <f>G32/D32</f>
        <v>-3.0037836489327646E-2</v>
      </c>
      <c r="H33" s="88"/>
      <c r="I33" s="80"/>
      <c r="J33" s="71"/>
      <c r="K33" s="57"/>
      <c r="L33" s="89">
        <f>L32/I32</f>
        <v>-3.0037836489327646E-2</v>
      </c>
      <c r="M33" s="88"/>
      <c r="N33" s="80"/>
      <c r="O33" s="71"/>
      <c r="P33" s="57"/>
      <c r="Q33" s="89">
        <f>Q32/N32</f>
        <v>-3.0037836489327646E-2</v>
      </c>
      <c r="R33" s="88"/>
      <c r="S33" s="80"/>
      <c r="T33" s="71"/>
      <c r="U33" s="57"/>
      <c r="V33" s="89">
        <f>V32/S32</f>
        <v>-3.0037836489327646E-2</v>
      </c>
    </row>
    <row r="34" spans="1:22" x14ac:dyDescent="0.25">
      <c r="A34" s="106">
        <f t="shared" si="0"/>
        <v>28</v>
      </c>
      <c r="B34" s="91" t="s">
        <v>26</v>
      </c>
      <c r="C34" s="90"/>
      <c r="D34" s="81"/>
      <c r="E34" s="72"/>
      <c r="F34" s="54"/>
      <c r="G34" s="91"/>
      <c r="H34" s="90"/>
      <c r="I34" s="81"/>
      <c r="J34" s="72"/>
      <c r="K34" s="54"/>
      <c r="L34" s="91"/>
      <c r="M34" s="90"/>
      <c r="N34" s="81"/>
      <c r="O34" s="72"/>
      <c r="P34" s="54"/>
      <c r="Q34" s="91"/>
      <c r="R34" s="90"/>
      <c r="S34" s="81"/>
      <c r="T34" s="72"/>
      <c r="U34" s="54"/>
      <c r="V34" s="91"/>
    </row>
    <row r="35" spans="1:22" x14ac:dyDescent="0.25">
      <c r="A35" s="99">
        <f t="shared" si="0"/>
        <v>29</v>
      </c>
      <c r="B35" s="48" t="s">
        <v>57</v>
      </c>
      <c r="C35" s="37">
        <f>Rates!$F$17</f>
        <v>6.1000000000000004E-3</v>
      </c>
      <c r="D35" s="32">
        <f>C35*D$10</f>
        <v>0.95443649999999991</v>
      </c>
      <c r="E35" s="74">
        <f>Rates!$N$17</f>
        <v>6.0000000000000001E-3</v>
      </c>
      <c r="F35" s="2">
        <f>E35*F$10</f>
        <v>0.9387899999999999</v>
      </c>
      <c r="G35" s="48"/>
      <c r="H35" s="37">
        <f>Rates!$F$17</f>
        <v>6.1000000000000004E-3</v>
      </c>
      <c r="I35" s="32">
        <f>H35*I$10</f>
        <v>0.95443649999999991</v>
      </c>
      <c r="J35" s="74">
        <f>Rates!$N$17</f>
        <v>6.0000000000000001E-3</v>
      </c>
      <c r="K35" s="2">
        <f>J35*K$10</f>
        <v>0.9387899999999999</v>
      </c>
      <c r="L35" s="48"/>
      <c r="M35" s="37">
        <f>Rates!$F$17</f>
        <v>6.1000000000000004E-3</v>
      </c>
      <c r="N35" s="32">
        <f>M35*N$10</f>
        <v>0.95443649999999991</v>
      </c>
      <c r="O35" s="74">
        <f>Rates!$N$17</f>
        <v>6.0000000000000001E-3</v>
      </c>
      <c r="P35" s="2">
        <f>O35*P$10</f>
        <v>0.9387899999999999</v>
      </c>
      <c r="Q35" s="48"/>
      <c r="R35" s="37">
        <f>Rates!$F$17</f>
        <v>6.1000000000000004E-3</v>
      </c>
      <c r="S35" s="32">
        <f>R35*S$10</f>
        <v>0.95443649999999991</v>
      </c>
      <c r="T35" s="74">
        <f>Rates!$N$17</f>
        <v>6.0000000000000001E-3</v>
      </c>
      <c r="U35" s="2">
        <f>T35*U$10</f>
        <v>0.9387899999999999</v>
      </c>
      <c r="V35" s="48"/>
    </row>
    <row r="36" spans="1:22" x14ac:dyDescent="0.25">
      <c r="A36" s="99">
        <f t="shared" si="0"/>
        <v>30</v>
      </c>
      <c r="B36" s="48" t="s">
        <v>58</v>
      </c>
      <c r="C36" s="37">
        <f>Rates!$F$18</f>
        <v>4.7000000000000002E-3</v>
      </c>
      <c r="D36" s="32">
        <f>C36*D$10</f>
        <v>0.73538549999999991</v>
      </c>
      <c r="E36" s="74">
        <f>Rates!$N$18</f>
        <v>4.7000000000000002E-3</v>
      </c>
      <c r="F36" s="2">
        <f>E36*F$10</f>
        <v>0.73538549999999991</v>
      </c>
      <c r="G36" s="48"/>
      <c r="H36" s="37">
        <f>Rates!$F$18</f>
        <v>4.7000000000000002E-3</v>
      </c>
      <c r="I36" s="32">
        <f>H36*I$10</f>
        <v>0.73538549999999991</v>
      </c>
      <c r="J36" s="74">
        <f>Rates!$N$18</f>
        <v>4.7000000000000002E-3</v>
      </c>
      <c r="K36" s="2">
        <f>J36*K$10</f>
        <v>0.73538549999999991</v>
      </c>
      <c r="L36" s="48"/>
      <c r="M36" s="37">
        <f>Rates!$F$18</f>
        <v>4.7000000000000002E-3</v>
      </c>
      <c r="N36" s="32">
        <f>M36*N$10</f>
        <v>0.73538549999999991</v>
      </c>
      <c r="O36" s="74">
        <f>Rates!$N$18</f>
        <v>4.7000000000000002E-3</v>
      </c>
      <c r="P36" s="2">
        <f>O36*P$10</f>
        <v>0.73538549999999991</v>
      </c>
      <c r="Q36" s="48"/>
      <c r="R36" s="37">
        <f>Rates!$F$18</f>
        <v>4.7000000000000002E-3</v>
      </c>
      <c r="S36" s="32">
        <f>R36*S$10</f>
        <v>0.73538549999999991</v>
      </c>
      <c r="T36" s="74">
        <f>Rates!$N$18</f>
        <v>4.7000000000000002E-3</v>
      </c>
      <c r="U36" s="2">
        <f>T36*U$10</f>
        <v>0.73538549999999991</v>
      </c>
      <c r="V36" s="48"/>
    </row>
    <row r="37" spans="1:22" x14ac:dyDescent="0.25">
      <c r="A37" s="102">
        <f t="shared" si="0"/>
        <v>31</v>
      </c>
      <c r="B37" s="103" t="s">
        <v>23</v>
      </c>
      <c r="C37" s="86"/>
      <c r="D37" s="56">
        <f>SUM(D35:D36)</f>
        <v>1.6898219999999999</v>
      </c>
      <c r="E37" s="70"/>
      <c r="F37" s="55">
        <f>SUM(F35:F36)</f>
        <v>1.6741754999999998</v>
      </c>
      <c r="G37" s="87">
        <f>F37-D37</f>
        <v>-1.5646500000000119E-2</v>
      </c>
      <c r="H37" s="86"/>
      <c r="I37" s="56">
        <f>SUM(I35:I36)</f>
        <v>1.6898219999999999</v>
      </c>
      <c r="J37" s="70"/>
      <c r="K37" s="55">
        <f>SUM(K35:K36)</f>
        <v>1.6741754999999998</v>
      </c>
      <c r="L37" s="87">
        <f>K37-I37</f>
        <v>-1.5646500000000119E-2</v>
      </c>
      <c r="M37" s="86"/>
      <c r="N37" s="56">
        <f>SUM(N35:N36)</f>
        <v>1.6898219999999999</v>
      </c>
      <c r="O37" s="70"/>
      <c r="P37" s="55">
        <f>SUM(P35:P36)</f>
        <v>1.6741754999999998</v>
      </c>
      <c r="Q37" s="87">
        <f>P37-N37</f>
        <v>-1.5646500000000119E-2</v>
      </c>
      <c r="R37" s="86"/>
      <c r="S37" s="56">
        <f>SUM(S35:S36)</f>
        <v>1.6898219999999999</v>
      </c>
      <c r="T37" s="70"/>
      <c r="U37" s="55">
        <f>SUM(U35:U36)</f>
        <v>1.6741754999999998</v>
      </c>
      <c r="V37" s="87">
        <f>U37-S37</f>
        <v>-1.5646500000000119E-2</v>
      </c>
    </row>
    <row r="38" spans="1:22" x14ac:dyDescent="0.25">
      <c r="A38" s="104">
        <f t="shared" si="0"/>
        <v>32</v>
      </c>
      <c r="B38" s="105" t="s">
        <v>87</v>
      </c>
      <c r="C38" s="88"/>
      <c r="D38" s="80"/>
      <c r="E38" s="71"/>
      <c r="F38" s="57"/>
      <c r="G38" s="89">
        <f>G37/D37</f>
        <v>-9.2592592592593299E-3</v>
      </c>
      <c r="H38" s="88"/>
      <c r="I38" s="80"/>
      <c r="J38" s="71"/>
      <c r="K38" s="57"/>
      <c r="L38" s="89">
        <f>L37/I37</f>
        <v>-9.2592592592593299E-3</v>
      </c>
      <c r="M38" s="88"/>
      <c r="N38" s="80"/>
      <c r="O38" s="71"/>
      <c r="P38" s="57"/>
      <c r="Q38" s="89">
        <f>Q37/N37</f>
        <v>-9.2592592592593299E-3</v>
      </c>
      <c r="R38" s="88"/>
      <c r="S38" s="80"/>
      <c r="T38" s="71"/>
      <c r="U38" s="57"/>
      <c r="V38" s="89">
        <f>V37/S37</f>
        <v>-9.2592592592593299E-3</v>
      </c>
    </row>
    <row r="39" spans="1:22" x14ac:dyDescent="0.25">
      <c r="A39" s="106">
        <f t="shared" si="0"/>
        <v>33</v>
      </c>
      <c r="B39" s="91" t="s">
        <v>27</v>
      </c>
      <c r="C39" s="90"/>
      <c r="D39" s="81"/>
      <c r="E39" s="72"/>
      <c r="F39" s="54"/>
      <c r="G39" s="91"/>
      <c r="H39" s="90"/>
      <c r="I39" s="81"/>
      <c r="J39" s="72"/>
      <c r="K39" s="54"/>
      <c r="L39" s="91"/>
      <c r="M39" s="90"/>
      <c r="N39" s="81"/>
      <c r="O39" s="72"/>
      <c r="P39" s="54"/>
      <c r="Q39" s="91"/>
      <c r="R39" s="90"/>
      <c r="S39" s="81"/>
      <c r="T39" s="72"/>
      <c r="U39" s="54"/>
      <c r="V39" s="91"/>
    </row>
    <row r="40" spans="1:22" x14ac:dyDescent="0.25">
      <c r="A40" s="99">
        <f t="shared" si="0"/>
        <v>34</v>
      </c>
      <c r="B40" s="48" t="s">
        <v>55</v>
      </c>
      <c r="C40" s="37">
        <f>WMSR+RRRP</f>
        <v>6.0000000000000001E-3</v>
      </c>
      <c r="D40" s="32">
        <f>C40*D10</f>
        <v>0.9387899999999999</v>
      </c>
      <c r="E40" s="74">
        <f>WMSR+RRRP</f>
        <v>6.0000000000000001E-3</v>
      </c>
      <c r="F40" s="2">
        <f>E40*F10</f>
        <v>0.9387899999999999</v>
      </c>
      <c r="G40" s="48"/>
      <c r="H40" s="37">
        <f>WMSR+RRRP</f>
        <v>6.0000000000000001E-3</v>
      </c>
      <c r="I40" s="32">
        <f>H40*I10</f>
        <v>0.9387899999999999</v>
      </c>
      <c r="J40" s="74">
        <f>WMSR+RRRP</f>
        <v>6.0000000000000001E-3</v>
      </c>
      <c r="K40" s="2">
        <f>J40*K10</f>
        <v>0.9387899999999999</v>
      </c>
      <c r="L40" s="48"/>
      <c r="M40" s="37">
        <f>WMSR+RRRP</f>
        <v>6.0000000000000001E-3</v>
      </c>
      <c r="N40" s="32">
        <f>M40*N10</f>
        <v>0.9387899999999999</v>
      </c>
      <c r="O40" s="74">
        <f>WMSR+RRRP</f>
        <v>6.0000000000000001E-3</v>
      </c>
      <c r="P40" s="2">
        <f>O40*P10</f>
        <v>0.9387899999999999</v>
      </c>
      <c r="Q40" s="48"/>
      <c r="R40" s="37">
        <f>WMSR+RRRP</f>
        <v>6.0000000000000001E-3</v>
      </c>
      <c r="S40" s="32">
        <f>R40*S10</f>
        <v>0.9387899999999999</v>
      </c>
      <c r="T40" s="74">
        <f>WMSR+RRRP</f>
        <v>6.0000000000000001E-3</v>
      </c>
      <c r="U40" s="2">
        <f>T40*U10</f>
        <v>0.9387899999999999</v>
      </c>
      <c r="V40" s="48"/>
    </row>
    <row r="41" spans="1:22" x14ac:dyDescent="0.25">
      <c r="A41" s="99">
        <f t="shared" si="0"/>
        <v>35</v>
      </c>
      <c r="B41" s="48" t="s">
        <v>56</v>
      </c>
      <c r="C41" s="37">
        <f>SSS</f>
        <v>0.25</v>
      </c>
      <c r="D41" s="32">
        <f>C41</f>
        <v>0.25</v>
      </c>
      <c r="E41" s="74">
        <f>SSS</f>
        <v>0.25</v>
      </c>
      <c r="F41" s="2">
        <f>E41</f>
        <v>0.25</v>
      </c>
      <c r="G41" s="48"/>
      <c r="H41" s="37">
        <f>SSS</f>
        <v>0.25</v>
      </c>
      <c r="I41" s="32">
        <f>H41</f>
        <v>0.25</v>
      </c>
      <c r="J41" s="74">
        <f>SSS</f>
        <v>0.25</v>
      </c>
      <c r="K41" s="2">
        <f>J41</f>
        <v>0.25</v>
      </c>
      <c r="L41" s="48"/>
      <c r="M41" s="37">
        <f>SSS</f>
        <v>0.25</v>
      </c>
      <c r="N41" s="32">
        <f>M41</f>
        <v>0.25</v>
      </c>
      <c r="O41" s="74">
        <f>SSS</f>
        <v>0.25</v>
      </c>
      <c r="P41" s="2">
        <f>O41</f>
        <v>0.25</v>
      </c>
      <c r="Q41" s="48"/>
      <c r="R41" s="37">
        <f>SSS</f>
        <v>0.25</v>
      </c>
      <c r="S41" s="32">
        <f>R41</f>
        <v>0.25</v>
      </c>
      <c r="T41" s="74">
        <f>SSS</f>
        <v>0.25</v>
      </c>
      <c r="U41" s="2">
        <f>T41</f>
        <v>0.25</v>
      </c>
      <c r="V41" s="48"/>
    </row>
    <row r="42" spans="1:22" x14ac:dyDescent="0.25">
      <c r="A42" s="99">
        <f t="shared" si="0"/>
        <v>36</v>
      </c>
      <c r="B42" s="48" t="s">
        <v>9</v>
      </c>
      <c r="C42" s="37">
        <v>7.0000000000000001E-3</v>
      </c>
      <c r="D42" s="32">
        <f>C42*D7</f>
        <v>1.05</v>
      </c>
      <c r="E42" s="74">
        <v>7.0000000000000001E-3</v>
      </c>
      <c r="F42" s="2">
        <f>E42*F7</f>
        <v>1.05</v>
      </c>
      <c r="G42" s="48"/>
      <c r="H42" s="37">
        <v>7.0000000000000001E-3</v>
      </c>
      <c r="I42" s="32">
        <f>H42*I7</f>
        <v>1.05</v>
      </c>
      <c r="J42" s="74">
        <v>7.0000000000000001E-3</v>
      </c>
      <c r="K42" s="2">
        <f>J42*K7</f>
        <v>1.05</v>
      </c>
      <c r="L42" s="48"/>
      <c r="M42" s="37">
        <v>7.0000000000000001E-3</v>
      </c>
      <c r="N42" s="32">
        <f>M42*N7</f>
        <v>1.05</v>
      </c>
      <c r="O42" s="74">
        <v>7.0000000000000001E-3</v>
      </c>
      <c r="P42" s="2">
        <f>O42*P7</f>
        <v>1.05</v>
      </c>
      <c r="Q42" s="48"/>
      <c r="R42" s="37">
        <v>7.0000000000000001E-3</v>
      </c>
      <c r="S42" s="32">
        <f>R42*S7</f>
        <v>1.05</v>
      </c>
      <c r="T42" s="74">
        <v>7.0000000000000001E-3</v>
      </c>
      <c r="U42" s="2">
        <f>T42*U7</f>
        <v>1.05</v>
      </c>
      <c r="V42" s="48"/>
    </row>
    <row r="43" spans="1:22" x14ac:dyDescent="0.25">
      <c r="A43" s="102">
        <f>A42+1</f>
        <v>37</v>
      </c>
      <c r="B43" s="103" t="s">
        <v>10</v>
      </c>
      <c r="C43" s="86"/>
      <c r="D43" s="56">
        <f>SUM(D40:D42)</f>
        <v>2.2387899999999998</v>
      </c>
      <c r="E43" s="70"/>
      <c r="F43" s="55">
        <f>SUM(F40:F42)</f>
        <v>2.2387899999999998</v>
      </c>
      <c r="G43" s="87">
        <f>F43-D43</f>
        <v>0</v>
      </c>
      <c r="H43" s="86"/>
      <c r="I43" s="56">
        <f>SUM(I40:I42)</f>
        <v>2.2387899999999998</v>
      </c>
      <c r="J43" s="70"/>
      <c r="K43" s="55">
        <f>SUM(K40:K42)</f>
        <v>2.2387899999999998</v>
      </c>
      <c r="L43" s="87">
        <f>K43-I43</f>
        <v>0</v>
      </c>
      <c r="M43" s="86"/>
      <c r="N43" s="56">
        <f>SUM(N40:N42)</f>
        <v>2.2387899999999998</v>
      </c>
      <c r="O43" s="70"/>
      <c r="P43" s="55">
        <f>SUM(P40:P42)</f>
        <v>2.2387899999999998</v>
      </c>
      <c r="Q43" s="87">
        <f>P43-N43</f>
        <v>0</v>
      </c>
      <c r="R43" s="86"/>
      <c r="S43" s="56">
        <f>SUM(S40:S42)</f>
        <v>2.2387899999999998</v>
      </c>
      <c r="T43" s="70"/>
      <c r="U43" s="55">
        <f>SUM(U40:U42)</f>
        <v>2.2387899999999998</v>
      </c>
      <c r="V43" s="87">
        <f>U43-S43</f>
        <v>0</v>
      </c>
    </row>
    <row r="44" spans="1:22" x14ac:dyDescent="0.25">
      <c r="A44" s="104">
        <f t="shared" si="0"/>
        <v>38</v>
      </c>
      <c r="B44" s="105" t="s">
        <v>87</v>
      </c>
      <c r="C44" s="88"/>
      <c r="D44" s="80"/>
      <c r="E44" s="71"/>
      <c r="F44" s="57"/>
      <c r="G44" s="89">
        <f>G43/D43</f>
        <v>0</v>
      </c>
      <c r="H44" s="88"/>
      <c r="I44" s="80"/>
      <c r="J44" s="71"/>
      <c r="K44" s="57"/>
      <c r="L44" s="89">
        <f>L43/I43</f>
        <v>0</v>
      </c>
      <c r="M44" s="88"/>
      <c r="N44" s="80"/>
      <c r="O44" s="71"/>
      <c r="P44" s="57"/>
      <c r="Q44" s="89">
        <f>Q43/N43</f>
        <v>0</v>
      </c>
      <c r="R44" s="88"/>
      <c r="S44" s="80"/>
      <c r="T44" s="71"/>
      <c r="U44" s="57"/>
      <c r="V44" s="89">
        <f>V43/S43</f>
        <v>0</v>
      </c>
    </row>
    <row r="45" spans="1:22" x14ac:dyDescent="0.25">
      <c r="A45" s="107">
        <f t="shared" si="0"/>
        <v>39</v>
      </c>
      <c r="B45" s="93" t="s">
        <v>97</v>
      </c>
      <c r="C45" s="92"/>
      <c r="D45" s="82">
        <f>D15+D32+D37+D43</f>
        <v>29.791854583222367</v>
      </c>
      <c r="E45" s="75"/>
      <c r="F45" s="62">
        <f>F15+F32+F37+F43</f>
        <v>29.501208083222366</v>
      </c>
      <c r="G45" s="93"/>
      <c r="H45" s="92"/>
      <c r="I45" s="82">
        <f>I15+I32+I37+I43</f>
        <v>29.791854583222367</v>
      </c>
      <c r="J45" s="75"/>
      <c r="K45" s="62">
        <f>K15+K32+K37+K43</f>
        <v>29.501208083222366</v>
      </c>
      <c r="L45" s="93"/>
      <c r="M45" s="92"/>
      <c r="N45" s="82">
        <f>N15+N32+N37+N43</f>
        <v>29.791854583222367</v>
      </c>
      <c r="O45" s="75"/>
      <c r="P45" s="62">
        <f>P15+P32+P37+P43</f>
        <v>29.501208083222366</v>
      </c>
      <c r="Q45" s="93"/>
      <c r="R45" s="92"/>
      <c r="S45" s="82">
        <f>S15+S32+S37+S43</f>
        <v>29.791854583222367</v>
      </c>
      <c r="T45" s="75"/>
      <c r="U45" s="62">
        <f>U15+U32+U37+U43</f>
        <v>29.501208083222366</v>
      </c>
      <c r="V45" s="93"/>
    </row>
    <row r="46" spans="1:22" x14ac:dyDescent="0.25">
      <c r="A46" s="108">
        <f t="shared" si="0"/>
        <v>40</v>
      </c>
      <c r="B46" s="94" t="s">
        <v>11</v>
      </c>
      <c r="C46" s="50"/>
      <c r="D46" s="33">
        <f>D45*0.13</f>
        <v>3.8729410958189079</v>
      </c>
      <c r="E46" s="76"/>
      <c r="F46" s="59">
        <f>F45*0.13</f>
        <v>3.8351570508189079</v>
      </c>
      <c r="G46" s="94"/>
      <c r="H46" s="50"/>
      <c r="I46" s="33">
        <f>I45*0.13</f>
        <v>3.8729410958189079</v>
      </c>
      <c r="J46" s="76"/>
      <c r="K46" s="59">
        <f>K45*0.13</f>
        <v>3.8351570508189079</v>
      </c>
      <c r="L46" s="94"/>
      <c r="M46" s="50"/>
      <c r="N46" s="33">
        <f>N45*0.13</f>
        <v>3.8729410958189079</v>
      </c>
      <c r="O46" s="76"/>
      <c r="P46" s="59">
        <f>P45*0.13</f>
        <v>3.8351570508189079</v>
      </c>
      <c r="Q46" s="94"/>
      <c r="R46" s="50"/>
      <c r="S46" s="33">
        <f>S45*0.13</f>
        <v>3.8729410958189079</v>
      </c>
      <c r="T46" s="76"/>
      <c r="U46" s="59">
        <f>U45*0.13</f>
        <v>3.8351570508189079</v>
      </c>
      <c r="V46" s="94"/>
    </row>
    <row r="47" spans="1:22" x14ac:dyDescent="0.25">
      <c r="A47" s="109">
        <f>A46+1</f>
        <v>41</v>
      </c>
      <c r="B47" s="110" t="s">
        <v>13</v>
      </c>
      <c r="C47" s="95"/>
      <c r="D47" s="64">
        <f>SUM(D45:D46)</f>
        <v>33.664795679041276</v>
      </c>
      <c r="E47" s="78"/>
      <c r="F47" s="63">
        <f>SUM(F45:F46)</f>
        <v>33.336365134041273</v>
      </c>
      <c r="G47" s="96">
        <f>F47-D47</f>
        <v>-0.32843054500000335</v>
      </c>
      <c r="H47" s="95"/>
      <c r="I47" s="64">
        <f>SUM(I45:I46)</f>
        <v>33.664795679041276</v>
      </c>
      <c r="J47" s="78"/>
      <c r="K47" s="63">
        <f>SUM(K45:K46)</f>
        <v>33.336365134041273</v>
      </c>
      <c r="L47" s="96">
        <f>K47-I47</f>
        <v>-0.32843054500000335</v>
      </c>
      <c r="M47" s="95"/>
      <c r="N47" s="64">
        <f>SUM(N45:N46)</f>
        <v>33.664795679041276</v>
      </c>
      <c r="O47" s="78"/>
      <c r="P47" s="63">
        <f>SUM(P45:P46)</f>
        <v>33.336365134041273</v>
      </c>
      <c r="Q47" s="96">
        <f>P47-N47</f>
        <v>-0.32843054500000335</v>
      </c>
      <c r="R47" s="95"/>
      <c r="S47" s="64">
        <f>SUM(S45:S46)</f>
        <v>33.664795679041276</v>
      </c>
      <c r="T47" s="78"/>
      <c r="U47" s="63">
        <f>SUM(U45:U46)</f>
        <v>33.336365134041273</v>
      </c>
      <c r="V47" s="96">
        <f>U47-S47</f>
        <v>-0.32843054500000335</v>
      </c>
    </row>
    <row r="48" spans="1:22" x14ac:dyDescent="0.25">
      <c r="A48" s="111">
        <f t="shared" si="0"/>
        <v>42</v>
      </c>
      <c r="B48" s="112" t="s">
        <v>87</v>
      </c>
      <c r="C48" s="97"/>
      <c r="D48" s="83"/>
      <c r="E48" s="79"/>
      <c r="F48" s="65"/>
      <c r="G48" s="98">
        <f>G47/D47</f>
        <v>-9.7559048963566011E-3</v>
      </c>
      <c r="H48" s="97"/>
      <c r="I48" s="83"/>
      <c r="J48" s="79"/>
      <c r="K48" s="65"/>
      <c r="L48" s="98">
        <f>L47/I47</f>
        <v>-9.7559048963566011E-3</v>
      </c>
      <c r="M48" s="97"/>
      <c r="N48" s="83"/>
      <c r="O48" s="79"/>
      <c r="P48" s="65"/>
      <c r="Q48" s="98">
        <f>Q47/N47</f>
        <v>-9.7559048963566011E-3</v>
      </c>
      <c r="R48" s="97"/>
      <c r="S48" s="83"/>
      <c r="T48" s="79"/>
      <c r="U48" s="65"/>
      <c r="V48" s="98">
        <f>V47/S47</f>
        <v>-9.7559048963566011E-3</v>
      </c>
    </row>
    <row r="49" spans="1:22" s="157" customFormat="1" ht="22.5" customHeight="1" x14ac:dyDescent="0.25">
      <c r="A49" s="151">
        <f>A48+1</f>
        <v>43</v>
      </c>
      <c r="B49" s="152" t="s">
        <v>14</v>
      </c>
      <c r="C49" s="153"/>
      <c r="D49" s="154"/>
      <c r="E49" s="155"/>
      <c r="F49" s="156"/>
      <c r="G49" s="152"/>
      <c r="H49" s="153"/>
      <c r="I49" s="154"/>
      <c r="J49" s="155"/>
      <c r="K49" s="156"/>
      <c r="L49" s="152"/>
      <c r="M49" s="153"/>
      <c r="N49" s="154"/>
      <c r="O49" s="155"/>
      <c r="P49" s="156"/>
      <c r="Q49" s="152"/>
      <c r="R49" s="153"/>
      <c r="S49" s="154"/>
      <c r="T49" s="155"/>
      <c r="U49" s="156"/>
      <c r="V49" s="152"/>
    </row>
    <row r="50" spans="1:22" x14ac:dyDescent="0.25">
      <c r="A50" s="108">
        <f>A49+1</f>
        <v>44</v>
      </c>
      <c r="B50" s="94" t="s">
        <v>96</v>
      </c>
      <c r="C50" s="162">
        <v>0</v>
      </c>
      <c r="D50" s="33">
        <f>C50*D7</f>
        <v>0</v>
      </c>
      <c r="E50" s="162">
        <v>0</v>
      </c>
      <c r="F50" s="2">
        <f>E50*F7</f>
        <v>0</v>
      </c>
      <c r="G50" s="94"/>
      <c r="H50" s="162">
        <v>0</v>
      </c>
      <c r="I50" s="33">
        <f>H50*I7</f>
        <v>0</v>
      </c>
      <c r="J50" s="162">
        <v>0</v>
      </c>
      <c r="K50" s="2">
        <f>J50*K7</f>
        <v>0</v>
      </c>
      <c r="L50" s="94"/>
      <c r="M50" s="162">
        <v>0</v>
      </c>
      <c r="N50" s="33">
        <f>M50*N7</f>
        <v>0</v>
      </c>
      <c r="O50" s="162">
        <v>0</v>
      </c>
      <c r="P50" s="2">
        <f>O50*P7</f>
        <v>0</v>
      </c>
      <c r="Q50" s="94"/>
      <c r="R50" s="162">
        <v>0</v>
      </c>
      <c r="S50" s="33">
        <f>R50*S7</f>
        <v>0</v>
      </c>
      <c r="T50" s="162">
        <v>0</v>
      </c>
      <c r="U50" s="2">
        <f>T50*U7</f>
        <v>0</v>
      </c>
      <c r="V50" s="94"/>
    </row>
    <row r="51" spans="1:22" x14ac:dyDescent="0.25">
      <c r="A51" s="108">
        <f>A50+1</f>
        <v>45</v>
      </c>
      <c r="B51" s="48" t="s">
        <v>95</v>
      </c>
      <c r="C51" s="37">
        <f>Rates!$F$15</f>
        <v>4.1999999999999997E-3</v>
      </c>
      <c r="D51" s="32">
        <f>C51*D7</f>
        <v>0.63</v>
      </c>
      <c r="E51" s="37">
        <f>Rates!$N$15</f>
        <v>0</v>
      </c>
      <c r="F51" s="2">
        <f>E51*F7</f>
        <v>0</v>
      </c>
      <c r="G51" s="48"/>
      <c r="H51" s="37">
        <f>Rates!$F$15</f>
        <v>4.1999999999999997E-3</v>
      </c>
      <c r="I51" s="32">
        <f>H51*I7</f>
        <v>0.63</v>
      </c>
      <c r="J51" s="37">
        <f>Rates!$N$15</f>
        <v>0</v>
      </c>
      <c r="K51" s="2">
        <f>J51*K7</f>
        <v>0</v>
      </c>
      <c r="L51" s="48"/>
      <c r="M51" s="37">
        <f>Rates!$F$15</f>
        <v>4.1999999999999997E-3</v>
      </c>
      <c r="N51" s="32">
        <f>M51*N7</f>
        <v>0.63</v>
      </c>
      <c r="O51" s="37">
        <f>Rates!$N$15</f>
        <v>0</v>
      </c>
      <c r="P51" s="2">
        <f>O51*P7</f>
        <v>0</v>
      </c>
      <c r="Q51" s="48"/>
      <c r="R51" s="37">
        <f>Rates!$F$15</f>
        <v>4.1999999999999997E-3</v>
      </c>
      <c r="S51" s="32">
        <f>R51*S7</f>
        <v>0.63</v>
      </c>
      <c r="T51" s="37">
        <f>Rates!$N$15</f>
        <v>0</v>
      </c>
      <c r="U51" s="2">
        <f>T51*U7</f>
        <v>0</v>
      </c>
      <c r="V51" s="48"/>
    </row>
    <row r="52" spans="1:22" x14ac:dyDescent="0.25">
      <c r="A52" s="289">
        <f t="shared" ref="A52:A53" si="17">A51+1</f>
        <v>46</v>
      </c>
      <c r="B52" s="85" t="s">
        <v>143</v>
      </c>
      <c r="C52" s="290">
        <f>Rates!$F$16</f>
        <v>0</v>
      </c>
      <c r="D52" s="39">
        <f>C52*D8</f>
        <v>0</v>
      </c>
      <c r="E52" s="290">
        <f>Rates!$N$16</f>
        <v>0</v>
      </c>
      <c r="F52" s="40">
        <f>E52*F8</f>
        <v>0</v>
      </c>
      <c r="G52" s="85"/>
      <c r="H52" s="290">
        <f>Rates!$F$16</f>
        <v>0</v>
      </c>
      <c r="I52" s="39">
        <f>H52*I8</f>
        <v>0</v>
      </c>
      <c r="J52" s="290">
        <f>Rates!$N$16</f>
        <v>0</v>
      </c>
      <c r="K52" s="40">
        <f>J52*K8</f>
        <v>0</v>
      </c>
      <c r="L52" s="85"/>
      <c r="M52" s="290">
        <f>Rates!$F$16</f>
        <v>0</v>
      </c>
      <c r="N52" s="39">
        <f>M52*N8</f>
        <v>0</v>
      </c>
      <c r="O52" s="290">
        <f>Rates!$N$16</f>
        <v>0</v>
      </c>
      <c r="P52" s="40">
        <f>O52*P8</f>
        <v>0</v>
      </c>
      <c r="Q52" s="85"/>
      <c r="R52" s="290">
        <f>Rates!$F$16</f>
        <v>0</v>
      </c>
      <c r="S52" s="39">
        <f>R52*S8</f>
        <v>0</v>
      </c>
      <c r="T52" s="290">
        <f>Rates!$N$16</f>
        <v>0</v>
      </c>
      <c r="U52" s="40">
        <f>T52*U8</f>
        <v>0</v>
      </c>
      <c r="V52" s="85"/>
    </row>
    <row r="53" spans="1:22" x14ac:dyDescent="0.25">
      <c r="A53" s="292">
        <f t="shared" si="17"/>
        <v>47</v>
      </c>
      <c r="B53" s="293" t="s">
        <v>15</v>
      </c>
      <c r="C53" s="294"/>
      <c r="D53" s="295">
        <f>D45+SUM(D50:D52)</f>
        <v>30.421854583222366</v>
      </c>
      <c r="E53" s="294"/>
      <c r="F53" s="297">
        <f>F45+SUM(F50:F52)</f>
        <v>29.501208083222366</v>
      </c>
      <c r="G53" s="293"/>
      <c r="H53" s="294"/>
      <c r="I53" s="295">
        <f>I45+SUM(I50:I52)</f>
        <v>30.421854583222366</v>
      </c>
      <c r="J53" s="294"/>
      <c r="K53" s="297">
        <f>K45+SUM(K50:K52)</f>
        <v>29.501208083222366</v>
      </c>
      <c r="L53" s="293"/>
      <c r="M53" s="294"/>
      <c r="N53" s="295">
        <f>N45+SUM(N50:N52)</f>
        <v>30.421854583222366</v>
      </c>
      <c r="O53" s="294"/>
      <c r="P53" s="297">
        <f>P45+SUM(P50:P52)</f>
        <v>29.501208083222366</v>
      </c>
      <c r="Q53" s="293"/>
      <c r="R53" s="294"/>
      <c r="S53" s="295">
        <f>S45+SUM(S50:S52)</f>
        <v>30.421854583222366</v>
      </c>
      <c r="T53" s="294"/>
      <c r="U53" s="297">
        <f>U45+SUM(U50:U52)</f>
        <v>29.501208083222366</v>
      </c>
      <c r="V53" s="293"/>
    </row>
    <row r="54" spans="1:22" x14ac:dyDescent="0.25">
      <c r="A54" s="99">
        <f t="shared" si="0"/>
        <v>48</v>
      </c>
      <c r="B54" s="48" t="s">
        <v>11</v>
      </c>
      <c r="C54" s="49"/>
      <c r="D54" s="32">
        <f>D53*0.13</f>
        <v>3.9548410958189075</v>
      </c>
      <c r="E54" s="49"/>
      <c r="F54" s="2">
        <f>F53*0.13</f>
        <v>3.8351570508189079</v>
      </c>
      <c r="G54" s="48"/>
      <c r="H54" s="49"/>
      <c r="I54" s="32">
        <f>I53*0.13</f>
        <v>3.9548410958189075</v>
      </c>
      <c r="J54" s="49"/>
      <c r="K54" s="2">
        <f>K53*0.13</f>
        <v>3.8351570508189079</v>
      </c>
      <c r="L54" s="48"/>
      <c r="M54" s="49"/>
      <c r="N54" s="32">
        <f>N53*0.13</f>
        <v>3.9548410958189075</v>
      </c>
      <c r="O54" s="49"/>
      <c r="P54" s="2">
        <f>P53*0.13</f>
        <v>3.8351570508189079</v>
      </c>
      <c r="Q54" s="48"/>
      <c r="R54" s="49"/>
      <c r="S54" s="32">
        <f>S53*0.13</f>
        <v>3.9548410958189075</v>
      </c>
      <c r="T54" s="49"/>
      <c r="U54" s="2">
        <f>U53*0.13</f>
        <v>3.8351570508189079</v>
      </c>
      <c r="V54" s="48"/>
    </row>
    <row r="55" spans="1:22" x14ac:dyDescent="0.25">
      <c r="A55" s="137">
        <f>A54+1</f>
        <v>49</v>
      </c>
      <c r="B55" s="138" t="s">
        <v>13</v>
      </c>
      <c r="C55" s="139"/>
      <c r="D55" s="140">
        <f>SUM(D53:D54)</f>
        <v>34.376695679041276</v>
      </c>
      <c r="E55" s="141"/>
      <c r="F55" s="142">
        <f>SUM(F53:F54)</f>
        <v>33.336365134041273</v>
      </c>
      <c r="G55" s="143">
        <f>F55-D55</f>
        <v>-1.0403305450000033</v>
      </c>
      <c r="H55" s="139"/>
      <c r="I55" s="140">
        <f>SUM(I53:I54)</f>
        <v>34.376695679041276</v>
      </c>
      <c r="J55" s="141"/>
      <c r="K55" s="142">
        <f>SUM(K53:K54)</f>
        <v>33.336365134041273</v>
      </c>
      <c r="L55" s="143">
        <f>K55-I55</f>
        <v>-1.0403305450000033</v>
      </c>
      <c r="M55" s="139"/>
      <c r="N55" s="140">
        <f>SUM(N53:N54)</f>
        <v>34.376695679041276</v>
      </c>
      <c r="O55" s="141"/>
      <c r="P55" s="142">
        <f>SUM(P53:P54)</f>
        <v>33.336365134041273</v>
      </c>
      <c r="Q55" s="143">
        <f>P55-N55</f>
        <v>-1.0403305450000033</v>
      </c>
      <c r="R55" s="139"/>
      <c r="S55" s="140">
        <f>SUM(S53:S54)</f>
        <v>34.376695679041276</v>
      </c>
      <c r="T55" s="141"/>
      <c r="U55" s="142">
        <f>SUM(U53:U54)</f>
        <v>33.336365134041273</v>
      </c>
      <c r="V55" s="143">
        <f>U55-S55</f>
        <v>-1.0403305450000033</v>
      </c>
    </row>
    <row r="56" spans="1:22" ht="15.75" thickBot="1" x14ac:dyDescent="0.3">
      <c r="A56" s="144">
        <f>A55+1</f>
        <v>50</v>
      </c>
      <c r="B56" s="145" t="s">
        <v>87</v>
      </c>
      <c r="C56" s="146"/>
      <c r="D56" s="147"/>
      <c r="E56" s="148"/>
      <c r="F56" s="149"/>
      <c r="G56" s="150">
        <f>G55/D55</f>
        <v>-3.0262668486612871E-2</v>
      </c>
      <c r="H56" s="146"/>
      <c r="I56" s="147"/>
      <c r="J56" s="148"/>
      <c r="K56" s="149"/>
      <c r="L56" s="150">
        <f>L55/I55</f>
        <v>-3.0262668486612871E-2</v>
      </c>
      <c r="M56" s="146"/>
      <c r="N56" s="147"/>
      <c r="O56" s="148"/>
      <c r="P56" s="149"/>
      <c r="Q56" s="150">
        <f>Q55/N55</f>
        <v>-3.0262668486612871E-2</v>
      </c>
      <c r="R56" s="146"/>
      <c r="S56" s="147"/>
      <c r="T56" s="148"/>
      <c r="U56" s="149"/>
      <c r="V56" s="150">
        <f>V55/S55</f>
        <v>-3.0262668486612871E-2</v>
      </c>
    </row>
    <row r="57" spans="1:22" ht="15.75" thickBot="1" x14ac:dyDescent="0.3"/>
    <row r="58" spans="1:22" x14ac:dyDescent="0.25">
      <c r="A58" s="113">
        <f>A56+1</f>
        <v>51</v>
      </c>
      <c r="B58" s="114" t="s">
        <v>89</v>
      </c>
      <c r="C58" s="113" t="s">
        <v>2</v>
      </c>
      <c r="D58" s="158" t="s">
        <v>3</v>
      </c>
      <c r="E58" s="159" t="s">
        <v>2</v>
      </c>
      <c r="F58" s="160" t="s">
        <v>3</v>
      </c>
      <c r="G58" s="161" t="s">
        <v>77</v>
      </c>
      <c r="H58" s="113" t="s">
        <v>2</v>
      </c>
      <c r="I58" s="158" t="s">
        <v>3</v>
      </c>
      <c r="J58" s="159" t="s">
        <v>2</v>
      </c>
      <c r="K58" s="160" t="s">
        <v>3</v>
      </c>
      <c r="L58" s="161" t="s">
        <v>77</v>
      </c>
      <c r="M58" s="113" t="s">
        <v>2</v>
      </c>
      <c r="N58" s="158" t="s">
        <v>3</v>
      </c>
      <c r="O58" s="159" t="s">
        <v>2</v>
      </c>
      <c r="P58" s="160" t="s">
        <v>3</v>
      </c>
      <c r="Q58" s="161" t="s">
        <v>77</v>
      </c>
      <c r="R58" s="113" t="s">
        <v>2</v>
      </c>
      <c r="S58" s="158" t="s">
        <v>3</v>
      </c>
      <c r="T58" s="159" t="s">
        <v>2</v>
      </c>
      <c r="U58" s="160" t="s">
        <v>3</v>
      </c>
      <c r="V58" s="161" t="s">
        <v>77</v>
      </c>
    </row>
    <row r="59" spans="1:22" x14ac:dyDescent="0.25">
      <c r="A59" s="99">
        <f>A58+1</f>
        <v>52</v>
      </c>
      <c r="B59" s="48" t="s">
        <v>88</v>
      </c>
      <c r="C59" s="49"/>
      <c r="D59" s="32">
        <f>SUM(D18:D19)+D21+D22+D31</f>
        <v>8.6451200798934718</v>
      </c>
      <c r="E59" s="66"/>
      <c r="F59" s="2">
        <f>SUM(F18:F19)+F21+F22+F31</f>
        <v>8.8051200798934719</v>
      </c>
      <c r="G59" s="36">
        <f>F59-D59</f>
        <v>0.16000000000000014</v>
      </c>
      <c r="H59" s="49"/>
      <c r="I59" s="32">
        <f>SUM(I18:I19)+I21+I22+I31</f>
        <v>8.6451200798934718</v>
      </c>
      <c r="J59" s="66"/>
      <c r="K59" s="2">
        <f>SUM(K18:K19)+K21+K22+K31</f>
        <v>8.8051200798934719</v>
      </c>
      <c r="L59" s="36">
        <f>K59-I59</f>
        <v>0.16000000000000014</v>
      </c>
      <c r="M59" s="49"/>
      <c r="N59" s="32">
        <f>SUM(N18:N19)+N21+N22+N31</f>
        <v>8.6451200798934718</v>
      </c>
      <c r="O59" s="66"/>
      <c r="P59" s="2">
        <f>SUM(P18:P19)+P21+P22+P31</f>
        <v>8.8051200798934719</v>
      </c>
      <c r="Q59" s="36">
        <f>P59-N59</f>
        <v>0.16000000000000014</v>
      </c>
      <c r="R59" s="49"/>
      <c r="S59" s="32">
        <f>SUM(S18:S19)+S21+S22+S31</f>
        <v>8.6451200798934718</v>
      </c>
      <c r="T59" s="66"/>
      <c r="U59" s="2">
        <f>SUM(U18:U19)+U21+U22+U31</f>
        <v>8.8051200798934719</v>
      </c>
      <c r="V59" s="36">
        <f>U59-S59</f>
        <v>0.16000000000000014</v>
      </c>
    </row>
    <row r="60" spans="1:22" x14ac:dyDescent="0.25">
      <c r="A60" s="124">
        <f t="shared" ref="A60:A62" si="18">A59+1</f>
        <v>53</v>
      </c>
      <c r="B60" s="125" t="s">
        <v>87</v>
      </c>
      <c r="C60" s="126"/>
      <c r="D60" s="127"/>
      <c r="E60" s="128"/>
      <c r="F60" s="53"/>
      <c r="G60" s="129">
        <f>G59/SUM(D59:D62)</f>
        <v>1.7476559411972441E-2</v>
      </c>
      <c r="H60" s="126"/>
      <c r="I60" s="127"/>
      <c r="J60" s="128"/>
      <c r="K60" s="53"/>
      <c r="L60" s="129">
        <f>L59/SUM(I59:I62)</f>
        <v>1.7476559411972441E-2</v>
      </c>
      <c r="M60" s="126"/>
      <c r="N60" s="127"/>
      <c r="O60" s="128"/>
      <c r="P60" s="53"/>
      <c r="Q60" s="129">
        <f>Q59/SUM(N59:N62)</f>
        <v>1.7476559411972441E-2</v>
      </c>
      <c r="R60" s="126"/>
      <c r="S60" s="127"/>
      <c r="T60" s="128"/>
      <c r="U60" s="53"/>
      <c r="V60" s="129">
        <f>V59/SUM(S59:S62)</f>
        <v>1.7476559411972441E-2</v>
      </c>
    </row>
    <row r="61" spans="1:22" x14ac:dyDescent="0.25">
      <c r="A61" s="99">
        <f t="shared" si="18"/>
        <v>54</v>
      </c>
      <c r="B61" s="48" t="s">
        <v>90</v>
      </c>
      <c r="C61" s="49"/>
      <c r="D61" s="32">
        <f>D20+SUM(D23:D30)</f>
        <v>0.51</v>
      </c>
      <c r="E61" s="66"/>
      <c r="F61" s="2">
        <f>F20+SUM(F23:F30)</f>
        <v>7.5000000000000025E-2</v>
      </c>
      <c r="G61" s="36">
        <f>F61-D61</f>
        <v>-0.435</v>
      </c>
      <c r="H61" s="49"/>
      <c r="I61" s="32">
        <f>I20+SUM(I23:I30)</f>
        <v>0.51</v>
      </c>
      <c r="J61" s="66"/>
      <c r="K61" s="2">
        <f>K20+SUM(K23:K30)</f>
        <v>7.5000000000000025E-2</v>
      </c>
      <c r="L61" s="36">
        <f>K61-I61</f>
        <v>-0.435</v>
      </c>
      <c r="M61" s="49"/>
      <c r="N61" s="32">
        <f>N20+SUM(N23:N30)</f>
        <v>0.51</v>
      </c>
      <c r="O61" s="66"/>
      <c r="P61" s="2">
        <f>P20+SUM(P23:P30)</f>
        <v>7.5000000000000025E-2</v>
      </c>
      <c r="Q61" s="36">
        <f>P61-N61</f>
        <v>-0.435</v>
      </c>
      <c r="R61" s="49"/>
      <c r="S61" s="32">
        <f>S20+SUM(S23:S30)</f>
        <v>0.51</v>
      </c>
      <c r="T61" s="66"/>
      <c r="U61" s="2">
        <f>U20+SUM(U23:U30)</f>
        <v>7.5000000000000025E-2</v>
      </c>
      <c r="V61" s="36">
        <f>U61-S61</f>
        <v>-0.435</v>
      </c>
    </row>
    <row r="62" spans="1:22" ht="15.75" thickBot="1" x14ac:dyDescent="0.3">
      <c r="A62" s="130">
        <f t="shared" si="18"/>
        <v>55</v>
      </c>
      <c r="B62" s="131" t="s">
        <v>87</v>
      </c>
      <c r="C62" s="132"/>
      <c r="D62" s="133"/>
      <c r="E62" s="134"/>
      <c r="F62" s="135"/>
      <c r="G62" s="136">
        <f>G61/SUM(D59:D62)</f>
        <v>-4.7514395901300036E-2</v>
      </c>
      <c r="H62" s="132"/>
      <c r="I62" s="133"/>
      <c r="J62" s="134"/>
      <c r="K62" s="135"/>
      <c r="L62" s="136">
        <f>L61/SUM(I59:I62)</f>
        <v>-4.7514395901300036E-2</v>
      </c>
      <c r="M62" s="132"/>
      <c r="N62" s="133"/>
      <c r="O62" s="134"/>
      <c r="P62" s="135"/>
      <c r="Q62" s="136">
        <f>Q61/SUM(N59:N62)</f>
        <v>-4.7514395901300036E-2</v>
      </c>
      <c r="R62" s="132"/>
      <c r="S62" s="133"/>
      <c r="T62" s="134"/>
      <c r="U62" s="135"/>
      <c r="V62" s="136">
        <f>V61/SUM(S59:S62)</f>
        <v>-4.7514395901300036E-2</v>
      </c>
    </row>
  </sheetData>
  <mergeCells count="10">
    <mergeCell ref="M5:N5"/>
    <mergeCell ref="O5:Q5"/>
    <mergeCell ref="R5:S5"/>
    <mergeCell ref="T5:V5"/>
    <mergeCell ref="A5:A6"/>
    <mergeCell ref="B5:B6"/>
    <mergeCell ref="C5:D5"/>
    <mergeCell ref="E5:G5"/>
    <mergeCell ref="H5:I5"/>
    <mergeCell ref="J5:L5"/>
  </mergeCells>
  <pageMargins left="0.25" right="0.25" top="0.25" bottom="0.4" header="0.3" footer="0.3"/>
  <pageSetup scale="49" orientation="landscape" r:id="rId1"/>
  <headerFooter>
    <oddFooter>&amp;R&amp;8&amp;P/&amp;N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V62"/>
  <sheetViews>
    <sheetView zoomScale="110" zoomScaleNormal="110" workbookViewId="0">
      <pane xSplit="2" ySplit="6" topLeftCell="C7" activePane="bottomRight" state="frozen"/>
      <selection activeCell="G27" sqref="G27"/>
      <selection pane="topRight" activeCell="G27" sqref="G27"/>
      <selection pane="bottomLeft" activeCell="G27" sqref="G27"/>
      <selection pane="bottomRight" activeCell="C7" sqref="C7"/>
    </sheetView>
  </sheetViews>
  <sheetFormatPr defaultRowHeight="15" x14ac:dyDescent="0.25"/>
  <cols>
    <col min="1" max="1" width="6.28515625" style="52" customWidth="1"/>
    <col min="2" max="2" width="29" bestFit="1" customWidth="1"/>
    <col min="3" max="12" width="11.7109375" customWidth="1"/>
    <col min="13" max="17" width="9.7109375" customWidth="1"/>
    <col min="18" max="22" width="11.7109375" customWidth="1"/>
  </cols>
  <sheetData>
    <row r="1" spans="1:22" ht="18.75" x14ac:dyDescent="0.3">
      <c r="A1" s="122" t="s">
        <v>91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1:22" ht="18.75" x14ac:dyDescent="0.3">
      <c r="A2" s="122" t="str">
        <f>IRM</f>
        <v>2017 IRM Application, EB-2016-0063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</row>
    <row r="3" spans="1:22" ht="19.5" thickBot="1" x14ac:dyDescent="0.35">
      <c r="A3" s="123" t="s">
        <v>136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</row>
    <row r="4" spans="1:22" ht="15.75" thickBot="1" x14ac:dyDescent="0.3"/>
    <row r="5" spans="1:22" x14ac:dyDescent="0.25">
      <c r="A5" s="341" t="s">
        <v>81</v>
      </c>
      <c r="B5" s="343" t="s">
        <v>0</v>
      </c>
      <c r="C5" s="339" t="s">
        <v>84</v>
      </c>
      <c r="D5" s="340"/>
      <c r="E5" s="337" t="s">
        <v>85</v>
      </c>
      <c r="F5" s="337"/>
      <c r="G5" s="338"/>
      <c r="H5" s="339" t="s">
        <v>86</v>
      </c>
      <c r="I5" s="340"/>
      <c r="J5" s="337" t="s">
        <v>85</v>
      </c>
      <c r="K5" s="337"/>
      <c r="L5" s="338"/>
      <c r="M5" s="339" t="s">
        <v>93</v>
      </c>
      <c r="N5" s="340"/>
      <c r="O5" s="337" t="s">
        <v>85</v>
      </c>
      <c r="P5" s="337"/>
      <c r="Q5" s="338"/>
      <c r="R5" s="339" t="s">
        <v>92</v>
      </c>
      <c r="S5" s="340"/>
      <c r="T5" s="337" t="s">
        <v>85</v>
      </c>
      <c r="U5" s="337"/>
      <c r="V5" s="338"/>
    </row>
    <row r="6" spans="1:22" x14ac:dyDescent="0.25">
      <c r="A6" s="342"/>
      <c r="B6" s="344"/>
      <c r="C6" s="117" t="s">
        <v>2</v>
      </c>
      <c r="D6" s="118" t="s">
        <v>3</v>
      </c>
      <c r="E6" s="119" t="s">
        <v>2</v>
      </c>
      <c r="F6" s="120" t="s">
        <v>3</v>
      </c>
      <c r="G6" s="121" t="s">
        <v>77</v>
      </c>
      <c r="H6" s="117" t="s">
        <v>2</v>
      </c>
      <c r="I6" s="118" t="s">
        <v>3</v>
      </c>
      <c r="J6" s="119" t="s">
        <v>2</v>
      </c>
      <c r="K6" s="120" t="s">
        <v>3</v>
      </c>
      <c r="L6" s="121" t="s">
        <v>77</v>
      </c>
      <c r="M6" s="117" t="s">
        <v>2</v>
      </c>
      <c r="N6" s="118" t="s">
        <v>3</v>
      </c>
      <c r="O6" s="119" t="s">
        <v>2</v>
      </c>
      <c r="P6" s="120" t="s">
        <v>3</v>
      </c>
      <c r="Q6" s="121" t="s">
        <v>77</v>
      </c>
      <c r="R6" s="117" t="s">
        <v>2</v>
      </c>
      <c r="S6" s="118" t="s">
        <v>3</v>
      </c>
      <c r="T6" s="119" t="s">
        <v>2</v>
      </c>
      <c r="U6" s="120" t="s">
        <v>3</v>
      </c>
      <c r="V6" s="121" t="s">
        <v>77</v>
      </c>
    </row>
    <row r="7" spans="1:22" x14ac:dyDescent="0.25">
      <c r="A7" s="99">
        <v>1</v>
      </c>
      <c r="B7" s="48" t="s">
        <v>68</v>
      </c>
      <c r="C7" s="49"/>
      <c r="D7" s="164">
        <v>150</v>
      </c>
      <c r="E7" s="66"/>
      <c r="F7" s="44">
        <f>D7</f>
        <v>150</v>
      </c>
      <c r="G7" s="48"/>
      <c r="H7" s="49"/>
      <c r="I7" s="164">
        <v>150</v>
      </c>
      <c r="J7" s="66"/>
      <c r="K7" s="44">
        <f>I7</f>
        <v>150</v>
      </c>
      <c r="L7" s="48"/>
      <c r="M7" s="49"/>
      <c r="N7" s="164">
        <v>150</v>
      </c>
      <c r="O7" s="66"/>
      <c r="P7" s="44">
        <f>N7</f>
        <v>150</v>
      </c>
      <c r="Q7" s="48"/>
      <c r="R7" s="49"/>
      <c r="S7" s="164">
        <v>150</v>
      </c>
      <c r="T7" s="66"/>
      <c r="U7" s="44">
        <f>S7</f>
        <v>150</v>
      </c>
      <c r="V7" s="48"/>
    </row>
    <row r="8" spans="1:22" x14ac:dyDescent="0.25">
      <c r="A8" s="99">
        <f>A7+1</f>
        <v>2</v>
      </c>
      <c r="B8" s="48" t="s">
        <v>69</v>
      </c>
      <c r="C8" s="49"/>
      <c r="D8" s="164">
        <v>1</v>
      </c>
      <c r="E8" s="66"/>
      <c r="F8" s="44">
        <f>D8</f>
        <v>1</v>
      </c>
      <c r="G8" s="48"/>
      <c r="H8" s="49"/>
      <c r="I8" s="164">
        <v>1</v>
      </c>
      <c r="J8" s="66"/>
      <c r="K8" s="44">
        <f>I8</f>
        <v>1</v>
      </c>
      <c r="L8" s="48"/>
      <c r="M8" s="49"/>
      <c r="N8" s="164">
        <v>1</v>
      </c>
      <c r="O8" s="66"/>
      <c r="P8" s="44">
        <f>N8</f>
        <v>1</v>
      </c>
      <c r="Q8" s="48"/>
      <c r="R8" s="49"/>
      <c r="S8" s="164">
        <v>1</v>
      </c>
      <c r="T8" s="66"/>
      <c r="U8" s="44">
        <f>S8</f>
        <v>1</v>
      </c>
      <c r="V8" s="48"/>
    </row>
    <row r="9" spans="1:22" x14ac:dyDescent="0.25">
      <c r="A9" s="99">
        <f t="shared" ref="A9:A54" si="0">A8+1</f>
        <v>3</v>
      </c>
      <c r="B9" s="48" t="s">
        <v>19</v>
      </c>
      <c r="C9" s="49"/>
      <c r="D9" s="30">
        <f>CKH_LOSS</f>
        <v>1.0430999999999999</v>
      </c>
      <c r="E9" s="66"/>
      <c r="F9" s="1">
        <f>EPI_LOSS</f>
        <v>1.0430999999999999</v>
      </c>
      <c r="G9" s="48"/>
      <c r="H9" s="49"/>
      <c r="I9" s="30">
        <f>SMP_LOSS</f>
        <v>1.0430999999999999</v>
      </c>
      <c r="J9" s="66"/>
      <c r="K9" s="1">
        <f>EPI_LOSS</f>
        <v>1.0430999999999999</v>
      </c>
      <c r="L9" s="48"/>
      <c r="M9" s="49"/>
      <c r="N9" s="30">
        <f>DUT_LOSS</f>
        <v>1.0430999999999999</v>
      </c>
      <c r="O9" s="66"/>
      <c r="P9" s="1">
        <f>EPI_LOSS</f>
        <v>1.0430999999999999</v>
      </c>
      <c r="Q9" s="48"/>
      <c r="R9" s="49"/>
      <c r="S9" s="30">
        <f>NEW_LOSS</f>
        <v>1.0430999999999999</v>
      </c>
      <c r="T9" s="66"/>
      <c r="U9" s="1">
        <f>EPI_LOSS</f>
        <v>1.0430999999999999</v>
      </c>
      <c r="V9" s="48"/>
    </row>
    <row r="10" spans="1:22" x14ac:dyDescent="0.25">
      <c r="A10" s="99">
        <f t="shared" si="0"/>
        <v>4</v>
      </c>
      <c r="B10" s="48" t="s">
        <v>70</v>
      </c>
      <c r="C10" s="49"/>
      <c r="D10" s="43">
        <f>D7*D9</f>
        <v>156.46499999999997</v>
      </c>
      <c r="E10" s="66"/>
      <c r="F10" s="44">
        <f>F7*F9</f>
        <v>156.46499999999997</v>
      </c>
      <c r="G10" s="48"/>
      <c r="H10" s="49"/>
      <c r="I10" s="43">
        <f>I7*I9</f>
        <v>156.46499999999997</v>
      </c>
      <c r="J10" s="66"/>
      <c r="K10" s="44">
        <f>K7*K9</f>
        <v>156.46499999999997</v>
      </c>
      <c r="L10" s="48"/>
      <c r="M10" s="49"/>
      <c r="N10" s="43">
        <f>N7*N9</f>
        <v>156.46499999999997</v>
      </c>
      <c r="O10" s="66"/>
      <c r="P10" s="44">
        <f>P7*P9</f>
        <v>156.46499999999997</v>
      </c>
      <c r="Q10" s="48"/>
      <c r="R10" s="49"/>
      <c r="S10" s="43">
        <f>S7*S9</f>
        <v>156.46499999999997</v>
      </c>
      <c r="T10" s="66"/>
      <c r="U10" s="44">
        <f>U7*U9</f>
        <v>156.46499999999997</v>
      </c>
      <c r="V10" s="48"/>
    </row>
    <row r="11" spans="1:22" x14ac:dyDescent="0.25">
      <c r="A11" s="100">
        <f t="shared" si="0"/>
        <v>5</v>
      </c>
      <c r="B11" s="46" t="s">
        <v>24</v>
      </c>
      <c r="C11" s="45"/>
      <c r="D11" s="31"/>
      <c r="E11" s="67"/>
      <c r="F11" s="29"/>
      <c r="G11" s="46"/>
      <c r="H11" s="45"/>
      <c r="I11" s="31"/>
      <c r="J11" s="67"/>
      <c r="K11" s="29"/>
      <c r="L11" s="46"/>
      <c r="M11" s="45"/>
      <c r="N11" s="31"/>
      <c r="O11" s="67"/>
      <c r="P11" s="29"/>
      <c r="Q11" s="46"/>
      <c r="R11" s="45"/>
      <c r="S11" s="31"/>
      <c r="T11" s="67"/>
      <c r="U11" s="29"/>
      <c r="V11" s="46"/>
    </row>
    <row r="12" spans="1:22" x14ac:dyDescent="0.25">
      <c r="A12" s="99">
        <f t="shared" si="0"/>
        <v>6</v>
      </c>
      <c r="B12" s="48" t="s">
        <v>20</v>
      </c>
      <c r="C12" s="47">
        <f>'General Input'!$B$11</f>
        <v>8.6999999999999994E-2</v>
      </c>
      <c r="D12" s="32">
        <f>D$7*C12*TOU_OFF</f>
        <v>8.479893475366179</v>
      </c>
      <c r="E12" s="68">
        <f>'General Input'!$B$11</f>
        <v>8.6999999999999994E-2</v>
      </c>
      <c r="F12" s="2">
        <f>F$7*E12*TOU_OFF</f>
        <v>8.479893475366179</v>
      </c>
      <c r="G12" s="48"/>
      <c r="H12" s="47">
        <f>'General Input'!$B$11</f>
        <v>8.6999999999999994E-2</v>
      </c>
      <c r="I12" s="32">
        <f>I$7*H12*TOU_OFF</f>
        <v>8.479893475366179</v>
      </c>
      <c r="J12" s="68">
        <f>'General Input'!$B$11</f>
        <v>8.6999999999999994E-2</v>
      </c>
      <c r="K12" s="2">
        <f>K$7*J12*TOU_OFF</f>
        <v>8.479893475366179</v>
      </c>
      <c r="L12" s="48"/>
      <c r="M12" s="47">
        <f>'General Input'!$B$11</f>
        <v>8.6999999999999994E-2</v>
      </c>
      <c r="N12" s="32">
        <f>N$7*M12*TOU_OFF</f>
        <v>8.479893475366179</v>
      </c>
      <c r="O12" s="68">
        <f>'General Input'!$B$11</f>
        <v>8.6999999999999994E-2</v>
      </c>
      <c r="P12" s="2">
        <f>P$7*O12*TOU_OFF</f>
        <v>8.479893475366179</v>
      </c>
      <c r="Q12" s="48"/>
      <c r="R12" s="47">
        <f>'General Input'!$B$11</f>
        <v>8.6999999999999994E-2</v>
      </c>
      <c r="S12" s="32">
        <f>S$7*R12*TOU_OFF</f>
        <v>8.479893475366179</v>
      </c>
      <c r="T12" s="68">
        <f>'General Input'!$B$11</f>
        <v>8.6999999999999994E-2</v>
      </c>
      <c r="U12" s="2">
        <f>U$7*T12*TOU_OFF</f>
        <v>8.479893475366179</v>
      </c>
      <c r="V12" s="48"/>
    </row>
    <row r="13" spans="1:22" x14ac:dyDescent="0.25">
      <c r="A13" s="99">
        <f t="shared" si="0"/>
        <v>7</v>
      </c>
      <c r="B13" s="48" t="s">
        <v>21</v>
      </c>
      <c r="C13" s="47">
        <f>'General Input'!$B$12</f>
        <v>0.13200000000000001</v>
      </c>
      <c r="D13" s="32">
        <f>D$7*C13*TOU_MID</f>
        <v>3.3747003994673772</v>
      </c>
      <c r="E13" s="68">
        <f>'General Input'!$B$12</f>
        <v>0.13200000000000001</v>
      </c>
      <c r="F13" s="2">
        <f>F$7*E13*TOU_MID</f>
        <v>3.3747003994673772</v>
      </c>
      <c r="G13" s="48"/>
      <c r="H13" s="47">
        <f>'General Input'!$B$12</f>
        <v>0.13200000000000001</v>
      </c>
      <c r="I13" s="32">
        <f>I$7*H13*TOU_MID</f>
        <v>3.3747003994673772</v>
      </c>
      <c r="J13" s="68">
        <f>'General Input'!$B$12</f>
        <v>0.13200000000000001</v>
      </c>
      <c r="K13" s="2">
        <f>K$7*J13*TOU_MID</f>
        <v>3.3747003994673772</v>
      </c>
      <c r="L13" s="48"/>
      <c r="M13" s="47">
        <f>'General Input'!$B$12</f>
        <v>0.13200000000000001</v>
      </c>
      <c r="N13" s="32">
        <f>N$7*M13*TOU_MID</f>
        <v>3.3747003994673772</v>
      </c>
      <c r="O13" s="68">
        <f>'General Input'!$B$12</f>
        <v>0.13200000000000001</v>
      </c>
      <c r="P13" s="2">
        <f>P$7*O13*TOU_MID</f>
        <v>3.3747003994673772</v>
      </c>
      <c r="Q13" s="48"/>
      <c r="R13" s="47">
        <f>'General Input'!$B$12</f>
        <v>0.13200000000000001</v>
      </c>
      <c r="S13" s="32">
        <f>S$7*R13*TOU_MID</f>
        <v>3.3747003994673772</v>
      </c>
      <c r="T13" s="68">
        <f>'General Input'!$B$12</f>
        <v>0.13200000000000001</v>
      </c>
      <c r="U13" s="2">
        <f>U$7*T13*TOU_MID</f>
        <v>3.3747003994673772</v>
      </c>
      <c r="V13" s="48"/>
    </row>
    <row r="14" spans="1:22" x14ac:dyDescent="0.25">
      <c r="A14" s="101">
        <f t="shared" si="0"/>
        <v>8</v>
      </c>
      <c r="B14" s="85" t="s">
        <v>22</v>
      </c>
      <c r="C14" s="84">
        <f>'General Input'!$B$13</f>
        <v>0.18</v>
      </c>
      <c r="D14" s="39">
        <f>D$7*C14*TOU_ON</f>
        <v>4.8535286284953392</v>
      </c>
      <c r="E14" s="69">
        <f>'General Input'!$B$13</f>
        <v>0.18</v>
      </c>
      <c r="F14" s="40">
        <f>F$7*E14*TOU_ON</f>
        <v>4.8535286284953392</v>
      </c>
      <c r="G14" s="85"/>
      <c r="H14" s="84">
        <f>'General Input'!$B$13</f>
        <v>0.18</v>
      </c>
      <c r="I14" s="39">
        <f>I$7*H14*TOU_ON</f>
        <v>4.8535286284953392</v>
      </c>
      <c r="J14" s="69">
        <f>'General Input'!$B$13</f>
        <v>0.18</v>
      </c>
      <c r="K14" s="40">
        <f>K$7*J14*TOU_ON</f>
        <v>4.8535286284953392</v>
      </c>
      <c r="L14" s="85"/>
      <c r="M14" s="84">
        <f>'General Input'!$B$13</f>
        <v>0.18</v>
      </c>
      <c r="N14" s="39">
        <f>N$7*M14*TOU_ON</f>
        <v>4.8535286284953392</v>
      </c>
      <c r="O14" s="69">
        <f>'General Input'!$B$13</f>
        <v>0.18</v>
      </c>
      <c r="P14" s="40">
        <f>P$7*O14*TOU_ON</f>
        <v>4.8535286284953392</v>
      </c>
      <c r="Q14" s="85"/>
      <c r="R14" s="84">
        <f>'General Input'!$B$13</f>
        <v>0.18</v>
      </c>
      <c r="S14" s="39">
        <f>S$7*R14*TOU_ON</f>
        <v>4.8535286284953392</v>
      </c>
      <c r="T14" s="69">
        <f>'General Input'!$B$13</f>
        <v>0.18</v>
      </c>
      <c r="U14" s="40">
        <f>U$7*T14*TOU_ON</f>
        <v>4.8535286284953392</v>
      </c>
      <c r="V14" s="85"/>
    </row>
    <row r="15" spans="1:22" x14ac:dyDescent="0.25">
      <c r="A15" s="102">
        <f t="shared" si="0"/>
        <v>9</v>
      </c>
      <c r="B15" s="103" t="s">
        <v>23</v>
      </c>
      <c r="C15" s="86"/>
      <c r="D15" s="56">
        <f>SUM(D12:D14)</f>
        <v>16.708122503328894</v>
      </c>
      <c r="E15" s="70"/>
      <c r="F15" s="55">
        <f>SUM(F12:F14)</f>
        <v>16.708122503328894</v>
      </c>
      <c r="G15" s="87">
        <f>D15-F15</f>
        <v>0</v>
      </c>
      <c r="H15" s="86"/>
      <c r="I15" s="56">
        <f>SUM(I12:I14)</f>
        <v>16.708122503328894</v>
      </c>
      <c r="J15" s="70"/>
      <c r="K15" s="55">
        <f>SUM(K12:K14)</f>
        <v>16.708122503328894</v>
      </c>
      <c r="L15" s="87">
        <f>I15-K15</f>
        <v>0</v>
      </c>
      <c r="M15" s="86"/>
      <c r="N15" s="56">
        <f>SUM(N12:N14)</f>
        <v>16.708122503328894</v>
      </c>
      <c r="O15" s="70"/>
      <c r="P15" s="55">
        <f>SUM(P12:P14)</f>
        <v>16.708122503328894</v>
      </c>
      <c r="Q15" s="87">
        <f>N15-P15</f>
        <v>0</v>
      </c>
      <c r="R15" s="86"/>
      <c r="S15" s="56">
        <f>SUM(S12:S14)</f>
        <v>16.708122503328894</v>
      </c>
      <c r="T15" s="70"/>
      <c r="U15" s="55">
        <f>SUM(U12:U14)</f>
        <v>16.708122503328894</v>
      </c>
      <c r="V15" s="87">
        <f>S15-U15</f>
        <v>0</v>
      </c>
    </row>
    <row r="16" spans="1:22" x14ac:dyDescent="0.25">
      <c r="A16" s="104">
        <f t="shared" si="0"/>
        <v>10</v>
      </c>
      <c r="B16" s="105" t="s">
        <v>87</v>
      </c>
      <c r="C16" s="88"/>
      <c r="D16" s="80"/>
      <c r="E16" s="71"/>
      <c r="F16" s="57"/>
      <c r="G16" s="89">
        <f>G15/D15</f>
        <v>0</v>
      </c>
      <c r="H16" s="88"/>
      <c r="I16" s="80"/>
      <c r="J16" s="71"/>
      <c r="K16" s="57"/>
      <c r="L16" s="89">
        <f>L15/I15</f>
        <v>0</v>
      </c>
      <c r="M16" s="88"/>
      <c r="N16" s="80"/>
      <c r="O16" s="71"/>
      <c r="P16" s="57"/>
      <c r="Q16" s="89">
        <f>Q15/N15</f>
        <v>0</v>
      </c>
      <c r="R16" s="88"/>
      <c r="S16" s="80"/>
      <c r="T16" s="71"/>
      <c r="U16" s="57"/>
      <c r="V16" s="89">
        <f>V15/S15</f>
        <v>0</v>
      </c>
    </row>
    <row r="17" spans="1:22" x14ac:dyDescent="0.25">
      <c r="A17" s="106">
        <f t="shared" si="0"/>
        <v>11</v>
      </c>
      <c r="B17" s="91" t="s">
        <v>25</v>
      </c>
      <c r="C17" s="90"/>
      <c r="D17" s="81"/>
      <c r="E17" s="72"/>
      <c r="F17" s="54"/>
      <c r="G17" s="91"/>
      <c r="H17" s="90"/>
      <c r="I17" s="81"/>
      <c r="J17" s="72"/>
      <c r="K17" s="54"/>
      <c r="L17" s="91"/>
      <c r="M17" s="90"/>
      <c r="N17" s="81"/>
      <c r="O17" s="72"/>
      <c r="P17" s="54"/>
      <c r="Q17" s="91"/>
      <c r="R17" s="90"/>
      <c r="S17" s="81"/>
      <c r="T17" s="72"/>
      <c r="U17" s="54"/>
      <c r="V17" s="91"/>
    </row>
    <row r="18" spans="1:22" x14ac:dyDescent="0.25">
      <c r="A18" s="99">
        <f t="shared" si="0"/>
        <v>12</v>
      </c>
      <c r="B18" s="48" t="s">
        <v>5</v>
      </c>
      <c r="C18" s="35">
        <f>Rates!$G$3</f>
        <v>7.3</v>
      </c>
      <c r="D18" s="32">
        <f>C18</f>
        <v>7.3</v>
      </c>
      <c r="E18" s="73">
        <f>Rates!$O$3</f>
        <v>7.44</v>
      </c>
      <c r="F18" s="2">
        <f>E18</f>
        <v>7.44</v>
      </c>
      <c r="G18" s="48"/>
      <c r="H18" s="35">
        <f>Rates!$G$3</f>
        <v>7.3</v>
      </c>
      <c r="I18" s="32">
        <f>H18</f>
        <v>7.3</v>
      </c>
      <c r="J18" s="73">
        <f>Rates!$O$3</f>
        <v>7.44</v>
      </c>
      <c r="K18" s="2">
        <f>J18</f>
        <v>7.44</v>
      </c>
      <c r="L18" s="48"/>
      <c r="M18" s="35">
        <f>Rates!$G$3</f>
        <v>7.3</v>
      </c>
      <c r="N18" s="32">
        <f>M18</f>
        <v>7.3</v>
      </c>
      <c r="O18" s="73">
        <f>Rates!$O$3</f>
        <v>7.44</v>
      </c>
      <c r="P18" s="2">
        <f>O18</f>
        <v>7.44</v>
      </c>
      <c r="Q18" s="48"/>
      <c r="R18" s="35">
        <f>Rates!$G$3</f>
        <v>7.3</v>
      </c>
      <c r="S18" s="32">
        <f>R18</f>
        <v>7.3</v>
      </c>
      <c r="T18" s="73">
        <f>Rates!$O$3</f>
        <v>7.44</v>
      </c>
      <c r="U18" s="2">
        <f>T18</f>
        <v>7.44</v>
      </c>
      <c r="V18" s="48"/>
    </row>
    <row r="19" spans="1:22" x14ac:dyDescent="0.25">
      <c r="A19" s="99">
        <f t="shared" si="0"/>
        <v>13</v>
      </c>
      <c r="B19" s="48" t="s">
        <v>139</v>
      </c>
      <c r="C19" s="35">
        <f>Rates!$G$4</f>
        <v>0</v>
      </c>
      <c r="D19" s="32">
        <f t="shared" ref="D19:D20" si="1">C19</f>
        <v>0</v>
      </c>
      <c r="E19" s="73">
        <f>Rates!$O$4</f>
        <v>0</v>
      </c>
      <c r="F19" s="2">
        <f t="shared" ref="F19:F20" si="2">E19</f>
        <v>0</v>
      </c>
      <c r="G19" s="48"/>
      <c r="H19" s="35">
        <f>Rates!$G$4</f>
        <v>0</v>
      </c>
      <c r="I19" s="32">
        <f t="shared" ref="I19:I20" si="3">H19</f>
        <v>0</v>
      </c>
      <c r="J19" s="73">
        <f>Rates!$O$4</f>
        <v>0</v>
      </c>
      <c r="K19" s="2">
        <f t="shared" ref="K19:K20" si="4">J19</f>
        <v>0</v>
      </c>
      <c r="L19" s="48"/>
      <c r="M19" s="35">
        <f>Rates!$G$4</f>
        <v>0</v>
      </c>
      <c r="N19" s="32">
        <f t="shared" ref="N19:N20" si="5">M19</f>
        <v>0</v>
      </c>
      <c r="O19" s="73">
        <f>Rates!$O$4</f>
        <v>0</v>
      </c>
      <c r="P19" s="2">
        <f t="shared" ref="P19:P20" si="6">O19</f>
        <v>0</v>
      </c>
      <c r="Q19" s="48"/>
      <c r="R19" s="35">
        <f>Rates!$G$4</f>
        <v>0</v>
      </c>
      <c r="S19" s="32">
        <f t="shared" ref="S19:S20" si="7">R19</f>
        <v>0</v>
      </c>
      <c r="T19" s="73">
        <f>Rates!$O$4</f>
        <v>0</v>
      </c>
      <c r="U19" s="2">
        <f t="shared" ref="U19:U20" si="8">T19</f>
        <v>0</v>
      </c>
      <c r="V19" s="48"/>
    </row>
    <row r="20" spans="1:22" x14ac:dyDescent="0.25">
      <c r="A20" s="99">
        <f t="shared" si="0"/>
        <v>14</v>
      </c>
      <c r="B20" s="48" t="s">
        <v>72</v>
      </c>
      <c r="C20" s="35">
        <f>Rates!$G$5</f>
        <v>0</v>
      </c>
      <c r="D20" s="32">
        <f t="shared" si="1"/>
        <v>0</v>
      </c>
      <c r="E20" s="73">
        <f>Rates!$O$5</f>
        <v>0</v>
      </c>
      <c r="F20" s="2">
        <f t="shared" si="2"/>
        <v>0</v>
      </c>
      <c r="G20" s="48"/>
      <c r="H20" s="35">
        <f>Rates!$G$5</f>
        <v>0</v>
      </c>
      <c r="I20" s="32">
        <f t="shared" si="3"/>
        <v>0</v>
      </c>
      <c r="J20" s="73">
        <f>Rates!$O$5</f>
        <v>0</v>
      </c>
      <c r="K20" s="2">
        <f t="shared" si="4"/>
        <v>0</v>
      </c>
      <c r="L20" s="48"/>
      <c r="M20" s="35">
        <f>Rates!$G$5</f>
        <v>0</v>
      </c>
      <c r="N20" s="32">
        <f t="shared" si="5"/>
        <v>0</v>
      </c>
      <c r="O20" s="73">
        <f>Rates!$O$5</f>
        <v>0</v>
      </c>
      <c r="P20" s="2">
        <f t="shared" si="6"/>
        <v>0</v>
      </c>
      <c r="Q20" s="48"/>
      <c r="R20" s="35">
        <f>Rates!$G$5</f>
        <v>0</v>
      </c>
      <c r="S20" s="32">
        <f t="shared" si="7"/>
        <v>0</v>
      </c>
      <c r="T20" s="73">
        <f>Rates!$O$5</f>
        <v>0</v>
      </c>
      <c r="U20" s="2">
        <f t="shared" si="8"/>
        <v>0</v>
      </c>
      <c r="V20" s="48"/>
    </row>
    <row r="21" spans="1:22" x14ac:dyDescent="0.25">
      <c r="A21" s="99">
        <f t="shared" si="0"/>
        <v>15</v>
      </c>
      <c r="B21" s="48" t="s">
        <v>4</v>
      </c>
      <c r="C21" s="37">
        <f>D15/D7</f>
        <v>0.11138748335552597</v>
      </c>
      <c r="D21" s="32">
        <f>(D10-D7)*C21</f>
        <v>0.7201200798934726</v>
      </c>
      <c r="E21" s="74">
        <f>F15/F7</f>
        <v>0.11138748335552597</v>
      </c>
      <c r="F21" s="2">
        <f>(F10-F7)*E21</f>
        <v>0.7201200798934726</v>
      </c>
      <c r="G21" s="48"/>
      <c r="H21" s="37">
        <f>I15/I7</f>
        <v>0.11138748335552597</v>
      </c>
      <c r="I21" s="32">
        <f>(I10-I7)*H21</f>
        <v>0.7201200798934726</v>
      </c>
      <c r="J21" s="74">
        <f>K15/K7</f>
        <v>0.11138748335552597</v>
      </c>
      <c r="K21" s="2">
        <f>(K10-K7)*J21</f>
        <v>0.7201200798934726</v>
      </c>
      <c r="L21" s="48"/>
      <c r="M21" s="37">
        <f>N15/N7</f>
        <v>0.11138748335552597</v>
      </c>
      <c r="N21" s="32">
        <f>(N10-N7)*M21</f>
        <v>0.7201200798934726</v>
      </c>
      <c r="O21" s="74">
        <f>P15/P7</f>
        <v>0.11138748335552597</v>
      </c>
      <c r="P21" s="2">
        <f>(P10-P7)*O21</f>
        <v>0.7201200798934726</v>
      </c>
      <c r="Q21" s="48"/>
      <c r="R21" s="37">
        <f>S15/S7</f>
        <v>0.11138748335552597</v>
      </c>
      <c r="S21" s="32">
        <f>(S10-S7)*R21</f>
        <v>0.7201200798934726</v>
      </c>
      <c r="T21" s="74">
        <f>U15/U7</f>
        <v>0.11138748335552597</v>
      </c>
      <c r="U21" s="2">
        <f>(U10-U7)*T21</f>
        <v>0.7201200798934726</v>
      </c>
      <c r="V21" s="48"/>
    </row>
    <row r="22" spans="1:22" x14ac:dyDescent="0.25">
      <c r="A22" s="99">
        <f t="shared" si="0"/>
        <v>16</v>
      </c>
      <c r="B22" s="48" t="s">
        <v>67</v>
      </c>
      <c r="C22" s="37">
        <f>Rates!$G$7</f>
        <v>0.65429999999999999</v>
      </c>
      <c r="D22" s="32">
        <f>C22*D$8</f>
        <v>0.65429999999999999</v>
      </c>
      <c r="E22" s="74">
        <f>Rates!$O$7</f>
        <v>0.66710000000000003</v>
      </c>
      <c r="F22" s="2">
        <f>E22*F$8</f>
        <v>0.66710000000000003</v>
      </c>
      <c r="G22" s="48"/>
      <c r="H22" s="37">
        <f>Rates!$G$7</f>
        <v>0.65429999999999999</v>
      </c>
      <c r="I22" s="32">
        <f>H22*I$8</f>
        <v>0.65429999999999999</v>
      </c>
      <c r="J22" s="74">
        <f>Rates!$O$7</f>
        <v>0.66710000000000003</v>
      </c>
      <c r="K22" s="2">
        <f>J22*K$8</f>
        <v>0.66710000000000003</v>
      </c>
      <c r="L22" s="48"/>
      <c r="M22" s="37">
        <f>Rates!$G$7</f>
        <v>0.65429999999999999</v>
      </c>
      <c r="N22" s="32">
        <f>M22*N$8</f>
        <v>0.65429999999999999</v>
      </c>
      <c r="O22" s="74">
        <f>Rates!$O$7</f>
        <v>0.66710000000000003</v>
      </c>
      <c r="P22" s="2">
        <f>O22*P$8</f>
        <v>0.66710000000000003</v>
      </c>
      <c r="Q22" s="48"/>
      <c r="R22" s="37">
        <f>Rates!$G$7</f>
        <v>0.65429999999999999</v>
      </c>
      <c r="S22" s="32">
        <f>R22*S$8</f>
        <v>0.65429999999999999</v>
      </c>
      <c r="T22" s="74">
        <f>Rates!$O$7</f>
        <v>0.66710000000000003</v>
      </c>
      <c r="U22" s="2">
        <f>T22*U$8</f>
        <v>0.66710000000000003</v>
      </c>
      <c r="V22" s="48"/>
    </row>
    <row r="23" spans="1:22" x14ac:dyDescent="0.25">
      <c r="A23" s="99">
        <f t="shared" si="0"/>
        <v>17</v>
      </c>
      <c r="B23" s="48" t="s">
        <v>7</v>
      </c>
      <c r="C23" s="37">
        <f>Rates!$G$8</f>
        <v>0.46610000000000001</v>
      </c>
      <c r="D23" s="32">
        <f t="shared" ref="D23:D31" si="9">C23*D$8</f>
        <v>0.46610000000000001</v>
      </c>
      <c r="E23" s="74">
        <f>Rates!$O$8</f>
        <v>0.46610000000000001</v>
      </c>
      <c r="F23" s="2">
        <f t="shared" ref="F23:F31" si="10">E23*F$8</f>
        <v>0.46610000000000001</v>
      </c>
      <c r="G23" s="48"/>
      <c r="H23" s="37">
        <f>Rates!$G$8</f>
        <v>0.46610000000000001</v>
      </c>
      <c r="I23" s="32">
        <f t="shared" ref="I23:I31" si="11">H23*I$8</f>
        <v>0.46610000000000001</v>
      </c>
      <c r="J23" s="74">
        <f>Rates!$O$8</f>
        <v>0.46610000000000001</v>
      </c>
      <c r="K23" s="2">
        <f t="shared" ref="K23:K31" si="12">J23*K$8</f>
        <v>0.46610000000000001</v>
      </c>
      <c r="L23" s="48"/>
      <c r="M23" s="37">
        <f>Rates!$G$8</f>
        <v>0.46610000000000001</v>
      </c>
      <c r="N23" s="32">
        <f t="shared" ref="N23:N31" si="13">M23*N$8</f>
        <v>0.46610000000000001</v>
      </c>
      <c r="O23" s="74">
        <f>Rates!$O$8</f>
        <v>0.46610000000000001</v>
      </c>
      <c r="P23" s="2">
        <f t="shared" ref="P23:P31" si="14">O23*P$8</f>
        <v>0.46610000000000001</v>
      </c>
      <c r="Q23" s="48"/>
      <c r="R23" s="37">
        <f>Rates!$G$8</f>
        <v>0.46610000000000001</v>
      </c>
      <c r="S23" s="32">
        <f t="shared" ref="S23:S31" si="15">R23*S$8</f>
        <v>0.46610000000000001</v>
      </c>
      <c r="T23" s="74">
        <f>Rates!$O$8</f>
        <v>0.46610000000000001</v>
      </c>
      <c r="U23" s="2">
        <f t="shared" ref="U23:U31" si="16">T23*U$8</f>
        <v>0.46610000000000001</v>
      </c>
      <c r="V23" s="48"/>
    </row>
    <row r="24" spans="1:22" x14ac:dyDescent="0.25">
      <c r="A24" s="99">
        <f t="shared" si="0"/>
        <v>18</v>
      </c>
      <c r="B24" s="48" t="s">
        <v>8</v>
      </c>
      <c r="C24" s="37">
        <f>Rates!$G$9</f>
        <v>0</v>
      </c>
      <c r="D24" s="32">
        <f t="shared" si="9"/>
        <v>0</v>
      </c>
      <c r="E24" s="74">
        <f>Rates!$O$9</f>
        <v>0</v>
      </c>
      <c r="F24" s="2">
        <f t="shared" si="10"/>
        <v>0</v>
      </c>
      <c r="G24" s="48"/>
      <c r="H24" s="37">
        <f>Rates!$G$9</f>
        <v>0</v>
      </c>
      <c r="I24" s="32">
        <f t="shared" si="11"/>
        <v>0</v>
      </c>
      <c r="J24" s="74">
        <f>Rates!$O$9</f>
        <v>0</v>
      </c>
      <c r="K24" s="2">
        <f t="shared" si="12"/>
        <v>0</v>
      </c>
      <c r="L24" s="48"/>
      <c r="M24" s="37">
        <f>Rates!$G$9</f>
        <v>0</v>
      </c>
      <c r="N24" s="32">
        <f t="shared" si="13"/>
        <v>0</v>
      </c>
      <c r="O24" s="74">
        <f>Rates!$O$9</f>
        <v>0</v>
      </c>
      <c r="P24" s="2">
        <f t="shared" si="14"/>
        <v>0</v>
      </c>
      <c r="Q24" s="48"/>
      <c r="R24" s="37">
        <f>Rates!$G$9</f>
        <v>0</v>
      </c>
      <c r="S24" s="32">
        <f t="shared" si="15"/>
        <v>0</v>
      </c>
      <c r="T24" s="74">
        <f>Rates!$O$9</f>
        <v>0</v>
      </c>
      <c r="U24" s="2">
        <f t="shared" si="16"/>
        <v>0</v>
      </c>
      <c r="V24" s="48"/>
    </row>
    <row r="25" spans="1:22" x14ac:dyDescent="0.25">
      <c r="A25" s="99">
        <f t="shared" si="0"/>
        <v>19</v>
      </c>
      <c r="B25" s="48" t="s">
        <v>75</v>
      </c>
      <c r="C25" s="37">
        <v>0</v>
      </c>
      <c r="D25" s="32">
        <f t="shared" si="9"/>
        <v>0</v>
      </c>
      <c r="E25" s="74">
        <v>0</v>
      </c>
      <c r="F25" s="2">
        <f t="shared" si="10"/>
        <v>0</v>
      </c>
      <c r="G25" s="48"/>
      <c r="H25" s="37">
        <v>0</v>
      </c>
      <c r="I25" s="32">
        <f t="shared" si="11"/>
        <v>0</v>
      </c>
      <c r="J25" s="74">
        <v>0</v>
      </c>
      <c r="K25" s="2">
        <f t="shared" si="12"/>
        <v>0</v>
      </c>
      <c r="L25" s="48"/>
      <c r="M25" s="37">
        <f>Rates!G20</f>
        <v>0.19489999999999999</v>
      </c>
      <c r="N25" s="32">
        <f t="shared" si="13"/>
        <v>0.19489999999999999</v>
      </c>
      <c r="O25" s="74">
        <v>0</v>
      </c>
      <c r="P25" s="2">
        <f t="shared" si="14"/>
        <v>0</v>
      </c>
      <c r="Q25" s="48"/>
      <c r="R25" s="37">
        <v>0</v>
      </c>
      <c r="S25" s="32">
        <f t="shared" si="15"/>
        <v>0</v>
      </c>
      <c r="T25" s="74">
        <v>0</v>
      </c>
      <c r="U25" s="2">
        <f t="shared" si="16"/>
        <v>0</v>
      </c>
      <c r="V25" s="48"/>
    </row>
    <row r="26" spans="1:22" x14ac:dyDescent="0.25">
      <c r="A26" s="99">
        <f t="shared" si="0"/>
        <v>20</v>
      </c>
      <c r="B26" s="48" t="s">
        <v>82</v>
      </c>
      <c r="C26" s="37">
        <v>0</v>
      </c>
      <c r="D26" s="32">
        <f t="shared" si="9"/>
        <v>0</v>
      </c>
      <c r="E26" s="74">
        <v>0</v>
      </c>
      <c r="F26" s="2">
        <f t="shared" si="10"/>
        <v>0</v>
      </c>
      <c r="G26" s="48"/>
      <c r="H26" s="37">
        <v>0</v>
      </c>
      <c r="I26" s="32">
        <f t="shared" si="11"/>
        <v>0</v>
      </c>
      <c r="J26" s="74">
        <v>0</v>
      </c>
      <c r="K26" s="2">
        <f t="shared" si="12"/>
        <v>0</v>
      </c>
      <c r="L26" s="48"/>
      <c r="M26" s="37">
        <v>0</v>
      </c>
      <c r="N26" s="32">
        <f t="shared" si="13"/>
        <v>0</v>
      </c>
      <c r="O26" s="74">
        <v>0</v>
      </c>
      <c r="P26" s="2">
        <f t="shared" si="14"/>
        <v>0</v>
      </c>
      <c r="Q26" s="48"/>
      <c r="R26" s="37">
        <v>0</v>
      </c>
      <c r="S26" s="32">
        <f t="shared" si="15"/>
        <v>0</v>
      </c>
      <c r="T26" s="74">
        <v>0</v>
      </c>
      <c r="U26" s="2">
        <f t="shared" si="16"/>
        <v>0</v>
      </c>
      <c r="V26" s="48"/>
    </row>
    <row r="27" spans="1:22" x14ac:dyDescent="0.25">
      <c r="A27" s="99">
        <f t="shared" si="0"/>
        <v>21</v>
      </c>
      <c r="B27" s="48" t="s">
        <v>76</v>
      </c>
      <c r="C27" s="37">
        <f>Rates!$G$10</f>
        <v>0.54890000000000005</v>
      </c>
      <c r="D27" s="32">
        <f t="shared" si="9"/>
        <v>0.54890000000000005</v>
      </c>
      <c r="E27" s="74">
        <f>Rates!$O$10</f>
        <v>0</v>
      </c>
      <c r="F27" s="2">
        <f t="shared" si="10"/>
        <v>0</v>
      </c>
      <c r="G27" s="48"/>
      <c r="H27" s="37">
        <f>Rates!$G$10</f>
        <v>0.54890000000000005</v>
      </c>
      <c r="I27" s="32">
        <f t="shared" si="11"/>
        <v>0.54890000000000005</v>
      </c>
      <c r="J27" s="74">
        <f>Rates!$O$10</f>
        <v>0</v>
      </c>
      <c r="K27" s="2">
        <f t="shared" si="12"/>
        <v>0</v>
      </c>
      <c r="L27" s="48"/>
      <c r="M27" s="37">
        <f>Rates!$G$10</f>
        <v>0.54890000000000005</v>
      </c>
      <c r="N27" s="32">
        <f t="shared" si="13"/>
        <v>0.54890000000000005</v>
      </c>
      <c r="O27" s="74">
        <f>Rates!$O$10</f>
        <v>0</v>
      </c>
      <c r="P27" s="2">
        <f t="shared" si="14"/>
        <v>0</v>
      </c>
      <c r="Q27" s="48"/>
      <c r="R27" s="37">
        <f>Rates!$G$10</f>
        <v>0.54890000000000005</v>
      </c>
      <c r="S27" s="32">
        <f t="shared" si="15"/>
        <v>0.54890000000000005</v>
      </c>
      <c r="T27" s="74">
        <f>Rates!$O$10</f>
        <v>0</v>
      </c>
      <c r="U27" s="2">
        <f t="shared" si="16"/>
        <v>0</v>
      </c>
      <c r="V27" s="48"/>
    </row>
    <row r="28" spans="1:22" x14ac:dyDescent="0.25">
      <c r="A28" s="99">
        <f t="shared" si="0"/>
        <v>22</v>
      </c>
      <c r="B28" s="48" t="s">
        <v>157</v>
      </c>
      <c r="C28" s="37">
        <f>Rates!$G$11</f>
        <v>0</v>
      </c>
      <c r="D28" s="32">
        <f t="shared" si="9"/>
        <v>0</v>
      </c>
      <c r="E28" s="74">
        <f>Rates!$O$11</f>
        <v>-0.4536</v>
      </c>
      <c r="F28" s="2">
        <f t="shared" si="10"/>
        <v>-0.4536</v>
      </c>
      <c r="G28" s="48"/>
      <c r="H28" s="37">
        <f>Rates!$G$11</f>
        <v>0</v>
      </c>
      <c r="I28" s="32">
        <f t="shared" si="11"/>
        <v>0</v>
      </c>
      <c r="J28" s="74">
        <f>Rates!$O$11</f>
        <v>-0.4536</v>
      </c>
      <c r="K28" s="2">
        <f t="shared" si="12"/>
        <v>-0.4536</v>
      </c>
      <c r="L28" s="48"/>
      <c r="M28" s="37">
        <f>Rates!$G$11</f>
        <v>0</v>
      </c>
      <c r="N28" s="32">
        <f t="shared" si="13"/>
        <v>0</v>
      </c>
      <c r="O28" s="74">
        <f>Rates!$O$11</f>
        <v>-0.4536</v>
      </c>
      <c r="P28" s="2">
        <f t="shared" si="14"/>
        <v>-0.4536</v>
      </c>
      <c r="Q28" s="48"/>
      <c r="R28" s="37">
        <f>Rates!$G$11</f>
        <v>0</v>
      </c>
      <c r="S28" s="32">
        <f t="shared" si="15"/>
        <v>0</v>
      </c>
      <c r="T28" s="74">
        <f>Rates!$O$11</f>
        <v>-0.4536</v>
      </c>
      <c r="U28" s="2">
        <f t="shared" si="16"/>
        <v>-0.4536</v>
      </c>
      <c r="V28" s="48"/>
    </row>
    <row r="29" spans="1:22" x14ac:dyDescent="0.25">
      <c r="A29" s="99">
        <f t="shared" si="0"/>
        <v>23</v>
      </c>
      <c r="B29" s="48" t="s">
        <v>175</v>
      </c>
      <c r="C29" s="37">
        <f>Rates!$G$12</f>
        <v>0</v>
      </c>
      <c r="D29" s="32">
        <f t="shared" si="9"/>
        <v>0</v>
      </c>
      <c r="E29" s="74">
        <f>Rates!$O$12</f>
        <v>0.1038</v>
      </c>
      <c r="F29" s="2">
        <f t="shared" si="10"/>
        <v>0.1038</v>
      </c>
      <c r="G29" s="48"/>
      <c r="H29" s="37">
        <f>Rates!$G$12</f>
        <v>0</v>
      </c>
      <c r="I29" s="32">
        <f t="shared" si="11"/>
        <v>0</v>
      </c>
      <c r="J29" s="74">
        <f>Rates!$O$12</f>
        <v>0.1038</v>
      </c>
      <c r="K29" s="2">
        <f t="shared" si="12"/>
        <v>0.1038</v>
      </c>
      <c r="L29" s="48"/>
      <c r="M29" s="37">
        <f>Rates!$G$12</f>
        <v>0</v>
      </c>
      <c r="N29" s="32">
        <f t="shared" si="13"/>
        <v>0</v>
      </c>
      <c r="O29" s="74">
        <f>Rates!$O$12</f>
        <v>0.1038</v>
      </c>
      <c r="P29" s="2">
        <f t="shared" si="14"/>
        <v>0.1038</v>
      </c>
      <c r="Q29" s="48"/>
      <c r="R29" s="37">
        <f>Rates!$G$12</f>
        <v>0</v>
      </c>
      <c r="S29" s="32">
        <f t="shared" si="15"/>
        <v>0</v>
      </c>
      <c r="T29" s="74">
        <f>Rates!$O$12</f>
        <v>0.1038</v>
      </c>
      <c r="U29" s="2">
        <f t="shared" si="16"/>
        <v>0.1038</v>
      </c>
      <c r="V29" s="48"/>
    </row>
    <row r="30" spans="1:22" x14ac:dyDescent="0.25">
      <c r="A30" s="99">
        <f t="shared" si="0"/>
        <v>24</v>
      </c>
      <c r="B30" s="48" t="s">
        <v>71</v>
      </c>
      <c r="C30" s="37">
        <f>Rates!$G$13</f>
        <v>0.13819999999999999</v>
      </c>
      <c r="D30" s="32">
        <f t="shared" si="9"/>
        <v>0.13819999999999999</v>
      </c>
      <c r="E30" s="74">
        <f>Rates!$O$13</f>
        <v>0</v>
      </c>
      <c r="F30" s="2">
        <f t="shared" si="10"/>
        <v>0</v>
      </c>
      <c r="G30" s="48"/>
      <c r="H30" s="37">
        <f>Rates!$G$13</f>
        <v>0.13819999999999999</v>
      </c>
      <c r="I30" s="32">
        <f t="shared" si="11"/>
        <v>0.13819999999999999</v>
      </c>
      <c r="J30" s="74">
        <f>Rates!$O$13</f>
        <v>0</v>
      </c>
      <c r="K30" s="2">
        <f t="shared" si="12"/>
        <v>0</v>
      </c>
      <c r="L30" s="48"/>
      <c r="M30" s="37">
        <f>Rates!$G$13</f>
        <v>0.13819999999999999</v>
      </c>
      <c r="N30" s="32">
        <f t="shared" si="13"/>
        <v>0.13819999999999999</v>
      </c>
      <c r="O30" s="74">
        <f>Rates!$O$13</f>
        <v>0</v>
      </c>
      <c r="P30" s="2">
        <f t="shared" si="14"/>
        <v>0</v>
      </c>
      <c r="Q30" s="48"/>
      <c r="R30" s="37">
        <f>Rates!$G$13</f>
        <v>0.13819999999999999</v>
      </c>
      <c r="S30" s="32">
        <f t="shared" si="15"/>
        <v>0.13819999999999999</v>
      </c>
      <c r="T30" s="74">
        <f>Rates!$O$13</f>
        <v>0</v>
      </c>
      <c r="U30" s="2">
        <f t="shared" si="16"/>
        <v>0</v>
      </c>
      <c r="V30" s="48"/>
    </row>
    <row r="31" spans="1:22" x14ac:dyDescent="0.25">
      <c r="A31" s="99">
        <f t="shared" si="0"/>
        <v>25</v>
      </c>
      <c r="B31" s="48" t="s">
        <v>78</v>
      </c>
      <c r="C31" s="37">
        <f>Rates!$G$14</f>
        <v>-0.77769999999999995</v>
      </c>
      <c r="D31" s="32">
        <f t="shared" si="9"/>
        <v>-0.77769999999999995</v>
      </c>
      <c r="E31" s="74">
        <f>Rates!$O$14</f>
        <v>-0.77769999999999995</v>
      </c>
      <c r="F31" s="2">
        <f t="shared" si="10"/>
        <v>-0.77769999999999995</v>
      </c>
      <c r="G31" s="48"/>
      <c r="H31" s="37">
        <f>Rates!$G$14</f>
        <v>-0.77769999999999995</v>
      </c>
      <c r="I31" s="32">
        <f t="shared" si="11"/>
        <v>-0.77769999999999995</v>
      </c>
      <c r="J31" s="74">
        <f>Rates!$O$14</f>
        <v>-0.77769999999999995</v>
      </c>
      <c r="K31" s="2">
        <f t="shared" si="12"/>
        <v>-0.77769999999999995</v>
      </c>
      <c r="L31" s="48"/>
      <c r="M31" s="37">
        <f>Rates!$G$14</f>
        <v>-0.77769999999999995</v>
      </c>
      <c r="N31" s="32">
        <f t="shared" si="13"/>
        <v>-0.77769999999999995</v>
      </c>
      <c r="O31" s="74">
        <f>Rates!$O$14</f>
        <v>-0.77769999999999995</v>
      </c>
      <c r="P31" s="2">
        <f t="shared" si="14"/>
        <v>-0.77769999999999995</v>
      </c>
      <c r="Q31" s="48"/>
      <c r="R31" s="37">
        <f>Rates!$G$14</f>
        <v>-0.77769999999999995</v>
      </c>
      <c r="S31" s="32">
        <f t="shared" si="15"/>
        <v>-0.77769999999999995</v>
      </c>
      <c r="T31" s="74">
        <f>Rates!$O$14</f>
        <v>-0.77769999999999995</v>
      </c>
      <c r="U31" s="2">
        <f t="shared" si="16"/>
        <v>-0.77769999999999995</v>
      </c>
      <c r="V31" s="48"/>
    </row>
    <row r="32" spans="1:22" x14ac:dyDescent="0.25">
      <c r="A32" s="102">
        <f t="shared" si="0"/>
        <v>26</v>
      </c>
      <c r="B32" s="103" t="s">
        <v>23</v>
      </c>
      <c r="C32" s="86"/>
      <c r="D32" s="56">
        <f>SUM(D18:D31)</f>
        <v>9.0499200798934716</v>
      </c>
      <c r="E32" s="70"/>
      <c r="F32" s="55">
        <f>SUM(F18:F31)</f>
        <v>8.1658200798934732</v>
      </c>
      <c r="G32" s="87">
        <f>F32-D32</f>
        <v>-0.88409999999999833</v>
      </c>
      <c r="H32" s="86"/>
      <c r="I32" s="56">
        <f>SUM(I18:I31)</f>
        <v>9.0499200798934716</v>
      </c>
      <c r="J32" s="70"/>
      <c r="K32" s="55">
        <f>SUM(K18:K31)</f>
        <v>8.1658200798934732</v>
      </c>
      <c r="L32" s="87">
        <f>K32-I32</f>
        <v>-0.88409999999999833</v>
      </c>
      <c r="M32" s="86"/>
      <c r="N32" s="56">
        <f>SUM(N18:N31)</f>
        <v>9.2448200798934721</v>
      </c>
      <c r="O32" s="70"/>
      <c r="P32" s="55">
        <f>SUM(P18:P31)</f>
        <v>8.1658200798934732</v>
      </c>
      <c r="Q32" s="87">
        <f>P32-N32</f>
        <v>-1.0789999999999988</v>
      </c>
      <c r="R32" s="86"/>
      <c r="S32" s="56">
        <f>SUM(S18:S31)</f>
        <v>9.0499200798934716</v>
      </c>
      <c r="T32" s="70"/>
      <c r="U32" s="55">
        <f>SUM(U18:U31)</f>
        <v>8.1658200798934732</v>
      </c>
      <c r="V32" s="87">
        <f>U32-S32</f>
        <v>-0.88409999999999833</v>
      </c>
    </row>
    <row r="33" spans="1:22" x14ac:dyDescent="0.25">
      <c r="A33" s="104">
        <f t="shared" si="0"/>
        <v>27</v>
      </c>
      <c r="B33" s="105" t="s">
        <v>87</v>
      </c>
      <c r="C33" s="88"/>
      <c r="D33" s="80"/>
      <c r="E33" s="71"/>
      <c r="F33" s="57"/>
      <c r="G33" s="89">
        <f>G32/D32</f>
        <v>-9.7691470443394809E-2</v>
      </c>
      <c r="H33" s="88"/>
      <c r="I33" s="80"/>
      <c r="J33" s="71"/>
      <c r="K33" s="57"/>
      <c r="L33" s="89">
        <f>L32/I32</f>
        <v>-9.7691470443394809E-2</v>
      </c>
      <c r="M33" s="88"/>
      <c r="N33" s="80"/>
      <c r="O33" s="71"/>
      <c r="P33" s="57"/>
      <c r="Q33" s="89">
        <f>Q32/N32</f>
        <v>-0.11671400748476569</v>
      </c>
      <c r="R33" s="88"/>
      <c r="S33" s="80"/>
      <c r="T33" s="71"/>
      <c r="U33" s="57"/>
      <c r="V33" s="89">
        <f>V32/S32</f>
        <v>-9.7691470443394809E-2</v>
      </c>
    </row>
    <row r="34" spans="1:22" x14ac:dyDescent="0.25">
      <c r="A34" s="106">
        <f t="shared" si="0"/>
        <v>28</v>
      </c>
      <c r="B34" s="91" t="s">
        <v>26</v>
      </c>
      <c r="C34" s="90"/>
      <c r="D34" s="81"/>
      <c r="E34" s="72"/>
      <c r="F34" s="54"/>
      <c r="G34" s="91"/>
      <c r="H34" s="90"/>
      <c r="I34" s="81"/>
      <c r="J34" s="72"/>
      <c r="K34" s="54"/>
      <c r="L34" s="91"/>
      <c r="M34" s="90"/>
      <c r="N34" s="81"/>
      <c r="O34" s="72"/>
      <c r="P34" s="54"/>
      <c r="Q34" s="91"/>
      <c r="R34" s="90"/>
      <c r="S34" s="81"/>
      <c r="T34" s="72"/>
      <c r="U34" s="54"/>
      <c r="V34" s="91"/>
    </row>
    <row r="35" spans="1:22" x14ac:dyDescent="0.25">
      <c r="A35" s="99">
        <f t="shared" si="0"/>
        <v>29</v>
      </c>
      <c r="B35" s="48" t="s">
        <v>57</v>
      </c>
      <c r="C35" s="37">
        <f>Rates!$G$17</f>
        <v>1.9570000000000001</v>
      </c>
      <c r="D35" s="32">
        <f>C35*D$8</f>
        <v>1.9570000000000001</v>
      </c>
      <c r="E35" s="74">
        <f>Rates!$O$17</f>
        <v>1.9328000000000001</v>
      </c>
      <c r="F35" s="2">
        <f>E35*F$8</f>
        <v>1.9328000000000001</v>
      </c>
      <c r="G35" s="48"/>
      <c r="H35" s="37">
        <f>Rates!$G$17</f>
        <v>1.9570000000000001</v>
      </c>
      <c r="I35" s="32">
        <f>H35*I$8</f>
        <v>1.9570000000000001</v>
      </c>
      <c r="J35" s="74">
        <f>Rates!$O$17</f>
        <v>1.9328000000000001</v>
      </c>
      <c r="K35" s="2">
        <f>J35*K$8</f>
        <v>1.9328000000000001</v>
      </c>
      <c r="L35" s="48"/>
      <c r="M35" s="37">
        <f>Rates!$G$17</f>
        <v>1.9570000000000001</v>
      </c>
      <c r="N35" s="32">
        <f>M35*N$8</f>
        <v>1.9570000000000001</v>
      </c>
      <c r="O35" s="74">
        <f>Rates!$O$17</f>
        <v>1.9328000000000001</v>
      </c>
      <c r="P35" s="2">
        <f>O35*P$8</f>
        <v>1.9328000000000001</v>
      </c>
      <c r="Q35" s="48"/>
      <c r="R35" s="37">
        <f>Rates!$G$17</f>
        <v>1.9570000000000001</v>
      </c>
      <c r="S35" s="32">
        <f>R35*S$8</f>
        <v>1.9570000000000001</v>
      </c>
      <c r="T35" s="74">
        <f>Rates!$O$17</f>
        <v>1.9328000000000001</v>
      </c>
      <c r="U35" s="2">
        <f>T35*U$8</f>
        <v>1.9328000000000001</v>
      </c>
      <c r="V35" s="48"/>
    </row>
    <row r="36" spans="1:22" x14ac:dyDescent="0.25">
      <c r="A36" s="99">
        <f t="shared" si="0"/>
        <v>30</v>
      </c>
      <c r="B36" s="48" t="s">
        <v>58</v>
      </c>
      <c r="C36" s="37">
        <f>Rates!$G$18</f>
        <v>1.4947999999999999</v>
      </c>
      <c r="D36" s="255">
        <f>C36*D$8</f>
        <v>1.4947999999999999</v>
      </c>
      <c r="E36" s="74">
        <f>Rates!$O$18</f>
        <v>1.4812000000000001</v>
      </c>
      <c r="F36" s="2">
        <f>E36*F$8</f>
        <v>1.4812000000000001</v>
      </c>
      <c r="G36" s="48"/>
      <c r="H36" s="37">
        <f>Rates!$G$18</f>
        <v>1.4947999999999999</v>
      </c>
      <c r="I36" s="255">
        <f>H36*I$8</f>
        <v>1.4947999999999999</v>
      </c>
      <c r="J36" s="74">
        <f>Rates!$O$18</f>
        <v>1.4812000000000001</v>
      </c>
      <c r="K36" s="2">
        <f>J36*K$8</f>
        <v>1.4812000000000001</v>
      </c>
      <c r="L36" s="48"/>
      <c r="M36" s="37">
        <f>Rates!$G$18</f>
        <v>1.4947999999999999</v>
      </c>
      <c r="N36" s="255">
        <f>M36*N$8</f>
        <v>1.4947999999999999</v>
      </c>
      <c r="O36" s="74">
        <f>Rates!$O$18</f>
        <v>1.4812000000000001</v>
      </c>
      <c r="P36" s="2">
        <f>O36*P$8</f>
        <v>1.4812000000000001</v>
      </c>
      <c r="Q36" s="48"/>
      <c r="R36" s="37">
        <f>Rates!$G$18</f>
        <v>1.4947999999999999</v>
      </c>
      <c r="S36" s="255">
        <f>R36*S$8</f>
        <v>1.4947999999999999</v>
      </c>
      <c r="T36" s="74">
        <f>Rates!$O$18</f>
        <v>1.4812000000000001</v>
      </c>
      <c r="U36" s="2">
        <f>T36*U$8</f>
        <v>1.4812000000000001</v>
      </c>
      <c r="V36" s="48"/>
    </row>
    <row r="37" spans="1:22" x14ac:dyDescent="0.25">
      <c r="A37" s="102">
        <f t="shared" si="0"/>
        <v>31</v>
      </c>
      <c r="B37" s="103" t="s">
        <v>23</v>
      </c>
      <c r="C37" s="86"/>
      <c r="D37" s="56">
        <f>SUM(D35:D36)</f>
        <v>3.4518</v>
      </c>
      <c r="E37" s="70"/>
      <c r="F37" s="55">
        <f>SUM(F35:F36)</f>
        <v>3.4140000000000001</v>
      </c>
      <c r="G37" s="87">
        <f>F37-D37</f>
        <v>-3.7799999999999834E-2</v>
      </c>
      <c r="H37" s="86"/>
      <c r="I37" s="56">
        <f>SUM(I35:I36)</f>
        <v>3.4518</v>
      </c>
      <c r="J37" s="70"/>
      <c r="K37" s="55">
        <f>SUM(K35:K36)</f>
        <v>3.4140000000000001</v>
      </c>
      <c r="L37" s="87">
        <f>K37-I37</f>
        <v>-3.7799999999999834E-2</v>
      </c>
      <c r="M37" s="86"/>
      <c r="N37" s="56">
        <f>SUM(N35:N36)</f>
        <v>3.4518</v>
      </c>
      <c r="O37" s="70"/>
      <c r="P37" s="55">
        <f>SUM(P35:P36)</f>
        <v>3.4140000000000001</v>
      </c>
      <c r="Q37" s="87">
        <f>P37-N37</f>
        <v>-3.7799999999999834E-2</v>
      </c>
      <c r="R37" s="86"/>
      <c r="S37" s="56">
        <f>SUM(S35:S36)</f>
        <v>3.4518</v>
      </c>
      <c r="T37" s="70"/>
      <c r="U37" s="55">
        <f>SUM(U35:U36)</f>
        <v>3.4140000000000001</v>
      </c>
      <c r="V37" s="87">
        <f>U37-S37</f>
        <v>-3.7799999999999834E-2</v>
      </c>
    </row>
    <row r="38" spans="1:22" x14ac:dyDescent="0.25">
      <c r="A38" s="104">
        <f t="shared" si="0"/>
        <v>32</v>
      </c>
      <c r="B38" s="105" t="s">
        <v>87</v>
      </c>
      <c r="C38" s="88"/>
      <c r="D38" s="80"/>
      <c r="E38" s="71"/>
      <c r="F38" s="57"/>
      <c r="G38" s="89">
        <f>G37/D37</f>
        <v>-1.0950808273943981E-2</v>
      </c>
      <c r="H38" s="88"/>
      <c r="I38" s="80"/>
      <c r="J38" s="71"/>
      <c r="K38" s="57"/>
      <c r="L38" s="89">
        <f>L37/I37</f>
        <v>-1.0950808273943981E-2</v>
      </c>
      <c r="M38" s="88"/>
      <c r="N38" s="80"/>
      <c r="O38" s="71"/>
      <c r="P38" s="57"/>
      <c r="Q38" s="89">
        <f>Q37/N37</f>
        <v>-1.0950808273943981E-2</v>
      </c>
      <c r="R38" s="88"/>
      <c r="S38" s="80"/>
      <c r="T38" s="71"/>
      <c r="U38" s="57"/>
      <c r="V38" s="89">
        <f>V37/S37</f>
        <v>-1.0950808273943981E-2</v>
      </c>
    </row>
    <row r="39" spans="1:22" x14ac:dyDescent="0.25">
      <c r="A39" s="106">
        <f t="shared" si="0"/>
        <v>33</v>
      </c>
      <c r="B39" s="91" t="s">
        <v>27</v>
      </c>
      <c r="C39" s="90"/>
      <c r="D39" s="81"/>
      <c r="E39" s="72"/>
      <c r="F39" s="54"/>
      <c r="G39" s="91"/>
      <c r="H39" s="90"/>
      <c r="I39" s="81"/>
      <c r="J39" s="72"/>
      <c r="K39" s="54"/>
      <c r="L39" s="91"/>
      <c r="M39" s="90"/>
      <c r="N39" s="81"/>
      <c r="O39" s="72"/>
      <c r="P39" s="54"/>
      <c r="Q39" s="91"/>
      <c r="R39" s="90"/>
      <c r="S39" s="81"/>
      <c r="T39" s="72"/>
      <c r="U39" s="54"/>
      <c r="V39" s="91"/>
    </row>
    <row r="40" spans="1:22" x14ac:dyDescent="0.25">
      <c r="A40" s="99">
        <f t="shared" si="0"/>
        <v>34</v>
      </c>
      <c r="B40" s="48" t="s">
        <v>55</v>
      </c>
      <c r="C40" s="37">
        <f>WMSR+RRRP</f>
        <v>6.0000000000000001E-3</v>
      </c>
      <c r="D40" s="32">
        <f>C40*D10</f>
        <v>0.9387899999999999</v>
      </c>
      <c r="E40" s="74">
        <f>WMSR+RRRP</f>
        <v>6.0000000000000001E-3</v>
      </c>
      <c r="F40" s="2">
        <f>E40*F10</f>
        <v>0.9387899999999999</v>
      </c>
      <c r="G40" s="48"/>
      <c r="H40" s="37">
        <f>WMSR+RRRP</f>
        <v>6.0000000000000001E-3</v>
      </c>
      <c r="I40" s="32">
        <f>H40*I10</f>
        <v>0.9387899999999999</v>
      </c>
      <c r="J40" s="74">
        <f>WMSR+RRRP</f>
        <v>6.0000000000000001E-3</v>
      </c>
      <c r="K40" s="2">
        <f>J40*K10</f>
        <v>0.9387899999999999</v>
      </c>
      <c r="L40" s="48"/>
      <c r="M40" s="37">
        <f>WMSR+RRRP</f>
        <v>6.0000000000000001E-3</v>
      </c>
      <c r="N40" s="32">
        <f>M40*N10</f>
        <v>0.9387899999999999</v>
      </c>
      <c r="O40" s="74">
        <f>WMSR+RRRP</f>
        <v>6.0000000000000001E-3</v>
      </c>
      <c r="P40" s="2">
        <f>O40*P10</f>
        <v>0.9387899999999999</v>
      </c>
      <c r="Q40" s="48"/>
      <c r="R40" s="37">
        <f>WMSR+RRRP</f>
        <v>6.0000000000000001E-3</v>
      </c>
      <c r="S40" s="32">
        <f>R40*S10</f>
        <v>0.9387899999999999</v>
      </c>
      <c r="T40" s="74">
        <f>WMSR+RRRP</f>
        <v>6.0000000000000001E-3</v>
      </c>
      <c r="U40" s="2">
        <f>T40*U10</f>
        <v>0.9387899999999999</v>
      </c>
      <c r="V40" s="48"/>
    </row>
    <row r="41" spans="1:22" x14ac:dyDescent="0.25">
      <c r="A41" s="99">
        <f t="shared" si="0"/>
        <v>35</v>
      </c>
      <c r="B41" s="48" t="s">
        <v>56</v>
      </c>
      <c r="C41" s="37">
        <f>SSS</f>
        <v>0.25</v>
      </c>
      <c r="D41" s="32">
        <f>C41</f>
        <v>0.25</v>
      </c>
      <c r="E41" s="74">
        <f>SSS</f>
        <v>0.25</v>
      </c>
      <c r="F41" s="2">
        <f>E41</f>
        <v>0.25</v>
      </c>
      <c r="G41" s="48"/>
      <c r="H41" s="37">
        <f>SSS</f>
        <v>0.25</v>
      </c>
      <c r="I41" s="32">
        <f>H41</f>
        <v>0.25</v>
      </c>
      <c r="J41" s="74">
        <f>SSS</f>
        <v>0.25</v>
      </c>
      <c r="K41" s="2">
        <f>J41</f>
        <v>0.25</v>
      </c>
      <c r="L41" s="48"/>
      <c r="M41" s="37">
        <f>SSS</f>
        <v>0.25</v>
      </c>
      <c r="N41" s="32">
        <f>M41</f>
        <v>0.25</v>
      </c>
      <c r="O41" s="74">
        <f>SSS</f>
        <v>0.25</v>
      </c>
      <c r="P41" s="2">
        <f>O41</f>
        <v>0.25</v>
      </c>
      <c r="Q41" s="48"/>
      <c r="R41" s="37">
        <f>SSS</f>
        <v>0.25</v>
      </c>
      <c r="S41" s="32">
        <f>R41</f>
        <v>0.25</v>
      </c>
      <c r="T41" s="74">
        <f>SSS</f>
        <v>0.25</v>
      </c>
      <c r="U41" s="2">
        <f>T41</f>
        <v>0.25</v>
      </c>
      <c r="V41" s="48"/>
    </row>
    <row r="42" spans="1:22" x14ac:dyDescent="0.25">
      <c r="A42" s="99">
        <f t="shared" si="0"/>
        <v>36</v>
      </c>
      <c r="B42" s="48" t="s">
        <v>9</v>
      </c>
      <c r="C42" s="37">
        <v>7.0000000000000001E-3</v>
      </c>
      <c r="D42" s="32">
        <f>C42*D7</f>
        <v>1.05</v>
      </c>
      <c r="E42" s="74">
        <v>7.0000000000000001E-3</v>
      </c>
      <c r="F42" s="2">
        <f>E42*F7</f>
        <v>1.05</v>
      </c>
      <c r="G42" s="48"/>
      <c r="H42" s="37">
        <v>7.0000000000000001E-3</v>
      </c>
      <c r="I42" s="32">
        <f>H42*I7</f>
        <v>1.05</v>
      </c>
      <c r="J42" s="74">
        <v>7.0000000000000001E-3</v>
      </c>
      <c r="K42" s="2">
        <f>J42*K7</f>
        <v>1.05</v>
      </c>
      <c r="L42" s="48"/>
      <c r="M42" s="37">
        <v>7.0000000000000001E-3</v>
      </c>
      <c r="N42" s="32">
        <f>M42*N7</f>
        <v>1.05</v>
      </c>
      <c r="O42" s="74">
        <v>7.0000000000000001E-3</v>
      </c>
      <c r="P42" s="2">
        <f>O42*P7</f>
        <v>1.05</v>
      </c>
      <c r="Q42" s="48"/>
      <c r="R42" s="37">
        <v>7.0000000000000001E-3</v>
      </c>
      <c r="S42" s="32">
        <f>R42*S7</f>
        <v>1.05</v>
      </c>
      <c r="T42" s="74">
        <v>7.0000000000000001E-3</v>
      </c>
      <c r="U42" s="2">
        <f>T42*U7</f>
        <v>1.05</v>
      </c>
      <c r="V42" s="48"/>
    </row>
    <row r="43" spans="1:22" x14ac:dyDescent="0.25">
      <c r="A43" s="102">
        <f>A42+1</f>
        <v>37</v>
      </c>
      <c r="B43" s="103" t="s">
        <v>10</v>
      </c>
      <c r="C43" s="86"/>
      <c r="D43" s="56">
        <f>SUM(D40:D42)</f>
        <v>2.2387899999999998</v>
      </c>
      <c r="E43" s="70"/>
      <c r="F43" s="55">
        <f>SUM(F40:F42)</f>
        <v>2.2387899999999998</v>
      </c>
      <c r="G43" s="87">
        <f>F43-D43</f>
        <v>0</v>
      </c>
      <c r="H43" s="86"/>
      <c r="I43" s="56">
        <f>SUM(I40:I42)</f>
        <v>2.2387899999999998</v>
      </c>
      <c r="J43" s="70"/>
      <c r="K43" s="55">
        <f>SUM(K40:K42)</f>
        <v>2.2387899999999998</v>
      </c>
      <c r="L43" s="87">
        <f>K43-I43</f>
        <v>0</v>
      </c>
      <c r="M43" s="86"/>
      <c r="N43" s="56">
        <f>SUM(N40:N42)</f>
        <v>2.2387899999999998</v>
      </c>
      <c r="O43" s="70"/>
      <c r="P43" s="55">
        <f>SUM(P40:P42)</f>
        <v>2.2387899999999998</v>
      </c>
      <c r="Q43" s="87">
        <f>P43-N43</f>
        <v>0</v>
      </c>
      <c r="R43" s="86"/>
      <c r="S43" s="56">
        <f>SUM(S40:S42)</f>
        <v>2.2387899999999998</v>
      </c>
      <c r="T43" s="70"/>
      <c r="U43" s="55">
        <f>SUM(U40:U42)</f>
        <v>2.2387899999999998</v>
      </c>
      <c r="V43" s="87">
        <f>U43-S43</f>
        <v>0</v>
      </c>
    </row>
    <row r="44" spans="1:22" x14ac:dyDescent="0.25">
      <c r="A44" s="104">
        <f t="shared" si="0"/>
        <v>38</v>
      </c>
      <c r="B44" s="105" t="s">
        <v>87</v>
      </c>
      <c r="C44" s="88"/>
      <c r="D44" s="80"/>
      <c r="E44" s="71"/>
      <c r="F44" s="57"/>
      <c r="G44" s="89">
        <f>G43/D43</f>
        <v>0</v>
      </c>
      <c r="H44" s="88"/>
      <c r="I44" s="80"/>
      <c r="J44" s="71"/>
      <c r="K44" s="57"/>
      <c r="L44" s="89">
        <f>L43/I43</f>
        <v>0</v>
      </c>
      <c r="M44" s="88"/>
      <c r="N44" s="80"/>
      <c r="O44" s="71"/>
      <c r="P44" s="57"/>
      <c r="Q44" s="89">
        <f>Q43/N43</f>
        <v>0</v>
      </c>
      <c r="R44" s="88"/>
      <c r="S44" s="80"/>
      <c r="T44" s="71"/>
      <c r="U44" s="57"/>
      <c r="V44" s="89">
        <f>V43/S43</f>
        <v>0</v>
      </c>
    </row>
    <row r="45" spans="1:22" x14ac:dyDescent="0.25">
      <c r="A45" s="107">
        <f t="shared" si="0"/>
        <v>39</v>
      </c>
      <c r="B45" s="93" t="s">
        <v>97</v>
      </c>
      <c r="C45" s="92"/>
      <c r="D45" s="82">
        <f>D15+D32+D37+D43</f>
        <v>31.448632583222363</v>
      </c>
      <c r="E45" s="75"/>
      <c r="F45" s="62">
        <f>F15+F32+F37+F43</f>
        <v>30.526732583222369</v>
      </c>
      <c r="G45" s="93"/>
      <c r="H45" s="92"/>
      <c r="I45" s="82">
        <f>I15+I32+I37+I43</f>
        <v>31.448632583222363</v>
      </c>
      <c r="J45" s="75"/>
      <c r="K45" s="62">
        <f>K15+K32+K37+K43</f>
        <v>30.526732583222369</v>
      </c>
      <c r="L45" s="93"/>
      <c r="M45" s="92"/>
      <c r="N45" s="82">
        <f>N15+N32+N37+N43</f>
        <v>31.643532583222367</v>
      </c>
      <c r="O45" s="75"/>
      <c r="P45" s="62">
        <f>P15+P32+P37+P43</f>
        <v>30.526732583222369</v>
      </c>
      <c r="Q45" s="93"/>
      <c r="R45" s="92"/>
      <c r="S45" s="82">
        <f>S15+S32+S37+S43</f>
        <v>31.448632583222363</v>
      </c>
      <c r="T45" s="75"/>
      <c r="U45" s="62">
        <f>U15+U32+U37+U43</f>
        <v>30.526732583222369</v>
      </c>
      <c r="V45" s="93"/>
    </row>
    <row r="46" spans="1:22" x14ac:dyDescent="0.25">
      <c r="A46" s="108">
        <f t="shared" si="0"/>
        <v>40</v>
      </c>
      <c r="B46" s="94" t="s">
        <v>11</v>
      </c>
      <c r="C46" s="50"/>
      <c r="D46" s="33">
        <f>D45*0.13</f>
        <v>4.0883222358189073</v>
      </c>
      <c r="E46" s="76"/>
      <c r="F46" s="59">
        <f>F45*0.13</f>
        <v>3.9684752358189082</v>
      </c>
      <c r="G46" s="94"/>
      <c r="H46" s="50"/>
      <c r="I46" s="33">
        <f>I45*0.13</f>
        <v>4.0883222358189073</v>
      </c>
      <c r="J46" s="76"/>
      <c r="K46" s="59">
        <f>K45*0.13</f>
        <v>3.9684752358189082</v>
      </c>
      <c r="L46" s="94"/>
      <c r="M46" s="50"/>
      <c r="N46" s="33">
        <f>N45*0.13</f>
        <v>4.1136592358189077</v>
      </c>
      <c r="O46" s="76"/>
      <c r="P46" s="59">
        <f>P45*0.13</f>
        <v>3.9684752358189082</v>
      </c>
      <c r="Q46" s="94"/>
      <c r="R46" s="50"/>
      <c r="S46" s="33">
        <f>S45*0.13</f>
        <v>4.0883222358189073</v>
      </c>
      <c r="T46" s="76"/>
      <c r="U46" s="59">
        <f>U45*0.13</f>
        <v>3.9684752358189082</v>
      </c>
      <c r="V46" s="94"/>
    </row>
    <row r="47" spans="1:22" x14ac:dyDescent="0.25">
      <c r="A47" s="109">
        <f>A46+1</f>
        <v>41</v>
      </c>
      <c r="B47" s="110" t="s">
        <v>13</v>
      </c>
      <c r="C47" s="95"/>
      <c r="D47" s="64">
        <f>SUM(D45:D46)</f>
        <v>35.53695481904127</v>
      </c>
      <c r="E47" s="78"/>
      <c r="F47" s="63">
        <f>SUM(F45:F46)</f>
        <v>34.495207819041276</v>
      </c>
      <c r="G47" s="96">
        <f>F47-D47</f>
        <v>-1.0417469999999938</v>
      </c>
      <c r="H47" s="95"/>
      <c r="I47" s="64">
        <f>SUM(I45:I46)</f>
        <v>35.53695481904127</v>
      </c>
      <c r="J47" s="78"/>
      <c r="K47" s="63">
        <f>SUM(K45:K46)</f>
        <v>34.495207819041276</v>
      </c>
      <c r="L47" s="96">
        <f>K47-I47</f>
        <v>-1.0417469999999938</v>
      </c>
      <c r="M47" s="95"/>
      <c r="N47" s="64">
        <f>SUM(N45:N46)</f>
        <v>35.757191819041275</v>
      </c>
      <c r="O47" s="78"/>
      <c r="P47" s="63">
        <f>SUM(P45:P46)</f>
        <v>34.495207819041276</v>
      </c>
      <c r="Q47" s="96">
        <f>P47-N47</f>
        <v>-1.2619839999999982</v>
      </c>
      <c r="R47" s="95"/>
      <c r="S47" s="64">
        <f>SUM(S45:S46)</f>
        <v>35.53695481904127</v>
      </c>
      <c r="T47" s="78"/>
      <c r="U47" s="63">
        <f>SUM(U45:U46)</f>
        <v>34.495207819041276</v>
      </c>
      <c r="V47" s="96">
        <f>U47-S47</f>
        <v>-1.0417469999999938</v>
      </c>
    </row>
    <row r="48" spans="1:22" x14ac:dyDescent="0.25">
      <c r="A48" s="111">
        <f t="shared" si="0"/>
        <v>42</v>
      </c>
      <c r="B48" s="112" t="s">
        <v>87</v>
      </c>
      <c r="C48" s="97"/>
      <c r="D48" s="83"/>
      <c r="E48" s="79"/>
      <c r="F48" s="65"/>
      <c r="G48" s="98">
        <f>G47/D47</f>
        <v>-2.9314470114411972E-2</v>
      </c>
      <c r="H48" s="97"/>
      <c r="I48" s="83"/>
      <c r="J48" s="79"/>
      <c r="K48" s="65"/>
      <c r="L48" s="98">
        <f>L47/I47</f>
        <v>-2.9314470114411972E-2</v>
      </c>
      <c r="M48" s="97"/>
      <c r="N48" s="83"/>
      <c r="O48" s="79"/>
      <c r="P48" s="65"/>
      <c r="Q48" s="98">
        <f>Q47/N47</f>
        <v>-3.5293151833248035E-2</v>
      </c>
      <c r="R48" s="97"/>
      <c r="S48" s="83"/>
      <c r="T48" s="79"/>
      <c r="U48" s="65"/>
      <c r="V48" s="98">
        <f>V47/S47</f>
        <v>-2.9314470114411972E-2</v>
      </c>
    </row>
    <row r="49" spans="1:22" s="157" customFormat="1" ht="22.5" customHeight="1" x14ac:dyDescent="0.25">
      <c r="A49" s="151">
        <f>A48+1</f>
        <v>43</v>
      </c>
      <c r="B49" s="152" t="s">
        <v>14</v>
      </c>
      <c r="C49" s="153"/>
      <c r="D49" s="154"/>
      <c r="E49" s="155"/>
      <c r="F49" s="156"/>
      <c r="G49" s="152"/>
      <c r="H49" s="153"/>
      <c r="I49" s="154"/>
      <c r="J49" s="155"/>
      <c r="K49" s="156"/>
      <c r="L49" s="152"/>
      <c r="M49" s="153"/>
      <c r="N49" s="154"/>
      <c r="O49" s="155"/>
      <c r="P49" s="156"/>
      <c r="Q49" s="152"/>
      <c r="R49" s="153"/>
      <c r="S49" s="154"/>
      <c r="T49" s="155"/>
      <c r="U49" s="156"/>
      <c r="V49" s="152"/>
    </row>
    <row r="50" spans="1:22" x14ac:dyDescent="0.25">
      <c r="A50" s="108">
        <f>A49+1</f>
        <v>44</v>
      </c>
      <c r="B50" s="94" t="s">
        <v>96</v>
      </c>
      <c r="C50" s="162">
        <v>0</v>
      </c>
      <c r="D50" s="32">
        <f>C50*D8</f>
        <v>0</v>
      </c>
      <c r="E50" s="163">
        <v>0</v>
      </c>
      <c r="F50" s="59">
        <f>E50*F8</f>
        <v>0</v>
      </c>
      <c r="G50" s="94"/>
      <c r="H50" s="162">
        <v>0</v>
      </c>
      <c r="I50" s="32">
        <f>H50*I8</f>
        <v>0</v>
      </c>
      <c r="J50" s="163">
        <v>0</v>
      </c>
      <c r="K50" s="59">
        <f>J50*K8</f>
        <v>0</v>
      </c>
      <c r="L50" s="94"/>
      <c r="M50" s="162">
        <v>0</v>
      </c>
      <c r="N50" s="32">
        <f>M50*N8</f>
        <v>0</v>
      </c>
      <c r="O50" s="163">
        <v>0</v>
      </c>
      <c r="P50" s="59">
        <f>O50*P8</f>
        <v>0</v>
      </c>
      <c r="Q50" s="94"/>
      <c r="R50" s="162">
        <v>0</v>
      </c>
      <c r="S50" s="32">
        <f>R50*S8</f>
        <v>0</v>
      </c>
      <c r="T50" s="163">
        <v>0</v>
      </c>
      <c r="U50" s="59">
        <f>T50*U8</f>
        <v>0</v>
      </c>
      <c r="V50" s="94"/>
    </row>
    <row r="51" spans="1:22" x14ac:dyDescent="0.25">
      <c r="A51" s="108">
        <f>A50+1</f>
        <v>45</v>
      </c>
      <c r="B51" s="48" t="s">
        <v>95</v>
      </c>
      <c r="C51" s="37">
        <f>Rates!$G$15</f>
        <v>0</v>
      </c>
      <c r="D51" s="32">
        <f>C51*D8</f>
        <v>0</v>
      </c>
      <c r="E51" s="74">
        <f>Rates!$O$15</f>
        <v>0</v>
      </c>
      <c r="F51" s="2">
        <f>E51*F8</f>
        <v>0</v>
      </c>
      <c r="G51" s="48"/>
      <c r="H51" s="37">
        <f>Rates!$G$15</f>
        <v>0</v>
      </c>
      <c r="I51" s="32">
        <f>H51*I8</f>
        <v>0</v>
      </c>
      <c r="J51" s="74">
        <f>Rates!$O$15</f>
        <v>0</v>
      </c>
      <c r="K51" s="2">
        <f>J51*K8</f>
        <v>0</v>
      </c>
      <c r="L51" s="48"/>
      <c r="M51" s="37">
        <f>Rates!$G$15</f>
        <v>0</v>
      </c>
      <c r="N51" s="32">
        <f>M51*N8</f>
        <v>0</v>
      </c>
      <c r="O51" s="74">
        <f>Rates!$O$15</f>
        <v>0</v>
      </c>
      <c r="P51" s="2">
        <f>O51*P8</f>
        <v>0</v>
      </c>
      <c r="Q51" s="48"/>
      <c r="R51" s="37">
        <f>Rates!$G$15</f>
        <v>0</v>
      </c>
      <c r="S51" s="32">
        <f>R51*S8</f>
        <v>0</v>
      </c>
      <c r="T51" s="74">
        <f>Rates!$O$15</f>
        <v>0</v>
      </c>
      <c r="U51" s="2">
        <f>T51*U8</f>
        <v>0</v>
      </c>
      <c r="V51" s="48"/>
    </row>
    <row r="52" spans="1:22" x14ac:dyDescent="0.25">
      <c r="A52" s="289">
        <f t="shared" ref="A52:A53" si="17">A51+1</f>
        <v>46</v>
      </c>
      <c r="B52" s="85" t="s">
        <v>143</v>
      </c>
      <c r="C52" s="37">
        <f>Rates!$G$16</f>
        <v>0</v>
      </c>
      <c r="D52" s="255">
        <f>C52*D7</f>
        <v>0</v>
      </c>
      <c r="E52" s="74">
        <f>Rates!$O$16</f>
        <v>-1.2999999999999999E-3</v>
      </c>
      <c r="F52" s="2">
        <f>E52*F7</f>
        <v>-0.19499999999999998</v>
      </c>
      <c r="G52" s="85"/>
      <c r="H52" s="37">
        <f>Rates!$G$16</f>
        <v>0</v>
      </c>
      <c r="I52" s="255">
        <f>H52*I7</f>
        <v>0</v>
      </c>
      <c r="J52" s="74">
        <f>Rates!$O$16</f>
        <v>-1.2999999999999999E-3</v>
      </c>
      <c r="K52" s="2">
        <f>J52*K7</f>
        <v>-0.19499999999999998</v>
      </c>
      <c r="L52" s="85"/>
      <c r="M52" s="37">
        <f>Rates!$G$16</f>
        <v>0</v>
      </c>
      <c r="N52" s="255">
        <f>M52*N7</f>
        <v>0</v>
      </c>
      <c r="O52" s="74">
        <f>Rates!$O$16</f>
        <v>-1.2999999999999999E-3</v>
      </c>
      <c r="P52" s="2">
        <f>O52*P7</f>
        <v>-0.19499999999999998</v>
      </c>
      <c r="Q52" s="85"/>
      <c r="R52" s="37">
        <f>Rates!$G$16</f>
        <v>0</v>
      </c>
      <c r="S52" s="255">
        <f>R52*S7</f>
        <v>0</v>
      </c>
      <c r="T52" s="74">
        <f>Rates!$O$16</f>
        <v>-1.2999999999999999E-3</v>
      </c>
      <c r="U52" s="2">
        <f>T52*U7</f>
        <v>-0.19499999999999998</v>
      </c>
      <c r="V52" s="85"/>
    </row>
    <row r="53" spans="1:22" x14ac:dyDescent="0.25">
      <c r="A53" s="292">
        <f t="shared" si="17"/>
        <v>47</v>
      </c>
      <c r="B53" s="293" t="s">
        <v>15</v>
      </c>
      <c r="C53" s="294"/>
      <c r="D53" s="295">
        <f>D45+SUM(D50:D51)</f>
        <v>31.448632583222363</v>
      </c>
      <c r="E53" s="296"/>
      <c r="F53" s="297">
        <f>F45+SUM(F50:F51)</f>
        <v>30.526732583222369</v>
      </c>
      <c r="G53" s="293"/>
      <c r="H53" s="294"/>
      <c r="I53" s="295">
        <f>I45+SUM(I50:I51)</f>
        <v>31.448632583222363</v>
      </c>
      <c r="J53" s="296"/>
      <c r="K53" s="297">
        <f>K45+SUM(K50:K51)</f>
        <v>30.526732583222369</v>
      </c>
      <c r="L53" s="293"/>
      <c r="M53" s="294"/>
      <c r="N53" s="295">
        <f>N45+SUM(N50:N51)</f>
        <v>31.643532583222367</v>
      </c>
      <c r="O53" s="296"/>
      <c r="P53" s="297">
        <f>P45+SUM(P50:P51)</f>
        <v>30.526732583222369</v>
      </c>
      <c r="Q53" s="293"/>
      <c r="R53" s="294"/>
      <c r="S53" s="295">
        <f>S45+SUM(S50:S51)</f>
        <v>31.448632583222363</v>
      </c>
      <c r="T53" s="296"/>
      <c r="U53" s="297">
        <f>U45+SUM(U50:U51)</f>
        <v>30.526732583222369</v>
      </c>
      <c r="V53" s="293"/>
    </row>
    <row r="54" spans="1:22" x14ac:dyDescent="0.25">
      <c r="A54" s="99">
        <f t="shared" si="0"/>
        <v>48</v>
      </c>
      <c r="B54" s="48" t="s">
        <v>11</v>
      </c>
      <c r="C54" s="49"/>
      <c r="D54" s="32">
        <f>D53*0.13</f>
        <v>4.0883222358189073</v>
      </c>
      <c r="E54" s="66"/>
      <c r="F54" s="2">
        <f>F53*0.13</f>
        <v>3.9684752358189082</v>
      </c>
      <c r="G54" s="48"/>
      <c r="H54" s="49"/>
      <c r="I54" s="32">
        <f>I53*0.13</f>
        <v>4.0883222358189073</v>
      </c>
      <c r="J54" s="66"/>
      <c r="K54" s="2">
        <f>K53*0.13</f>
        <v>3.9684752358189082</v>
      </c>
      <c r="L54" s="48"/>
      <c r="M54" s="49"/>
      <c r="N54" s="32">
        <f>N53*0.13</f>
        <v>4.1136592358189077</v>
      </c>
      <c r="O54" s="66"/>
      <c r="P54" s="2">
        <f>P53*0.13</f>
        <v>3.9684752358189082</v>
      </c>
      <c r="Q54" s="48"/>
      <c r="R54" s="49"/>
      <c r="S54" s="32">
        <f>S53*0.13</f>
        <v>4.0883222358189073</v>
      </c>
      <c r="T54" s="66"/>
      <c r="U54" s="2">
        <f>U53*0.13</f>
        <v>3.9684752358189082</v>
      </c>
      <c r="V54" s="48"/>
    </row>
    <row r="55" spans="1:22" x14ac:dyDescent="0.25">
      <c r="A55" s="137">
        <f>A54+1</f>
        <v>49</v>
      </c>
      <c r="B55" s="138" t="s">
        <v>13</v>
      </c>
      <c r="C55" s="139"/>
      <c r="D55" s="140">
        <f>SUM(D53:D54)</f>
        <v>35.53695481904127</v>
      </c>
      <c r="E55" s="141"/>
      <c r="F55" s="142">
        <f>SUM(F53:F54)</f>
        <v>34.495207819041276</v>
      </c>
      <c r="G55" s="143">
        <f>F55-D55</f>
        <v>-1.0417469999999938</v>
      </c>
      <c r="H55" s="139"/>
      <c r="I55" s="140">
        <f>SUM(I53:I54)</f>
        <v>35.53695481904127</v>
      </c>
      <c r="J55" s="141"/>
      <c r="K55" s="142">
        <f>SUM(K53:K54)</f>
        <v>34.495207819041276</v>
      </c>
      <c r="L55" s="143">
        <f>K55-I55</f>
        <v>-1.0417469999999938</v>
      </c>
      <c r="M55" s="139"/>
      <c r="N55" s="140">
        <f>SUM(N53:N54)</f>
        <v>35.757191819041275</v>
      </c>
      <c r="O55" s="141"/>
      <c r="P55" s="142">
        <f>SUM(P53:P54)</f>
        <v>34.495207819041276</v>
      </c>
      <c r="Q55" s="143">
        <f>P55-N55</f>
        <v>-1.2619839999999982</v>
      </c>
      <c r="R55" s="139"/>
      <c r="S55" s="140">
        <f>SUM(S53:S54)</f>
        <v>35.53695481904127</v>
      </c>
      <c r="T55" s="141"/>
      <c r="U55" s="142">
        <f>SUM(U53:U54)</f>
        <v>34.495207819041276</v>
      </c>
      <c r="V55" s="143">
        <f>U55-S55</f>
        <v>-1.0417469999999938</v>
      </c>
    </row>
    <row r="56" spans="1:22" ht="15.75" thickBot="1" x14ac:dyDescent="0.3">
      <c r="A56" s="144">
        <f>A55+1</f>
        <v>50</v>
      </c>
      <c r="B56" s="145" t="s">
        <v>87</v>
      </c>
      <c r="C56" s="146"/>
      <c r="D56" s="147"/>
      <c r="E56" s="148"/>
      <c r="F56" s="149"/>
      <c r="G56" s="150">
        <f>G55/D55</f>
        <v>-2.9314470114411972E-2</v>
      </c>
      <c r="H56" s="146"/>
      <c r="I56" s="147"/>
      <c r="J56" s="148"/>
      <c r="K56" s="149"/>
      <c r="L56" s="150">
        <f>L55/I55</f>
        <v>-2.9314470114411972E-2</v>
      </c>
      <c r="M56" s="146"/>
      <c r="N56" s="147"/>
      <c r="O56" s="148"/>
      <c r="P56" s="149"/>
      <c r="Q56" s="150">
        <f>Q55/N55</f>
        <v>-3.5293151833248035E-2</v>
      </c>
      <c r="R56" s="146"/>
      <c r="S56" s="147"/>
      <c r="T56" s="148"/>
      <c r="U56" s="149"/>
      <c r="V56" s="150">
        <f>V55/S55</f>
        <v>-2.9314470114411972E-2</v>
      </c>
    </row>
    <row r="57" spans="1:22" ht="15.75" thickBot="1" x14ac:dyDescent="0.3"/>
    <row r="58" spans="1:22" x14ac:dyDescent="0.25">
      <c r="A58" s="113">
        <f>A56+1</f>
        <v>51</v>
      </c>
      <c r="B58" s="114" t="s">
        <v>89</v>
      </c>
      <c r="C58" s="113" t="s">
        <v>2</v>
      </c>
      <c r="D58" s="158" t="s">
        <v>3</v>
      </c>
      <c r="E58" s="159" t="s">
        <v>2</v>
      </c>
      <c r="F58" s="160" t="s">
        <v>3</v>
      </c>
      <c r="G58" s="161" t="s">
        <v>77</v>
      </c>
      <c r="H58" s="113" t="s">
        <v>2</v>
      </c>
      <c r="I58" s="158" t="s">
        <v>3</v>
      </c>
      <c r="J58" s="159" t="s">
        <v>2</v>
      </c>
      <c r="K58" s="160" t="s">
        <v>3</v>
      </c>
      <c r="L58" s="161" t="s">
        <v>77</v>
      </c>
      <c r="M58" s="113" t="s">
        <v>2</v>
      </c>
      <c r="N58" s="158" t="s">
        <v>3</v>
      </c>
      <c r="O58" s="159" t="s">
        <v>2</v>
      </c>
      <c r="P58" s="160" t="s">
        <v>3</v>
      </c>
      <c r="Q58" s="161" t="s">
        <v>77</v>
      </c>
      <c r="R58" s="113" t="s">
        <v>2</v>
      </c>
      <c r="S58" s="158" t="s">
        <v>3</v>
      </c>
      <c r="T58" s="159" t="s">
        <v>2</v>
      </c>
      <c r="U58" s="160" t="s">
        <v>3</v>
      </c>
      <c r="V58" s="161" t="s">
        <v>77</v>
      </c>
    </row>
    <row r="59" spans="1:22" x14ac:dyDescent="0.25">
      <c r="A59" s="99">
        <f>A58+1</f>
        <v>52</v>
      </c>
      <c r="B59" s="48" t="s">
        <v>88</v>
      </c>
      <c r="C59" s="49"/>
      <c r="D59" s="32">
        <f>SUM(D18:D19)+D21+D22+D31</f>
        <v>7.8967200798934707</v>
      </c>
      <c r="E59" s="66"/>
      <c r="F59" s="2">
        <f>SUM(F18:F19)+F21+F22+F31</f>
        <v>8.0495200798934725</v>
      </c>
      <c r="G59" s="36">
        <f>F59-D59</f>
        <v>0.15280000000000182</v>
      </c>
      <c r="H59" s="49"/>
      <c r="I59" s="32">
        <f>SUM(I18:I19)+I21+I22+I31</f>
        <v>7.8967200798934707</v>
      </c>
      <c r="J59" s="66"/>
      <c r="K59" s="2">
        <f>SUM(K18:K19)+K21+K22+K31</f>
        <v>8.0495200798934725</v>
      </c>
      <c r="L59" s="36">
        <f>K59-I59</f>
        <v>0.15280000000000182</v>
      </c>
      <c r="M59" s="49"/>
      <c r="N59" s="32">
        <f>SUM(N18:N19)+N21+N22+N31</f>
        <v>7.8967200798934707</v>
      </c>
      <c r="O59" s="66"/>
      <c r="P59" s="2">
        <f>SUM(P18:P19)+P21+P22+P31</f>
        <v>8.0495200798934725</v>
      </c>
      <c r="Q59" s="36">
        <f>P59-N59</f>
        <v>0.15280000000000182</v>
      </c>
      <c r="R59" s="49"/>
      <c r="S59" s="32">
        <f>SUM(S18:S19)+S21+S22+S31</f>
        <v>7.8967200798934707</v>
      </c>
      <c r="T59" s="66"/>
      <c r="U59" s="2">
        <f>SUM(U18:U19)+U21+U22+U31</f>
        <v>8.0495200798934725</v>
      </c>
      <c r="V59" s="36">
        <f>U59-S59</f>
        <v>0.15280000000000182</v>
      </c>
    </row>
    <row r="60" spans="1:22" x14ac:dyDescent="0.25">
      <c r="A60" s="124">
        <f t="shared" ref="A60:A62" si="18">A59+1</f>
        <v>53</v>
      </c>
      <c r="B60" s="125" t="s">
        <v>87</v>
      </c>
      <c r="C60" s="126"/>
      <c r="D60" s="127"/>
      <c r="E60" s="128"/>
      <c r="F60" s="53"/>
      <c r="G60" s="129">
        <f>G59/SUM(D59:D62)</f>
        <v>1.6884127003450891E-2</v>
      </c>
      <c r="H60" s="126"/>
      <c r="I60" s="127"/>
      <c r="J60" s="128"/>
      <c r="K60" s="53"/>
      <c r="L60" s="129">
        <f>L59/SUM(I59:I62)</f>
        <v>1.6884127003450891E-2</v>
      </c>
      <c r="M60" s="126"/>
      <c r="N60" s="127"/>
      <c r="O60" s="128"/>
      <c r="P60" s="53"/>
      <c r="Q60" s="129">
        <f>Q59/SUM(N59:N62)</f>
        <v>1.6528174553913283E-2</v>
      </c>
      <c r="R60" s="126"/>
      <c r="S60" s="127"/>
      <c r="T60" s="128"/>
      <c r="U60" s="53"/>
      <c r="V60" s="129">
        <f>V59/SUM(S59:S62)</f>
        <v>1.6884127003450891E-2</v>
      </c>
    </row>
    <row r="61" spans="1:22" x14ac:dyDescent="0.25">
      <c r="A61" s="99">
        <f t="shared" si="18"/>
        <v>54</v>
      </c>
      <c r="B61" s="48" t="s">
        <v>90</v>
      </c>
      <c r="C61" s="49"/>
      <c r="D61" s="32">
        <f>D20+SUM(D23:D30)</f>
        <v>1.1532</v>
      </c>
      <c r="E61" s="66"/>
      <c r="F61" s="2">
        <f>F20+SUM(F23:F30)</f>
        <v>0.11630000000000001</v>
      </c>
      <c r="G61" s="36">
        <f>F61-D61</f>
        <v>-1.0368999999999999</v>
      </c>
      <c r="H61" s="49"/>
      <c r="I61" s="32">
        <f>I20+SUM(I23:I30)</f>
        <v>1.1532</v>
      </c>
      <c r="J61" s="66"/>
      <c r="K61" s="2">
        <f>K20+SUM(K23:K30)</f>
        <v>0.11630000000000001</v>
      </c>
      <c r="L61" s="36">
        <f>K61-I61</f>
        <v>-1.0368999999999999</v>
      </c>
      <c r="M61" s="49"/>
      <c r="N61" s="32">
        <f>N20+SUM(N23:N30)</f>
        <v>1.3481000000000001</v>
      </c>
      <c r="O61" s="66"/>
      <c r="P61" s="2">
        <f>P20+SUM(P23:P30)</f>
        <v>0.11630000000000001</v>
      </c>
      <c r="Q61" s="36">
        <f>P61-N61</f>
        <v>-1.2318</v>
      </c>
      <c r="R61" s="49"/>
      <c r="S61" s="32">
        <f>S20+SUM(S23:S30)</f>
        <v>1.1532</v>
      </c>
      <c r="T61" s="66"/>
      <c r="U61" s="2">
        <f>U20+SUM(U23:U30)</f>
        <v>0.11630000000000001</v>
      </c>
      <c r="V61" s="36">
        <f>U61-S61</f>
        <v>-1.0368999999999999</v>
      </c>
    </row>
    <row r="62" spans="1:22" ht="15.75" thickBot="1" x14ac:dyDescent="0.3">
      <c r="A62" s="130">
        <f t="shared" si="18"/>
        <v>55</v>
      </c>
      <c r="B62" s="131" t="s">
        <v>87</v>
      </c>
      <c r="C62" s="132"/>
      <c r="D62" s="133"/>
      <c r="E62" s="134"/>
      <c r="F62" s="135"/>
      <c r="G62" s="136">
        <f>G61/SUM(D59:D62)</f>
        <v>-0.11457559744684569</v>
      </c>
      <c r="H62" s="132"/>
      <c r="I62" s="133"/>
      <c r="J62" s="134"/>
      <c r="K62" s="135"/>
      <c r="L62" s="136">
        <f>L61/SUM(I59:I62)</f>
        <v>-0.11457559744684569</v>
      </c>
      <c r="M62" s="132"/>
      <c r="N62" s="133"/>
      <c r="O62" s="134"/>
      <c r="P62" s="135"/>
      <c r="Q62" s="136">
        <f>Q61/SUM(N59:N62)</f>
        <v>-0.13324218203867894</v>
      </c>
      <c r="R62" s="132"/>
      <c r="S62" s="133"/>
      <c r="T62" s="134"/>
      <c r="U62" s="135"/>
      <c r="V62" s="136">
        <f>V61/SUM(S59:S62)</f>
        <v>-0.11457559744684569</v>
      </c>
    </row>
  </sheetData>
  <mergeCells count="10">
    <mergeCell ref="M5:N5"/>
    <mergeCell ref="O5:Q5"/>
    <mergeCell ref="R5:S5"/>
    <mergeCell ref="T5:V5"/>
    <mergeCell ref="A5:A6"/>
    <mergeCell ref="B5:B6"/>
    <mergeCell ref="C5:D5"/>
    <mergeCell ref="E5:G5"/>
    <mergeCell ref="H5:I5"/>
    <mergeCell ref="J5:L5"/>
  </mergeCells>
  <pageMargins left="0.25" right="0.25" top="0.25" bottom="0.4" header="0.3" footer="0.3"/>
  <pageSetup scale="51" orientation="landscape" r:id="rId1"/>
  <headerFooter>
    <oddFooter>&amp;R&amp;8&amp;P/&amp;N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V64"/>
  <sheetViews>
    <sheetView zoomScale="110" zoomScaleNormal="110" workbookViewId="0">
      <pane xSplit="2" ySplit="6" topLeftCell="C7" activePane="bottomRight" state="frozen"/>
      <selection activeCell="G27" sqref="G27"/>
      <selection pane="topRight" activeCell="G27" sqref="G27"/>
      <selection pane="bottomLeft" activeCell="G27" sqref="G27"/>
      <selection pane="bottomRight" activeCell="C7" sqref="C7"/>
    </sheetView>
  </sheetViews>
  <sheetFormatPr defaultRowHeight="15" x14ac:dyDescent="0.25"/>
  <cols>
    <col min="1" max="1" width="6.28515625" style="52" customWidth="1"/>
    <col min="2" max="2" width="29" bestFit="1" customWidth="1"/>
    <col min="3" max="12" width="11.7109375" customWidth="1"/>
    <col min="13" max="17" width="9.7109375" customWidth="1"/>
    <col min="18" max="22" width="11.7109375" customWidth="1"/>
  </cols>
  <sheetData>
    <row r="1" spans="1:22" ht="18.75" x14ac:dyDescent="0.3">
      <c r="A1" s="122" t="s">
        <v>91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1:22" ht="18.75" x14ac:dyDescent="0.3">
      <c r="A2" s="122" t="str">
        <f>IRM</f>
        <v>2017 IRM Application, EB-2016-0063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</row>
    <row r="3" spans="1:22" ht="19.5" thickBot="1" x14ac:dyDescent="0.35">
      <c r="A3" s="123" t="s">
        <v>137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</row>
    <row r="4" spans="1:22" ht="15.75" thickBot="1" x14ac:dyDescent="0.3"/>
    <row r="5" spans="1:22" x14ac:dyDescent="0.25">
      <c r="A5" s="341" t="s">
        <v>81</v>
      </c>
      <c r="B5" s="343" t="s">
        <v>0</v>
      </c>
      <c r="C5" s="339" t="s">
        <v>84</v>
      </c>
      <c r="D5" s="340"/>
      <c r="E5" s="337" t="s">
        <v>85</v>
      </c>
      <c r="F5" s="337"/>
      <c r="G5" s="338"/>
      <c r="H5" s="339" t="s">
        <v>86</v>
      </c>
      <c r="I5" s="340"/>
      <c r="J5" s="337" t="s">
        <v>85</v>
      </c>
      <c r="K5" s="337"/>
      <c r="L5" s="338"/>
      <c r="M5" s="339" t="s">
        <v>93</v>
      </c>
      <c r="N5" s="340"/>
      <c r="O5" s="337" t="s">
        <v>85</v>
      </c>
      <c r="P5" s="337"/>
      <c r="Q5" s="338"/>
      <c r="R5" s="339" t="s">
        <v>92</v>
      </c>
      <c r="S5" s="340"/>
      <c r="T5" s="337" t="s">
        <v>85</v>
      </c>
      <c r="U5" s="337"/>
      <c r="V5" s="338"/>
    </row>
    <row r="6" spans="1:22" x14ac:dyDescent="0.25">
      <c r="A6" s="342"/>
      <c r="B6" s="344"/>
      <c r="C6" s="117" t="s">
        <v>2</v>
      </c>
      <c r="D6" s="118" t="s">
        <v>3</v>
      </c>
      <c r="E6" s="119" t="s">
        <v>2</v>
      </c>
      <c r="F6" s="120" t="s">
        <v>3</v>
      </c>
      <c r="G6" s="121" t="s">
        <v>77</v>
      </c>
      <c r="H6" s="117" t="s">
        <v>2</v>
      </c>
      <c r="I6" s="118" t="s">
        <v>3</v>
      </c>
      <c r="J6" s="119" t="s">
        <v>2</v>
      </c>
      <c r="K6" s="120" t="s">
        <v>3</v>
      </c>
      <c r="L6" s="121" t="s">
        <v>77</v>
      </c>
      <c r="M6" s="117" t="s">
        <v>2</v>
      </c>
      <c r="N6" s="118" t="s">
        <v>3</v>
      </c>
      <c r="O6" s="119" t="s">
        <v>2</v>
      </c>
      <c r="P6" s="120" t="s">
        <v>3</v>
      </c>
      <c r="Q6" s="121" t="s">
        <v>77</v>
      </c>
      <c r="R6" s="117" t="s">
        <v>2</v>
      </c>
      <c r="S6" s="118" t="s">
        <v>3</v>
      </c>
      <c r="T6" s="119" t="s">
        <v>2</v>
      </c>
      <c r="U6" s="120" t="s">
        <v>3</v>
      </c>
      <c r="V6" s="121" t="s">
        <v>77</v>
      </c>
    </row>
    <row r="7" spans="1:22" x14ac:dyDescent="0.25">
      <c r="A7" s="99">
        <v>1</v>
      </c>
      <c r="B7" s="48" t="s">
        <v>68</v>
      </c>
      <c r="C7" s="49"/>
      <c r="D7" s="164">
        <v>150</v>
      </c>
      <c r="E7" s="66"/>
      <c r="F7" s="44">
        <f>D7</f>
        <v>150</v>
      </c>
      <c r="G7" s="48"/>
      <c r="H7" s="49"/>
      <c r="I7" s="164">
        <v>150</v>
      </c>
      <c r="J7" s="66"/>
      <c r="K7" s="44">
        <f>I7</f>
        <v>150</v>
      </c>
      <c r="L7" s="48"/>
      <c r="M7" s="49"/>
      <c r="N7" s="164">
        <v>150</v>
      </c>
      <c r="O7" s="66"/>
      <c r="P7" s="44">
        <f>N7</f>
        <v>150</v>
      </c>
      <c r="Q7" s="48"/>
      <c r="R7" s="49"/>
      <c r="S7" s="164">
        <v>150</v>
      </c>
      <c r="T7" s="66"/>
      <c r="U7" s="44">
        <f>S7</f>
        <v>150</v>
      </c>
      <c r="V7" s="48"/>
    </row>
    <row r="8" spans="1:22" x14ac:dyDescent="0.25">
      <c r="A8" s="99">
        <f>A7+1</f>
        <v>2</v>
      </c>
      <c r="B8" s="48" t="s">
        <v>69</v>
      </c>
      <c r="C8" s="49"/>
      <c r="D8" s="164">
        <v>1</v>
      </c>
      <c r="E8" s="66"/>
      <c r="F8" s="44">
        <f>D8</f>
        <v>1</v>
      </c>
      <c r="G8" s="48"/>
      <c r="H8" s="49"/>
      <c r="I8" s="164">
        <v>1</v>
      </c>
      <c r="J8" s="66"/>
      <c r="K8" s="44">
        <f>I8</f>
        <v>1</v>
      </c>
      <c r="L8" s="48"/>
      <c r="M8" s="49"/>
      <c r="N8" s="164">
        <v>1</v>
      </c>
      <c r="O8" s="66"/>
      <c r="P8" s="44">
        <f>N8</f>
        <v>1</v>
      </c>
      <c r="Q8" s="48"/>
      <c r="R8" s="49"/>
      <c r="S8" s="164">
        <v>1</v>
      </c>
      <c r="T8" s="66"/>
      <c r="U8" s="44">
        <f>S8</f>
        <v>1</v>
      </c>
      <c r="V8" s="48"/>
    </row>
    <row r="9" spans="1:22" x14ac:dyDescent="0.25">
      <c r="A9" s="99">
        <f t="shared" ref="A9:A49" si="0">A8+1</f>
        <v>3</v>
      </c>
      <c r="B9" s="48" t="s">
        <v>19</v>
      </c>
      <c r="C9" s="49"/>
      <c r="D9" s="30">
        <f>CKH_LOSS</f>
        <v>1.0430999999999999</v>
      </c>
      <c r="E9" s="66"/>
      <c r="F9" s="1">
        <f>EPI_LOSS</f>
        <v>1.0430999999999999</v>
      </c>
      <c r="G9" s="48"/>
      <c r="H9" s="49"/>
      <c r="I9" s="30">
        <f>SMP_LOSS</f>
        <v>1.0430999999999999</v>
      </c>
      <c r="J9" s="66"/>
      <c r="K9" s="1">
        <f>EPI_LOSS</f>
        <v>1.0430999999999999</v>
      </c>
      <c r="L9" s="48"/>
      <c r="M9" s="49"/>
      <c r="N9" s="30">
        <f>DUT_LOSS</f>
        <v>1.0430999999999999</v>
      </c>
      <c r="O9" s="66"/>
      <c r="P9" s="1">
        <f>EPI_LOSS</f>
        <v>1.0430999999999999</v>
      </c>
      <c r="Q9" s="48"/>
      <c r="R9" s="49"/>
      <c r="S9" s="30">
        <f>NEW_LOSS</f>
        <v>1.0430999999999999</v>
      </c>
      <c r="T9" s="66"/>
      <c r="U9" s="1">
        <f>EPI_LOSS</f>
        <v>1.0430999999999999</v>
      </c>
      <c r="V9" s="48"/>
    </row>
    <row r="10" spans="1:22" x14ac:dyDescent="0.25">
      <c r="A10" s="99">
        <f t="shared" si="0"/>
        <v>4</v>
      </c>
      <c r="B10" s="48" t="s">
        <v>70</v>
      </c>
      <c r="C10" s="49"/>
      <c r="D10" s="43">
        <f>D7*D9</f>
        <v>156.46499999999997</v>
      </c>
      <c r="E10" s="66"/>
      <c r="F10" s="44">
        <f>F7*F9</f>
        <v>156.46499999999997</v>
      </c>
      <c r="G10" s="48"/>
      <c r="H10" s="49"/>
      <c r="I10" s="43">
        <f>I7*I9</f>
        <v>156.46499999999997</v>
      </c>
      <c r="J10" s="66"/>
      <c r="K10" s="44">
        <f>K7*K9</f>
        <v>156.46499999999997</v>
      </c>
      <c r="L10" s="48"/>
      <c r="M10" s="49"/>
      <c r="N10" s="43">
        <f>N7*N9</f>
        <v>156.46499999999997</v>
      </c>
      <c r="O10" s="66"/>
      <c r="P10" s="44">
        <f>P7*P9</f>
        <v>156.46499999999997</v>
      </c>
      <c r="Q10" s="48"/>
      <c r="R10" s="49"/>
      <c r="S10" s="43">
        <f>S7*S9</f>
        <v>156.46499999999997</v>
      </c>
      <c r="T10" s="66"/>
      <c r="U10" s="44">
        <f>U7*U9</f>
        <v>156.46499999999997</v>
      </c>
      <c r="V10" s="48"/>
    </row>
    <row r="11" spans="1:22" x14ac:dyDescent="0.25">
      <c r="A11" s="100">
        <f t="shared" si="0"/>
        <v>5</v>
      </c>
      <c r="B11" s="46" t="s">
        <v>24</v>
      </c>
      <c r="C11" s="45"/>
      <c r="D11" s="31"/>
      <c r="E11" s="67"/>
      <c r="F11" s="29"/>
      <c r="G11" s="46"/>
      <c r="H11" s="45"/>
      <c r="I11" s="31"/>
      <c r="J11" s="67"/>
      <c r="K11" s="29"/>
      <c r="L11" s="46"/>
      <c r="M11" s="45"/>
      <c r="N11" s="31"/>
      <c r="O11" s="67"/>
      <c r="P11" s="29"/>
      <c r="Q11" s="46"/>
      <c r="R11" s="45"/>
      <c r="S11" s="31"/>
      <c r="T11" s="67"/>
      <c r="U11" s="29"/>
      <c r="V11" s="46"/>
    </row>
    <row r="12" spans="1:22" x14ac:dyDescent="0.25">
      <c r="A12" s="99">
        <f t="shared" si="0"/>
        <v>6</v>
      </c>
      <c r="B12" s="48" t="s">
        <v>20</v>
      </c>
      <c r="C12" s="47">
        <f>'General Input'!$B$11</f>
        <v>8.6999999999999994E-2</v>
      </c>
      <c r="D12" s="32">
        <f>D$7*C12*TOU_OFF</f>
        <v>8.479893475366179</v>
      </c>
      <c r="E12" s="68">
        <f>'General Input'!$B$11</f>
        <v>8.6999999999999994E-2</v>
      </c>
      <c r="F12" s="2">
        <f>F$7*E12*TOU_OFF</f>
        <v>8.479893475366179</v>
      </c>
      <c r="G12" s="48"/>
      <c r="H12" s="47">
        <f>'General Input'!$B$11</f>
        <v>8.6999999999999994E-2</v>
      </c>
      <c r="I12" s="32">
        <f>I$7*H12*TOU_OFF</f>
        <v>8.479893475366179</v>
      </c>
      <c r="J12" s="68">
        <f>'General Input'!$B$11</f>
        <v>8.6999999999999994E-2</v>
      </c>
      <c r="K12" s="2">
        <f>K$7*J12*TOU_OFF</f>
        <v>8.479893475366179</v>
      </c>
      <c r="L12" s="48"/>
      <c r="M12" s="47">
        <f>'General Input'!$B$11</f>
        <v>8.6999999999999994E-2</v>
      </c>
      <c r="N12" s="32">
        <f>N$7*M12*TOU_OFF</f>
        <v>8.479893475366179</v>
      </c>
      <c r="O12" s="68">
        <f>'General Input'!$B$11</f>
        <v>8.6999999999999994E-2</v>
      </c>
      <c r="P12" s="2">
        <f>P$7*O12*TOU_OFF</f>
        <v>8.479893475366179</v>
      </c>
      <c r="Q12" s="48"/>
      <c r="R12" s="47">
        <f>'General Input'!$B$11</f>
        <v>8.6999999999999994E-2</v>
      </c>
      <c r="S12" s="32">
        <f>S$7*R12*TOU_OFF</f>
        <v>8.479893475366179</v>
      </c>
      <c r="T12" s="68">
        <f>'General Input'!$B$11</f>
        <v>8.6999999999999994E-2</v>
      </c>
      <c r="U12" s="2">
        <f>U$7*T12*TOU_OFF</f>
        <v>8.479893475366179</v>
      </c>
      <c r="V12" s="48"/>
    </row>
    <row r="13" spans="1:22" x14ac:dyDescent="0.25">
      <c r="A13" s="99">
        <f t="shared" si="0"/>
        <v>7</v>
      </c>
      <c r="B13" s="48" t="s">
        <v>21</v>
      </c>
      <c r="C13" s="47">
        <f>'General Input'!$B$12</f>
        <v>0.13200000000000001</v>
      </c>
      <c r="D13" s="32">
        <f>D$7*C13*TOU_MID</f>
        <v>3.3747003994673772</v>
      </c>
      <c r="E13" s="68">
        <f>'General Input'!$B$12</f>
        <v>0.13200000000000001</v>
      </c>
      <c r="F13" s="2">
        <f>F$7*E13*TOU_MID</f>
        <v>3.3747003994673772</v>
      </c>
      <c r="G13" s="48"/>
      <c r="H13" s="47">
        <f>'General Input'!$B$12</f>
        <v>0.13200000000000001</v>
      </c>
      <c r="I13" s="32">
        <f>I$7*H13*TOU_MID</f>
        <v>3.3747003994673772</v>
      </c>
      <c r="J13" s="68">
        <f>'General Input'!$B$12</f>
        <v>0.13200000000000001</v>
      </c>
      <c r="K13" s="2">
        <f>K$7*J13*TOU_MID</f>
        <v>3.3747003994673772</v>
      </c>
      <c r="L13" s="48"/>
      <c r="M13" s="47">
        <f>'General Input'!$B$12</f>
        <v>0.13200000000000001</v>
      </c>
      <c r="N13" s="32">
        <f>N$7*M13*TOU_MID</f>
        <v>3.3747003994673772</v>
      </c>
      <c r="O13" s="68">
        <f>'General Input'!$B$12</f>
        <v>0.13200000000000001</v>
      </c>
      <c r="P13" s="2">
        <f>P$7*O13*TOU_MID</f>
        <v>3.3747003994673772</v>
      </c>
      <c r="Q13" s="48"/>
      <c r="R13" s="47">
        <f>'General Input'!$B$12</f>
        <v>0.13200000000000001</v>
      </c>
      <c r="S13" s="32">
        <f>S$7*R13*TOU_MID</f>
        <v>3.3747003994673772</v>
      </c>
      <c r="T13" s="68">
        <f>'General Input'!$B$12</f>
        <v>0.13200000000000001</v>
      </c>
      <c r="U13" s="2">
        <f>U$7*T13*TOU_MID</f>
        <v>3.3747003994673772</v>
      </c>
      <c r="V13" s="48"/>
    </row>
    <row r="14" spans="1:22" x14ac:dyDescent="0.25">
      <c r="A14" s="101">
        <f t="shared" si="0"/>
        <v>8</v>
      </c>
      <c r="B14" s="85" t="s">
        <v>22</v>
      </c>
      <c r="C14" s="84">
        <f>'General Input'!$B$13</f>
        <v>0.18</v>
      </c>
      <c r="D14" s="39">
        <f>D$7*C14*TOU_ON</f>
        <v>4.8535286284953392</v>
      </c>
      <c r="E14" s="69">
        <f>'General Input'!$B$13</f>
        <v>0.18</v>
      </c>
      <c r="F14" s="40">
        <f>F$7*E14*TOU_ON</f>
        <v>4.8535286284953392</v>
      </c>
      <c r="G14" s="85"/>
      <c r="H14" s="84">
        <f>'General Input'!$B$13</f>
        <v>0.18</v>
      </c>
      <c r="I14" s="39">
        <f>I$7*H14*TOU_ON</f>
        <v>4.8535286284953392</v>
      </c>
      <c r="J14" s="69">
        <f>'General Input'!$B$13</f>
        <v>0.18</v>
      </c>
      <c r="K14" s="40">
        <f>K$7*J14*TOU_ON</f>
        <v>4.8535286284953392</v>
      </c>
      <c r="L14" s="85"/>
      <c r="M14" s="84">
        <f>'General Input'!$B$13</f>
        <v>0.18</v>
      </c>
      <c r="N14" s="39">
        <f>N$7*M14*TOU_ON</f>
        <v>4.8535286284953392</v>
      </c>
      <c r="O14" s="69">
        <f>'General Input'!$B$13</f>
        <v>0.18</v>
      </c>
      <c r="P14" s="40">
        <f>P$7*O14*TOU_ON</f>
        <v>4.8535286284953392</v>
      </c>
      <c r="Q14" s="85"/>
      <c r="R14" s="84">
        <f>'General Input'!$B$13</f>
        <v>0.18</v>
      </c>
      <c r="S14" s="39">
        <f>S$7*R14*TOU_ON</f>
        <v>4.8535286284953392</v>
      </c>
      <c r="T14" s="69">
        <f>'General Input'!$B$13</f>
        <v>0.18</v>
      </c>
      <c r="U14" s="40">
        <f>U$7*T14*TOU_ON</f>
        <v>4.8535286284953392</v>
      </c>
      <c r="V14" s="85"/>
    </row>
    <row r="15" spans="1:22" x14ac:dyDescent="0.25">
      <c r="A15" s="102">
        <f t="shared" si="0"/>
        <v>9</v>
      </c>
      <c r="B15" s="103" t="s">
        <v>23</v>
      </c>
      <c r="C15" s="86"/>
      <c r="D15" s="56">
        <f>SUM(D12:D14)</f>
        <v>16.708122503328894</v>
      </c>
      <c r="E15" s="70"/>
      <c r="F15" s="55">
        <f>SUM(F12:F14)</f>
        <v>16.708122503328894</v>
      </c>
      <c r="G15" s="87">
        <f>D15-F15</f>
        <v>0</v>
      </c>
      <c r="H15" s="86"/>
      <c r="I15" s="56">
        <f>SUM(I12:I14)</f>
        <v>16.708122503328894</v>
      </c>
      <c r="J15" s="70"/>
      <c r="K15" s="55">
        <f>SUM(K12:K14)</f>
        <v>16.708122503328894</v>
      </c>
      <c r="L15" s="87">
        <f>I15-K15</f>
        <v>0</v>
      </c>
      <c r="M15" s="86"/>
      <c r="N15" s="56">
        <f>SUM(N12:N14)</f>
        <v>16.708122503328894</v>
      </c>
      <c r="O15" s="70"/>
      <c r="P15" s="55">
        <f>SUM(P12:P14)</f>
        <v>16.708122503328894</v>
      </c>
      <c r="Q15" s="87">
        <f>N15-P15</f>
        <v>0</v>
      </c>
      <c r="R15" s="86"/>
      <c r="S15" s="56">
        <f>SUM(S12:S14)</f>
        <v>16.708122503328894</v>
      </c>
      <c r="T15" s="70"/>
      <c r="U15" s="55">
        <f>SUM(U12:U14)</f>
        <v>16.708122503328894</v>
      </c>
      <c r="V15" s="87">
        <f>S15-U15</f>
        <v>0</v>
      </c>
    </row>
    <row r="16" spans="1:22" x14ac:dyDescent="0.25">
      <c r="A16" s="104">
        <f t="shared" si="0"/>
        <v>10</v>
      </c>
      <c r="B16" s="105" t="s">
        <v>87</v>
      </c>
      <c r="C16" s="88"/>
      <c r="D16" s="80"/>
      <c r="E16" s="71"/>
      <c r="F16" s="57"/>
      <c r="G16" s="89">
        <f>G15/D15</f>
        <v>0</v>
      </c>
      <c r="H16" s="88"/>
      <c r="I16" s="80"/>
      <c r="J16" s="71"/>
      <c r="K16" s="57"/>
      <c r="L16" s="89">
        <f>L15/I15</f>
        <v>0</v>
      </c>
      <c r="M16" s="88"/>
      <c r="N16" s="80"/>
      <c r="O16" s="71"/>
      <c r="P16" s="57"/>
      <c r="Q16" s="89">
        <f>Q15/N15</f>
        <v>0</v>
      </c>
      <c r="R16" s="88"/>
      <c r="S16" s="80"/>
      <c r="T16" s="71"/>
      <c r="U16" s="57"/>
      <c r="V16" s="89">
        <f>V15/S15</f>
        <v>0</v>
      </c>
    </row>
    <row r="17" spans="1:22" x14ac:dyDescent="0.25">
      <c r="A17" s="106">
        <f t="shared" si="0"/>
        <v>11</v>
      </c>
      <c r="B17" s="91" t="s">
        <v>25</v>
      </c>
      <c r="C17" s="90"/>
      <c r="D17" s="81"/>
      <c r="E17" s="72"/>
      <c r="F17" s="54"/>
      <c r="G17" s="91"/>
      <c r="H17" s="90"/>
      <c r="I17" s="81"/>
      <c r="J17" s="72"/>
      <c r="K17" s="54"/>
      <c r="L17" s="91"/>
      <c r="M17" s="90"/>
      <c r="N17" s="81"/>
      <c r="O17" s="72"/>
      <c r="P17" s="54"/>
      <c r="Q17" s="91"/>
      <c r="R17" s="90"/>
      <c r="S17" s="81"/>
      <c r="T17" s="72"/>
      <c r="U17" s="54"/>
      <c r="V17" s="91"/>
    </row>
    <row r="18" spans="1:22" x14ac:dyDescent="0.25">
      <c r="A18" s="99">
        <f t="shared" si="0"/>
        <v>12</v>
      </c>
      <c r="B18" s="48" t="s">
        <v>5</v>
      </c>
      <c r="C18" s="35">
        <f>Rates!$H$3</f>
        <v>1.1100000000000001</v>
      </c>
      <c r="D18" s="32">
        <f>C18</f>
        <v>1.1100000000000001</v>
      </c>
      <c r="E18" s="73">
        <f>Rates!$P$3</f>
        <v>1.1299999999999999</v>
      </c>
      <c r="F18" s="2">
        <f>E18</f>
        <v>1.1299999999999999</v>
      </c>
      <c r="G18" s="48"/>
      <c r="H18" s="35">
        <f>Rates!$H$3</f>
        <v>1.1100000000000001</v>
      </c>
      <c r="I18" s="32">
        <f>H18</f>
        <v>1.1100000000000001</v>
      </c>
      <c r="J18" s="73">
        <f>Rates!$P$3</f>
        <v>1.1299999999999999</v>
      </c>
      <c r="K18" s="2">
        <f>J18</f>
        <v>1.1299999999999999</v>
      </c>
      <c r="L18" s="48"/>
      <c r="M18" s="35">
        <f>Rates!$H$3</f>
        <v>1.1100000000000001</v>
      </c>
      <c r="N18" s="32">
        <f>M18</f>
        <v>1.1100000000000001</v>
      </c>
      <c r="O18" s="73">
        <f>Rates!$P$3</f>
        <v>1.1299999999999999</v>
      </c>
      <c r="P18" s="2">
        <f>O18</f>
        <v>1.1299999999999999</v>
      </c>
      <c r="Q18" s="48"/>
      <c r="R18" s="35">
        <f>Rates!$H$3</f>
        <v>1.1100000000000001</v>
      </c>
      <c r="S18" s="32">
        <f>R18</f>
        <v>1.1100000000000001</v>
      </c>
      <c r="T18" s="73">
        <f>Rates!$P$3</f>
        <v>1.1299999999999999</v>
      </c>
      <c r="U18" s="2">
        <f>T18</f>
        <v>1.1299999999999999</v>
      </c>
      <c r="V18" s="48"/>
    </row>
    <row r="19" spans="1:22" x14ac:dyDescent="0.25">
      <c r="A19" s="99">
        <f t="shared" si="0"/>
        <v>13</v>
      </c>
      <c r="B19" s="48" t="s">
        <v>139</v>
      </c>
      <c r="C19" s="35">
        <f>Rates!$H$4</f>
        <v>0</v>
      </c>
      <c r="D19" s="32">
        <f t="shared" ref="D19:D20" si="1">C19</f>
        <v>0</v>
      </c>
      <c r="E19" s="73">
        <f>Rates!$P$4</f>
        <v>0</v>
      </c>
      <c r="F19" s="2">
        <f t="shared" ref="F19:F20" si="2">E19</f>
        <v>0</v>
      </c>
      <c r="G19" s="48"/>
      <c r="H19" s="35">
        <f>Rates!$H$4</f>
        <v>0</v>
      </c>
      <c r="I19" s="32">
        <f t="shared" ref="I19:I20" si="3">H19</f>
        <v>0</v>
      </c>
      <c r="J19" s="73">
        <f>Rates!$P$4</f>
        <v>0</v>
      </c>
      <c r="K19" s="2">
        <f t="shared" ref="K19:K20" si="4">J19</f>
        <v>0</v>
      </c>
      <c r="L19" s="48"/>
      <c r="M19" s="35">
        <f>Rates!$H$4</f>
        <v>0</v>
      </c>
      <c r="N19" s="32">
        <f t="shared" ref="N19:N20" si="5">M19</f>
        <v>0</v>
      </c>
      <c r="O19" s="73">
        <f>Rates!$P$4</f>
        <v>0</v>
      </c>
      <c r="P19" s="2">
        <f t="shared" ref="P19:P20" si="6">O19</f>
        <v>0</v>
      </c>
      <c r="Q19" s="48"/>
      <c r="R19" s="35">
        <f>Rates!$H$4</f>
        <v>0</v>
      </c>
      <c r="S19" s="32">
        <f t="shared" ref="S19:S20" si="7">R19</f>
        <v>0</v>
      </c>
      <c r="T19" s="73">
        <f>Rates!$P$4</f>
        <v>0</v>
      </c>
      <c r="U19" s="2">
        <f t="shared" ref="U19:U20" si="8">T19</f>
        <v>0</v>
      </c>
      <c r="V19" s="48"/>
    </row>
    <row r="20" spans="1:22" x14ac:dyDescent="0.25">
      <c r="A20" s="99">
        <f t="shared" si="0"/>
        <v>14</v>
      </c>
      <c r="B20" s="48" t="s">
        <v>72</v>
      </c>
      <c r="C20" s="35">
        <f>Rates!$H$5</f>
        <v>0</v>
      </c>
      <c r="D20" s="32">
        <f t="shared" si="1"/>
        <v>0</v>
      </c>
      <c r="E20" s="73">
        <f>Rates!$P$5</f>
        <v>0</v>
      </c>
      <c r="F20" s="2">
        <f t="shared" si="2"/>
        <v>0</v>
      </c>
      <c r="G20" s="48"/>
      <c r="H20" s="35">
        <f>Rates!$H$5</f>
        <v>0</v>
      </c>
      <c r="I20" s="32">
        <f t="shared" si="3"/>
        <v>0</v>
      </c>
      <c r="J20" s="73">
        <f>Rates!$P$5</f>
        <v>0</v>
      </c>
      <c r="K20" s="2">
        <f t="shared" si="4"/>
        <v>0</v>
      </c>
      <c r="L20" s="48"/>
      <c r="M20" s="35">
        <f>Rates!$H$5</f>
        <v>0</v>
      </c>
      <c r="N20" s="32">
        <f t="shared" si="5"/>
        <v>0</v>
      </c>
      <c r="O20" s="73">
        <f>Rates!$P$5</f>
        <v>0</v>
      </c>
      <c r="P20" s="2">
        <f t="shared" si="6"/>
        <v>0</v>
      </c>
      <c r="Q20" s="48"/>
      <c r="R20" s="35">
        <f>Rates!$H$5</f>
        <v>0</v>
      </c>
      <c r="S20" s="32">
        <f t="shared" si="7"/>
        <v>0</v>
      </c>
      <c r="T20" s="73">
        <f>Rates!$P$5</f>
        <v>0</v>
      </c>
      <c r="U20" s="2">
        <f t="shared" si="8"/>
        <v>0</v>
      </c>
      <c r="V20" s="48"/>
    </row>
    <row r="21" spans="1:22" x14ac:dyDescent="0.25">
      <c r="A21" s="99">
        <f t="shared" si="0"/>
        <v>15</v>
      </c>
      <c r="B21" s="48" t="s">
        <v>4</v>
      </c>
      <c r="C21" s="37">
        <f>D15/D7</f>
        <v>0.11138748335552597</v>
      </c>
      <c r="D21" s="32">
        <f>(D10-D7)*C21</f>
        <v>0.7201200798934726</v>
      </c>
      <c r="E21" s="74">
        <f>F15/F7</f>
        <v>0.11138748335552597</v>
      </c>
      <c r="F21" s="2">
        <f>(F10-F7)*E21</f>
        <v>0.7201200798934726</v>
      </c>
      <c r="G21" s="48"/>
      <c r="H21" s="37">
        <f>I15/I7</f>
        <v>0.11138748335552597</v>
      </c>
      <c r="I21" s="32">
        <f>(I10-I7)*H21</f>
        <v>0.7201200798934726</v>
      </c>
      <c r="J21" s="74">
        <f>K15/K7</f>
        <v>0.11138748335552597</v>
      </c>
      <c r="K21" s="2">
        <f>(K10-K7)*J21</f>
        <v>0.7201200798934726</v>
      </c>
      <c r="L21" s="48"/>
      <c r="M21" s="37">
        <f>N15/N7</f>
        <v>0.11138748335552597</v>
      </c>
      <c r="N21" s="32">
        <f>(N10-N7)*M21</f>
        <v>0.7201200798934726</v>
      </c>
      <c r="O21" s="74">
        <f>P15/P7</f>
        <v>0.11138748335552597</v>
      </c>
      <c r="P21" s="2">
        <f>(P10-P7)*O21</f>
        <v>0.7201200798934726</v>
      </c>
      <c r="Q21" s="48"/>
      <c r="R21" s="37">
        <f>S15/S7</f>
        <v>0.11138748335552597</v>
      </c>
      <c r="S21" s="32">
        <f>(S10-S7)*R21</f>
        <v>0.7201200798934726</v>
      </c>
      <c r="T21" s="74">
        <f>U15/U7</f>
        <v>0.11138748335552597</v>
      </c>
      <c r="U21" s="2">
        <f>(U10-U7)*T21</f>
        <v>0.7201200798934726</v>
      </c>
      <c r="V21" s="48"/>
    </row>
    <row r="22" spans="1:22" x14ac:dyDescent="0.25">
      <c r="A22" s="99">
        <f t="shared" si="0"/>
        <v>16</v>
      </c>
      <c r="B22" s="48" t="s">
        <v>67</v>
      </c>
      <c r="C22" s="37">
        <f>Rates!$H$7</f>
        <v>0.93310000000000004</v>
      </c>
      <c r="D22" s="32">
        <f>C22*D$8</f>
        <v>0.93310000000000004</v>
      </c>
      <c r="E22" s="74">
        <f>Rates!$P$7</f>
        <v>0.95130000000000003</v>
      </c>
      <c r="F22" s="2">
        <f>E22*F$8</f>
        <v>0.95130000000000003</v>
      </c>
      <c r="G22" s="48"/>
      <c r="H22" s="37">
        <f>Rates!$H$7</f>
        <v>0.93310000000000004</v>
      </c>
      <c r="I22" s="32">
        <f>H22*I$8</f>
        <v>0.93310000000000004</v>
      </c>
      <c r="J22" s="74">
        <f>Rates!$P$7</f>
        <v>0.95130000000000003</v>
      </c>
      <c r="K22" s="2">
        <f>J22*K$8</f>
        <v>0.95130000000000003</v>
      </c>
      <c r="L22" s="48"/>
      <c r="M22" s="37">
        <f>Rates!$H$7</f>
        <v>0.93310000000000004</v>
      </c>
      <c r="N22" s="32">
        <f>M22*N$8</f>
        <v>0.93310000000000004</v>
      </c>
      <c r="O22" s="74">
        <f>Rates!$P$7</f>
        <v>0.95130000000000003</v>
      </c>
      <c r="P22" s="2">
        <f>O22*P$8</f>
        <v>0.95130000000000003</v>
      </c>
      <c r="Q22" s="48"/>
      <c r="R22" s="37">
        <f>Rates!$H$7</f>
        <v>0.93310000000000004</v>
      </c>
      <c r="S22" s="32">
        <f>R22*S$8</f>
        <v>0.93310000000000004</v>
      </c>
      <c r="T22" s="74">
        <f>Rates!$P$7</f>
        <v>0.95130000000000003</v>
      </c>
      <c r="U22" s="2">
        <f>T22*U$8</f>
        <v>0.95130000000000003</v>
      </c>
      <c r="V22" s="48"/>
    </row>
    <row r="23" spans="1:22" x14ac:dyDescent="0.25">
      <c r="A23" s="99">
        <f t="shared" si="0"/>
        <v>17</v>
      </c>
      <c r="B23" s="48" t="s">
        <v>7</v>
      </c>
      <c r="C23" s="37">
        <f>Rates!$H$8</f>
        <v>0.45519999999999999</v>
      </c>
      <c r="D23" s="32">
        <f t="shared" ref="D23:D31" si="9">C23*D$8</f>
        <v>0.45519999999999999</v>
      </c>
      <c r="E23" s="74">
        <f>Rates!$P$8</f>
        <v>0.45519999999999999</v>
      </c>
      <c r="F23" s="2">
        <f t="shared" ref="F23:F31" si="10">E23*F$8</f>
        <v>0.45519999999999999</v>
      </c>
      <c r="G23" s="48"/>
      <c r="H23" s="37">
        <f>Rates!$H$8</f>
        <v>0.45519999999999999</v>
      </c>
      <c r="I23" s="32">
        <f t="shared" ref="I23:I31" si="11">H23*I$8</f>
        <v>0.45519999999999999</v>
      </c>
      <c r="J23" s="74">
        <f>Rates!$P$8</f>
        <v>0.45519999999999999</v>
      </c>
      <c r="K23" s="2">
        <f t="shared" ref="K23:K31" si="12">J23*K$8</f>
        <v>0.45519999999999999</v>
      </c>
      <c r="L23" s="48"/>
      <c r="M23" s="37">
        <f>Rates!$H$8</f>
        <v>0.45519999999999999</v>
      </c>
      <c r="N23" s="32">
        <f t="shared" ref="N23:N31" si="13">M23*N$8</f>
        <v>0.45519999999999999</v>
      </c>
      <c r="O23" s="74">
        <f>Rates!$P$8</f>
        <v>0.45519999999999999</v>
      </c>
      <c r="P23" s="2">
        <f t="shared" ref="P23:P31" si="14">O23*P$8</f>
        <v>0.45519999999999999</v>
      </c>
      <c r="Q23" s="48"/>
      <c r="R23" s="37">
        <f>Rates!$H$8</f>
        <v>0.45519999999999999</v>
      </c>
      <c r="S23" s="32">
        <f t="shared" ref="S23:S31" si="15">R23*S$8</f>
        <v>0.45519999999999999</v>
      </c>
      <c r="T23" s="74">
        <f>Rates!$P$8</f>
        <v>0.45519999999999999</v>
      </c>
      <c r="U23" s="2">
        <f t="shared" ref="U23:U31" si="16">T23*U$8</f>
        <v>0.45519999999999999</v>
      </c>
      <c r="V23" s="48"/>
    </row>
    <row r="24" spans="1:22" x14ac:dyDescent="0.25">
      <c r="A24" s="99">
        <f t="shared" si="0"/>
        <v>18</v>
      </c>
      <c r="B24" s="48" t="s">
        <v>8</v>
      </c>
      <c r="C24" s="37">
        <f>Rates!$H$9</f>
        <v>6.9999999999999999E-4</v>
      </c>
      <c r="D24" s="32">
        <f t="shared" si="9"/>
        <v>6.9999999999999999E-4</v>
      </c>
      <c r="E24" s="74">
        <f>Rates!$P$9</f>
        <v>6.8999999999999999E-3</v>
      </c>
      <c r="F24" s="2">
        <f t="shared" si="10"/>
        <v>6.8999999999999999E-3</v>
      </c>
      <c r="G24" s="48"/>
      <c r="H24" s="37">
        <f>Rates!$H$9</f>
        <v>6.9999999999999999E-4</v>
      </c>
      <c r="I24" s="32">
        <f t="shared" si="11"/>
        <v>6.9999999999999999E-4</v>
      </c>
      <c r="J24" s="74">
        <f>Rates!$P$9</f>
        <v>6.8999999999999999E-3</v>
      </c>
      <c r="K24" s="2">
        <f t="shared" si="12"/>
        <v>6.8999999999999999E-3</v>
      </c>
      <c r="L24" s="48"/>
      <c r="M24" s="37">
        <f>Rates!$H$9</f>
        <v>6.9999999999999999E-4</v>
      </c>
      <c r="N24" s="32">
        <f t="shared" si="13"/>
        <v>6.9999999999999999E-4</v>
      </c>
      <c r="O24" s="74">
        <f>Rates!$P$9</f>
        <v>6.8999999999999999E-3</v>
      </c>
      <c r="P24" s="2">
        <f t="shared" si="14"/>
        <v>6.8999999999999999E-3</v>
      </c>
      <c r="Q24" s="48"/>
      <c r="R24" s="37">
        <f>Rates!$H$9</f>
        <v>6.9999999999999999E-4</v>
      </c>
      <c r="S24" s="32">
        <f t="shared" si="15"/>
        <v>6.9999999999999999E-4</v>
      </c>
      <c r="T24" s="74">
        <f>Rates!$P$9</f>
        <v>6.8999999999999999E-3</v>
      </c>
      <c r="U24" s="2">
        <f t="shared" si="16"/>
        <v>6.8999999999999999E-3</v>
      </c>
      <c r="V24" s="48"/>
    </row>
    <row r="25" spans="1:22" x14ac:dyDescent="0.25">
      <c r="A25" s="99">
        <f t="shared" si="0"/>
        <v>19</v>
      </c>
      <c r="B25" s="48" t="s">
        <v>75</v>
      </c>
      <c r="C25" s="37">
        <v>0</v>
      </c>
      <c r="D25" s="32">
        <f t="shared" si="9"/>
        <v>0</v>
      </c>
      <c r="E25" s="74">
        <v>0</v>
      </c>
      <c r="F25" s="2">
        <f t="shared" si="10"/>
        <v>0</v>
      </c>
      <c r="G25" s="48"/>
      <c r="H25" s="37">
        <v>0</v>
      </c>
      <c r="I25" s="32">
        <f t="shared" si="11"/>
        <v>0</v>
      </c>
      <c r="J25" s="74">
        <v>0</v>
      </c>
      <c r="K25" s="2">
        <f t="shared" si="12"/>
        <v>0</v>
      </c>
      <c r="L25" s="48"/>
      <c r="M25" s="37">
        <f>Rates!H20</f>
        <v>0.14949999999999999</v>
      </c>
      <c r="N25" s="32">
        <f t="shared" si="13"/>
        <v>0.14949999999999999</v>
      </c>
      <c r="O25" s="74">
        <v>0</v>
      </c>
      <c r="P25" s="2">
        <f t="shared" si="14"/>
        <v>0</v>
      </c>
      <c r="Q25" s="48"/>
      <c r="R25" s="37">
        <f>Rates!H23</f>
        <v>0.7742</v>
      </c>
      <c r="S25" s="32">
        <f t="shared" si="15"/>
        <v>0.7742</v>
      </c>
      <c r="T25" s="74">
        <v>0</v>
      </c>
      <c r="U25" s="2">
        <f t="shared" si="16"/>
        <v>0</v>
      </c>
      <c r="V25" s="48"/>
    </row>
    <row r="26" spans="1:22" x14ac:dyDescent="0.25">
      <c r="A26" s="99">
        <f t="shared" si="0"/>
        <v>20</v>
      </c>
      <c r="B26" s="48" t="s">
        <v>82</v>
      </c>
      <c r="C26" s="37">
        <v>0</v>
      </c>
      <c r="D26" s="32">
        <f t="shared" si="9"/>
        <v>0</v>
      </c>
      <c r="E26" s="74">
        <v>0</v>
      </c>
      <c r="F26" s="2">
        <f t="shared" si="10"/>
        <v>0</v>
      </c>
      <c r="G26" s="48"/>
      <c r="H26" s="37">
        <v>0</v>
      </c>
      <c r="I26" s="32">
        <f t="shared" si="11"/>
        <v>0</v>
      </c>
      <c r="J26" s="74">
        <v>0</v>
      </c>
      <c r="K26" s="2">
        <f t="shared" si="12"/>
        <v>0</v>
      </c>
      <c r="L26" s="48"/>
      <c r="M26" s="37">
        <v>0</v>
      </c>
      <c r="N26" s="32">
        <f t="shared" si="13"/>
        <v>0</v>
      </c>
      <c r="O26" s="74">
        <v>0</v>
      </c>
      <c r="P26" s="2">
        <f t="shared" si="14"/>
        <v>0</v>
      </c>
      <c r="Q26" s="48"/>
      <c r="R26" s="37">
        <f>Rates!H24</f>
        <v>1.6468</v>
      </c>
      <c r="S26" s="32">
        <f t="shared" si="15"/>
        <v>1.6468</v>
      </c>
      <c r="T26" s="74">
        <v>0</v>
      </c>
      <c r="U26" s="2">
        <f t="shared" si="16"/>
        <v>0</v>
      </c>
      <c r="V26" s="48"/>
    </row>
    <row r="27" spans="1:22" x14ac:dyDescent="0.25">
      <c r="A27" s="99">
        <f t="shared" si="0"/>
        <v>21</v>
      </c>
      <c r="B27" s="48" t="s">
        <v>76</v>
      </c>
      <c r="C27" s="37">
        <f>Rates!$H$10</f>
        <v>0.51170000000000004</v>
      </c>
      <c r="D27" s="32">
        <f t="shared" si="9"/>
        <v>0.51170000000000004</v>
      </c>
      <c r="E27" s="74">
        <f>Rates!$P$10</f>
        <v>0</v>
      </c>
      <c r="F27" s="2">
        <f t="shared" si="10"/>
        <v>0</v>
      </c>
      <c r="G27" s="48"/>
      <c r="H27" s="37">
        <f>Rates!$H$10</f>
        <v>0.51170000000000004</v>
      </c>
      <c r="I27" s="32">
        <f t="shared" si="11"/>
        <v>0.51170000000000004</v>
      </c>
      <c r="J27" s="74">
        <f>Rates!$P$10</f>
        <v>0</v>
      </c>
      <c r="K27" s="2">
        <f t="shared" si="12"/>
        <v>0</v>
      </c>
      <c r="L27" s="48"/>
      <c r="M27" s="37">
        <f>Rates!$H$10</f>
        <v>0.51170000000000004</v>
      </c>
      <c r="N27" s="32">
        <f t="shared" si="13"/>
        <v>0.51170000000000004</v>
      </c>
      <c r="O27" s="74">
        <f>Rates!$P$10</f>
        <v>0</v>
      </c>
      <c r="P27" s="2">
        <f t="shared" si="14"/>
        <v>0</v>
      </c>
      <c r="Q27" s="48"/>
      <c r="R27" s="37">
        <f>Rates!$H$10</f>
        <v>0.51170000000000004</v>
      </c>
      <c r="S27" s="32">
        <f t="shared" si="15"/>
        <v>0.51170000000000004</v>
      </c>
      <c r="T27" s="74">
        <f>Rates!$P$10</f>
        <v>0</v>
      </c>
      <c r="U27" s="2">
        <f t="shared" si="16"/>
        <v>0</v>
      </c>
      <c r="V27" s="48"/>
    </row>
    <row r="28" spans="1:22" x14ac:dyDescent="0.25">
      <c r="A28" s="99">
        <f t="shared" si="0"/>
        <v>22</v>
      </c>
      <c r="B28" s="48" t="s">
        <v>157</v>
      </c>
      <c r="C28" s="37">
        <f>Rates!$H$11</f>
        <v>0</v>
      </c>
      <c r="D28" s="32">
        <f t="shared" si="9"/>
        <v>0</v>
      </c>
      <c r="E28" s="74">
        <f>Rates!$P$11</f>
        <v>-0.41970000000000002</v>
      </c>
      <c r="F28" s="2">
        <f t="shared" si="10"/>
        <v>-0.41970000000000002</v>
      </c>
      <c r="G28" s="48"/>
      <c r="H28" s="37">
        <f>Rates!$H$11</f>
        <v>0</v>
      </c>
      <c r="I28" s="32">
        <f t="shared" si="11"/>
        <v>0</v>
      </c>
      <c r="J28" s="74">
        <f>Rates!$P$11</f>
        <v>-0.41970000000000002</v>
      </c>
      <c r="K28" s="2">
        <f t="shared" si="12"/>
        <v>-0.41970000000000002</v>
      </c>
      <c r="L28" s="48"/>
      <c r="M28" s="37">
        <f>Rates!$H$11</f>
        <v>0</v>
      </c>
      <c r="N28" s="32">
        <f t="shared" si="13"/>
        <v>0</v>
      </c>
      <c r="O28" s="74">
        <f>Rates!$P$11</f>
        <v>-0.41970000000000002</v>
      </c>
      <c r="P28" s="2">
        <f t="shared" si="14"/>
        <v>-0.41970000000000002</v>
      </c>
      <c r="Q28" s="48"/>
      <c r="R28" s="37">
        <f>Rates!$H$11</f>
        <v>0</v>
      </c>
      <c r="S28" s="32">
        <f t="shared" si="15"/>
        <v>0</v>
      </c>
      <c r="T28" s="74">
        <f>Rates!$P$11</f>
        <v>-0.41970000000000002</v>
      </c>
      <c r="U28" s="2">
        <f t="shared" si="16"/>
        <v>-0.41970000000000002</v>
      </c>
      <c r="V28" s="48"/>
    </row>
    <row r="29" spans="1:22" x14ac:dyDescent="0.25">
      <c r="A29" s="99">
        <f t="shared" si="0"/>
        <v>23</v>
      </c>
      <c r="B29" s="48" t="s">
        <v>175</v>
      </c>
      <c r="C29" s="37">
        <f>Rates!$H$12</f>
        <v>0</v>
      </c>
      <c r="D29" s="32">
        <f t="shared" si="9"/>
        <v>0</v>
      </c>
      <c r="E29" s="74">
        <f>Rates!$P$12</f>
        <v>9.74E-2</v>
      </c>
      <c r="F29" s="2">
        <f t="shared" si="10"/>
        <v>9.74E-2</v>
      </c>
      <c r="G29" s="48"/>
      <c r="H29" s="37">
        <f>Rates!$H$12</f>
        <v>0</v>
      </c>
      <c r="I29" s="32">
        <f t="shared" si="11"/>
        <v>0</v>
      </c>
      <c r="J29" s="74">
        <f>Rates!$P$12</f>
        <v>9.74E-2</v>
      </c>
      <c r="K29" s="2">
        <f t="shared" si="12"/>
        <v>9.74E-2</v>
      </c>
      <c r="L29" s="48"/>
      <c r="M29" s="37">
        <f>Rates!$H$12</f>
        <v>0</v>
      </c>
      <c r="N29" s="32">
        <f t="shared" si="13"/>
        <v>0</v>
      </c>
      <c r="O29" s="74">
        <f>Rates!$P$12</f>
        <v>9.74E-2</v>
      </c>
      <c r="P29" s="2">
        <f t="shared" si="14"/>
        <v>9.74E-2</v>
      </c>
      <c r="Q29" s="48"/>
      <c r="R29" s="37">
        <f>Rates!$H$12</f>
        <v>0</v>
      </c>
      <c r="S29" s="32">
        <f t="shared" si="15"/>
        <v>0</v>
      </c>
      <c r="T29" s="74">
        <f>Rates!$P$12</f>
        <v>9.74E-2</v>
      </c>
      <c r="U29" s="2">
        <f t="shared" si="16"/>
        <v>9.74E-2</v>
      </c>
      <c r="V29" s="48"/>
    </row>
    <row r="30" spans="1:22" x14ac:dyDescent="0.25">
      <c r="A30" s="99">
        <f t="shared" si="0"/>
        <v>24</v>
      </c>
      <c r="B30" s="48" t="s">
        <v>71</v>
      </c>
      <c r="C30" s="37">
        <f>Rates!$H$13</f>
        <v>0.129</v>
      </c>
      <c r="D30" s="32">
        <f t="shared" si="9"/>
        <v>0.129</v>
      </c>
      <c r="E30" s="74">
        <f>Rates!$P$13</f>
        <v>0</v>
      </c>
      <c r="F30" s="2">
        <f t="shared" si="10"/>
        <v>0</v>
      </c>
      <c r="G30" s="48"/>
      <c r="H30" s="37">
        <f>Rates!$H$13</f>
        <v>0.129</v>
      </c>
      <c r="I30" s="32">
        <f t="shared" si="11"/>
        <v>0.129</v>
      </c>
      <c r="J30" s="74">
        <f>Rates!$P$13</f>
        <v>0</v>
      </c>
      <c r="K30" s="2">
        <f t="shared" si="12"/>
        <v>0</v>
      </c>
      <c r="L30" s="48"/>
      <c r="M30" s="37">
        <f>Rates!$H$13</f>
        <v>0.129</v>
      </c>
      <c r="N30" s="32">
        <f t="shared" si="13"/>
        <v>0.129</v>
      </c>
      <c r="O30" s="74">
        <f>Rates!$P$13</f>
        <v>0</v>
      </c>
      <c r="P30" s="2">
        <f t="shared" si="14"/>
        <v>0</v>
      </c>
      <c r="Q30" s="48"/>
      <c r="R30" s="37">
        <f>Rates!$H$13</f>
        <v>0.129</v>
      </c>
      <c r="S30" s="32">
        <f t="shared" si="15"/>
        <v>0.129</v>
      </c>
      <c r="T30" s="74">
        <f>Rates!$P$13</f>
        <v>0</v>
      </c>
      <c r="U30" s="2">
        <f t="shared" si="16"/>
        <v>0</v>
      </c>
      <c r="V30" s="48"/>
    </row>
    <row r="31" spans="1:22" x14ac:dyDescent="0.25">
      <c r="A31" s="99">
        <f t="shared" si="0"/>
        <v>25</v>
      </c>
      <c r="B31" s="48" t="s">
        <v>78</v>
      </c>
      <c r="C31" s="37">
        <f>Rates!$H$14</f>
        <v>-0.72599999999999998</v>
      </c>
      <c r="D31" s="32">
        <f t="shared" si="9"/>
        <v>-0.72599999999999998</v>
      </c>
      <c r="E31" s="74">
        <f>Rates!$P$14</f>
        <v>-0.72599999999999998</v>
      </c>
      <c r="F31" s="2">
        <f t="shared" si="10"/>
        <v>-0.72599999999999998</v>
      </c>
      <c r="G31" s="48"/>
      <c r="H31" s="37">
        <f>Rates!$H$14</f>
        <v>-0.72599999999999998</v>
      </c>
      <c r="I31" s="32">
        <f t="shared" si="11"/>
        <v>-0.72599999999999998</v>
      </c>
      <c r="J31" s="74">
        <f>Rates!$P$14</f>
        <v>-0.72599999999999998</v>
      </c>
      <c r="K31" s="2">
        <f t="shared" si="12"/>
        <v>-0.72599999999999998</v>
      </c>
      <c r="L31" s="48"/>
      <c r="M31" s="37">
        <f>Rates!$H$14</f>
        <v>-0.72599999999999998</v>
      </c>
      <c r="N31" s="32">
        <f t="shared" si="13"/>
        <v>-0.72599999999999998</v>
      </c>
      <c r="O31" s="74">
        <f>Rates!$P$14</f>
        <v>-0.72599999999999998</v>
      </c>
      <c r="P31" s="2">
        <f t="shared" si="14"/>
        <v>-0.72599999999999998</v>
      </c>
      <c r="Q31" s="48"/>
      <c r="R31" s="37">
        <f>Rates!$H$14</f>
        <v>-0.72599999999999998</v>
      </c>
      <c r="S31" s="32">
        <f t="shared" si="15"/>
        <v>-0.72599999999999998</v>
      </c>
      <c r="T31" s="74">
        <f>Rates!$P$14</f>
        <v>-0.72599999999999998</v>
      </c>
      <c r="U31" s="2">
        <f t="shared" si="16"/>
        <v>-0.72599999999999998</v>
      </c>
      <c r="V31" s="48"/>
    </row>
    <row r="32" spans="1:22" x14ac:dyDescent="0.25">
      <c r="A32" s="102">
        <f t="shared" si="0"/>
        <v>26</v>
      </c>
      <c r="B32" s="103" t="s">
        <v>23</v>
      </c>
      <c r="C32" s="86"/>
      <c r="D32" s="56">
        <f>SUM(D18:D31)</f>
        <v>3.1338200798934728</v>
      </c>
      <c r="E32" s="70"/>
      <c r="F32" s="55">
        <f>SUM(F18:F31)</f>
        <v>2.2152200798934722</v>
      </c>
      <c r="G32" s="87">
        <f>F32-D32</f>
        <v>-0.91860000000000053</v>
      </c>
      <c r="H32" s="86"/>
      <c r="I32" s="56">
        <f>SUM(I18:I31)</f>
        <v>3.1338200798934728</v>
      </c>
      <c r="J32" s="70"/>
      <c r="K32" s="55">
        <f>SUM(K18:K31)</f>
        <v>2.2152200798934722</v>
      </c>
      <c r="L32" s="87">
        <f>K32-I32</f>
        <v>-0.91860000000000053</v>
      </c>
      <c r="M32" s="86"/>
      <c r="N32" s="56">
        <f>SUM(N18:N31)</f>
        <v>3.2833200798934739</v>
      </c>
      <c r="O32" s="70"/>
      <c r="P32" s="55">
        <f>SUM(P18:P31)</f>
        <v>2.2152200798934722</v>
      </c>
      <c r="Q32" s="87">
        <f>P32-N32</f>
        <v>-1.0681000000000016</v>
      </c>
      <c r="R32" s="86"/>
      <c r="S32" s="56">
        <f>SUM(S18:S31)</f>
        <v>5.5548200798934735</v>
      </c>
      <c r="T32" s="70"/>
      <c r="U32" s="55">
        <f>SUM(U18:U31)</f>
        <v>2.2152200798934722</v>
      </c>
      <c r="V32" s="87">
        <f>U32-S32</f>
        <v>-3.3396000000000012</v>
      </c>
    </row>
    <row r="33" spans="1:22" x14ac:dyDescent="0.25">
      <c r="A33" s="104">
        <f t="shared" si="0"/>
        <v>27</v>
      </c>
      <c r="B33" s="105" t="s">
        <v>87</v>
      </c>
      <c r="C33" s="88"/>
      <c r="D33" s="80"/>
      <c r="E33" s="71"/>
      <c r="F33" s="57"/>
      <c r="G33" s="89">
        <f>G32/D32</f>
        <v>-0.29312467741646048</v>
      </c>
      <c r="H33" s="88"/>
      <c r="I33" s="80"/>
      <c r="J33" s="71"/>
      <c r="K33" s="57"/>
      <c r="L33" s="89">
        <f>L32/I32</f>
        <v>-0.29312467741646048</v>
      </c>
      <c r="M33" s="88"/>
      <c r="N33" s="80"/>
      <c r="O33" s="71"/>
      <c r="P33" s="57"/>
      <c r="Q33" s="89">
        <f>Q32/N32</f>
        <v>-0.32531095781397462</v>
      </c>
      <c r="R33" s="88"/>
      <c r="S33" s="80"/>
      <c r="T33" s="71"/>
      <c r="U33" s="57"/>
      <c r="V33" s="89">
        <f>V32/S32</f>
        <v>-0.60120759123921896</v>
      </c>
    </row>
    <row r="34" spans="1:22" x14ac:dyDescent="0.25">
      <c r="A34" s="106">
        <f t="shared" si="0"/>
        <v>28</v>
      </c>
      <c r="B34" s="91" t="s">
        <v>26</v>
      </c>
      <c r="C34" s="90"/>
      <c r="D34" s="81"/>
      <c r="E34" s="72"/>
      <c r="F34" s="54"/>
      <c r="G34" s="91"/>
      <c r="H34" s="90"/>
      <c r="I34" s="81"/>
      <c r="J34" s="72"/>
      <c r="K34" s="54"/>
      <c r="L34" s="91"/>
      <c r="M34" s="90"/>
      <c r="N34" s="81"/>
      <c r="O34" s="72"/>
      <c r="P34" s="54"/>
      <c r="Q34" s="91"/>
      <c r="R34" s="90"/>
      <c r="S34" s="81"/>
      <c r="T34" s="72"/>
      <c r="U34" s="54"/>
      <c r="V34" s="91"/>
    </row>
    <row r="35" spans="1:22" x14ac:dyDescent="0.25">
      <c r="A35" s="99">
        <f t="shared" si="0"/>
        <v>29</v>
      </c>
      <c r="B35" s="48" t="s">
        <v>57</v>
      </c>
      <c r="C35" s="37">
        <f>Rates!$H$17</f>
        <v>1.9369000000000001</v>
      </c>
      <c r="D35" s="32">
        <f>C35*D$8</f>
        <v>1.9369000000000001</v>
      </c>
      <c r="E35" s="74">
        <f>Rates!$P$17</f>
        <v>1.913</v>
      </c>
      <c r="F35" s="2">
        <f>E35*F$8</f>
        <v>1.913</v>
      </c>
      <c r="G35" s="48"/>
      <c r="H35" s="37">
        <f>Rates!$H$17</f>
        <v>1.9369000000000001</v>
      </c>
      <c r="I35" s="32">
        <f>H35*I$8</f>
        <v>1.9369000000000001</v>
      </c>
      <c r="J35" s="74">
        <f>Rates!$P$17</f>
        <v>1.913</v>
      </c>
      <c r="K35" s="2">
        <f>J35*K$8</f>
        <v>1.913</v>
      </c>
      <c r="L35" s="48"/>
      <c r="M35" s="37">
        <f>Rates!$H$17</f>
        <v>1.9369000000000001</v>
      </c>
      <c r="N35" s="32">
        <f>M35*N$8</f>
        <v>1.9369000000000001</v>
      </c>
      <c r="O35" s="74">
        <f>Rates!$P$17</f>
        <v>1.913</v>
      </c>
      <c r="P35" s="2">
        <f>O35*P$8</f>
        <v>1.913</v>
      </c>
      <c r="Q35" s="48"/>
      <c r="R35" s="37">
        <f>Rates!$H$17</f>
        <v>1.9369000000000001</v>
      </c>
      <c r="S35" s="32">
        <f>R35*S$8</f>
        <v>1.9369000000000001</v>
      </c>
      <c r="T35" s="74">
        <f>Rates!$P$17</f>
        <v>1.913</v>
      </c>
      <c r="U35" s="2">
        <f>T35*U$8</f>
        <v>1.913</v>
      </c>
      <c r="V35" s="48"/>
    </row>
    <row r="36" spans="1:22" x14ac:dyDescent="0.25">
      <c r="A36" s="99">
        <f t="shared" si="0"/>
        <v>30</v>
      </c>
      <c r="B36" s="48" t="s">
        <v>58</v>
      </c>
      <c r="C36" s="37">
        <f>Rates!$H$18</f>
        <v>1.46</v>
      </c>
      <c r="D36" s="32">
        <f>C36*D$8</f>
        <v>1.46</v>
      </c>
      <c r="E36" s="74">
        <f>Rates!$P$18</f>
        <v>1.4467000000000001</v>
      </c>
      <c r="F36" s="2">
        <f>E36*F$8</f>
        <v>1.4467000000000001</v>
      </c>
      <c r="G36" s="48"/>
      <c r="H36" s="37">
        <f>Rates!$H$18</f>
        <v>1.46</v>
      </c>
      <c r="I36" s="32">
        <f>H36*I$8</f>
        <v>1.46</v>
      </c>
      <c r="J36" s="74">
        <f>Rates!$P$18</f>
        <v>1.4467000000000001</v>
      </c>
      <c r="K36" s="2">
        <f>J36*K$8</f>
        <v>1.4467000000000001</v>
      </c>
      <c r="L36" s="48"/>
      <c r="M36" s="37">
        <f>Rates!$H$18</f>
        <v>1.46</v>
      </c>
      <c r="N36" s="32">
        <f>M36*N$8</f>
        <v>1.46</v>
      </c>
      <c r="O36" s="74">
        <f>Rates!$P$18</f>
        <v>1.4467000000000001</v>
      </c>
      <c r="P36" s="2">
        <f>O36*P$8</f>
        <v>1.4467000000000001</v>
      </c>
      <c r="Q36" s="48"/>
      <c r="R36" s="37">
        <f>Rates!$H$18</f>
        <v>1.46</v>
      </c>
      <c r="S36" s="32">
        <f>R36*S$8</f>
        <v>1.46</v>
      </c>
      <c r="T36" s="74">
        <f>Rates!$P$18</f>
        <v>1.4467000000000001</v>
      </c>
      <c r="U36" s="2">
        <f>T36*U$8</f>
        <v>1.4467000000000001</v>
      </c>
      <c r="V36" s="48"/>
    </row>
    <row r="37" spans="1:22" x14ac:dyDescent="0.25">
      <c r="A37" s="102">
        <f t="shared" si="0"/>
        <v>31</v>
      </c>
      <c r="B37" s="103" t="s">
        <v>23</v>
      </c>
      <c r="C37" s="86"/>
      <c r="D37" s="56">
        <f>SUM(D35:D36)</f>
        <v>3.3969</v>
      </c>
      <c r="E37" s="70"/>
      <c r="F37" s="55">
        <f>SUM(F35:F36)</f>
        <v>3.3597000000000001</v>
      </c>
      <c r="G37" s="87">
        <f>F37-D37</f>
        <v>-3.71999999999999E-2</v>
      </c>
      <c r="H37" s="86"/>
      <c r="I37" s="56">
        <f>SUM(I35:I36)</f>
        <v>3.3969</v>
      </c>
      <c r="J37" s="70"/>
      <c r="K37" s="55">
        <f>SUM(K35:K36)</f>
        <v>3.3597000000000001</v>
      </c>
      <c r="L37" s="87">
        <f>K37-I37</f>
        <v>-3.71999999999999E-2</v>
      </c>
      <c r="M37" s="86"/>
      <c r="N37" s="56">
        <f>SUM(N35:N36)</f>
        <v>3.3969</v>
      </c>
      <c r="O37" s="70"/>
      <c r="P37" s="55">
        <f>SUM(P35:P36)</f>
        <v>3.3597000000000001</v>
      </c>
      <c r="Q37" s="87">
        <f>P37-N37</f>
        <v>-3.71999999999999E-2</v>
      </c>
      <c r="R37" s="86"/>
      <c r="S37" s="56">
        <f>SUM(S35:S36)</f>
        <v>3.3969</v>
      </c>
      <c r="T37" s="70"/>
      <c r="U37" s="55">
        <f>SUM(U35:U36)</f>
        <v>3.3597000000000001</v>
      </c>
      <c r="V37" s="87">
        <f>U37-S37</f>
        <v>-3.71999999999999E-2</v>
      </c>
    </row>
    <row r="38" spans="1:22" x14ac:dyDescent="0.25">
      <c r="A38" s="104">
        <f t="shared" si="0"/>
        <v>32</v>
      </c>
      <c r="B38" s="105" t="s">
        <v>87</v>
      </c>
      <c r="C38" s="88"/>
      <c r="D38" s="80"/>
      <c r="E38" s="71"/>
      <c r="F38" s="57"/>
      <c r="G38" s="89">
        <f>G37/D37</f>
        <v>-1.0951161352998293E-2</v>
      </c>
      <c r="H38" s="88"/>
      <c r="I38" s="80"/>
      <c r="J38" s="71"/>
      <c r="K38" s="57"/>
      <c r="L38" s="89">
        <f>L37/I37</f>
        <v>-1.0951161352998293E-2</v>
      </c>
      <c r="M38" s="88"/>
      <c r="N38" s="80"/>
      <c r="O38" s="71"/>
      <c r="P38" s="57"/>
      <c r="Q38" s="89">
        <f>Q37/N37</f>
        <v>-1.0951161352998293E-2</v>
      </c>
      <c r="R38" s="88"/>
      <c r="S38" s="80"/>
      <c r="T38" s="71"/>
      <c r="U38" s="57"/>
      <c r="V38" s="89">
        <f>V37/S37</f>
        <v>-1.0951161352998293E-2</v>
      </c>
    </row>
    <row r="39" spans="1:22" x14ac:dyDescent="0.25">
      <c r="A39" s="106">
        <f t="shared" si="0"/>
        <v>33</v>
      </c>
      <c r="B39" s="91" t="s">
        <v>27</v>
      </c>
      <c r="C39" s="90"/>
      <c r="D39" s="81"/>
      <c r="E39" s="72"/>
      <c r="F39" s="54"/>
      <c r="G39" s="91"/>
      <c r="H39" s="90"/>
      <c r="I39" s="81"/>
      <c r="J39" s="72"/>
      <c r="K39" s="54"/>
      <c r="L39" s="91"/>
      <c r="M39" s="90"/>
      <c r="N39" s="81"/>
      <c r="O39" s="72"/>
      <c r="P39" s="54"/>
      <c r="Q39" s="91"/>
      <c r="R39" s="90"/>
      <c r="S39" s="81"/>
      <c r="T39" s="72"/>
      <c r="U39" s="54"/>
      <c r="V39" s="91"/>
    </row>
    <row r="40" spans="1:22" x14ac:dyDescent="0.25">
      <c r="A40" s="99">
        <f t="shared" si="0"/>
        <v>34</v>
      </c>
      <c r="B40" s="48" t="s">
        <v>55</v>
      </c>
      <c r="C40" s="37">
        <f>WMSR+RRRP</f>
        <v>6.0000000000000001E-3</v>
      </c>
      <c r="D40" s="32">
        <f>C40*D10</f>
        <v>0.9387899999999999</v>
      </c>
      <c r="E40" s="74">
        <f>WMSR+RRRP</f>
        <v>6.0000000000000001E-3</v>
      </c>
      <c r="F40" s="2">
        <f>E40*F10</f>
        <v>0.9387899999999999</v>
      </c>
      <c r="G40" s="48"/>
      <c r="H40" s="37">
        <f>WMSR+RRRP</f>
        <v>6.0000000000000001E-3</v>
      </c>
      <c r="I40" s="32">
        <f>H40*I10</f>
        <v>0.9387899999999999</v>
      </c>
      <c r="J40" s="74">
        <f>WMSR+RRRP</f>
        <v>6.0000000000000001E-3</v>
      </c>
      <c r="K40" s="2">
        <f>J40*K10</f>
        <v>0.9387899999999999</v>
      </c>
      <c r="L40" s="48"/>
      <c r="M40" s="37">
        <f>WMSR+RRRP</f>
        <v>6.0000000000000001E-3</v>
      </c>
      <c r="N40" s="32">
        <f>M40*N10</f>
        <v>0.9387899999999999</v>
      </c>
      <c r="O40" s="74">
        <f>WMSR+RRRP</f>
        <v>6.0000000000000001E-3</v>
      </c>
      <c r="P40" s="2">
        <f>O40*P10</f>
        <v>0.9387899999999999</v>
      </c>
      <c r="Q40" s="48"/>
      <c r="R40" s="37">
        <f>WMSR+RRRP</f>
        <v>6.0000000000000001E-3</v>
      </c>
      <c r="S40" s="32">
        <f>R40*S10</f>
        <v>0.9387899999999999</v>
      </c>
      <c r="T40" s="74">
        <f>WMSR+RRRP</f>
        <v>6.0000000000000001E-3</v>
      </c>
      <c r="U40" s="2">
        <f>T40*U10</f>
        <v>0.9387899999999999</v>
      </c>
      <c r="V40" s="48"/>
    </row>
    <row r="41" spans="1:22" x14ac:dyDescent="0.25">
      <c r="A41" s="99">
        <f t="shared" si="0"/>
        <v>35</v>
      </c>
      <c r="B41" s="48" t="s">
        <v>56</v>
      </c>
      <c r="C41" s="37">
        <f>SSS</f>
        <v>0.25</v>
      </c>
      <c r="D41" s="32">
        <f>C41</f>
        <v>0.25</v>
      </c>
      <c r="E41" s="74">
        <f>SSS</f>
        <v>0.25</v>
      </c>
      <c r="F41" s="2">
        <f>E41</f>
        <v>0.25</v>
      </c>
      <c r="G41" s="48"/>
      <c r="H41" s="37">
        <f>SSS</f>
        <v>0.25</v>
      </c>
      <c r="I41" s="32">
        <f>H41</f>
        <v>0.25</v>
      </c>
      <c r="J41" s="74">
        <f>SSS</f>
        <v>0.25</v>
      </c>
      <c r="K41" s="2">
        <f>J41</f>
        <v>0.25</v>
      </c>
      <c r="L41" s="48"/>
      <c r="M41" s="37">
        <f>SSS</f>
        <v>0.25</v>
      </c>
      <c r="N41" s="32">
        <f>M41</f>
        <v>0.25</v>
      </c>
      <c r="O41" s="74">
        <f>SSS</f>
        <v>0.25</v>
      </c>
      <c r="P41" s="2">
        <f>O41</f>
        <v>0.25</v>
      </c>
      <c r="Q41" s="48"/>
      <c r="R41" s="37">
        <f>SSS</f>
        <v>0.25</v>
      </c>
      <c r="S41" s="32">
        <f>R41</f>
        <v>0.25</v>
      </c>
      <c r="T41" s="74">
        <f>SSS</f>
        <v>0.25</v>
      </c>
      <c r="U41" s="2">
        <f>T41</f>
        <v>0.25</v>
      </c>
      <c r="V41" s="48"/>
    </row>
    <row r="42" spans="1:22" x14ac:dyDescent="0.25">
      <c r="A42" s="99">
        <f t="shared" si="0"/>
        <v>36</v>
      </c>
      <c r="B42" s="48" t="s">
        <v>9</v>
      </c>
      <c r="C42" s="37">
        <v>7.0000000000000001E-3</v>
      </c>
      <c r="D42" s="32">
        <f>C42*D7</f>
        <v>1.05</v>
      </c>
      <c r="E42" s="74">
        <v>7.0000000000000001E-3</v>
      </c>
      <c r="F42" s="2">
        <f>E42*F7</f>
        <v>1.05</v>
      </c>
      <c r="G42" s="48"/>
      <c r="H42" s="37">
        <v>7.0000000000000001E-3</v>
      </c>
      <c r="I42" s="32">
        <f>H42*I7</f>
        <v>1.05</v>
      </c>
      <c r="J42" s="74">
        <v>7.0000000000000001E-3</v>
      </c>
      <c r="K42" s="2">
        <f>J42*K7</f>
        <v>1.05</v>
      </c>
      <c r="L42" s="48"/>
      <c r="M42" s="37">
        <v>7.0000000000000001E-3</v>
      </c>
      <c r="N42" s="32">
        <f>M42*N7</f>
        <v>1.05</v>
      </c>
      <c r="O42" s="74">
        <v>7.0000000000000001E-3</v>
      </c>
      <c r="P42" s="2">
        <f>O42*P7</f>
        <v>1.05</v>
      </c>
      <c r="Q42" s="48"/>
      <c r="R42" s="37">
        <v>7.0000000000000001E-3</v>
      </c>
      <c r="S42" s="32">
        <f>R42*S7</f>
        <v>1.05</v>
      </c>
      <c r="T42" s="74">
        <v>7.0000000000000001E-3</v>
      </c>
      <c r="U42" s="2">
        <f>T42*U7</f>
        <v>1.05</v>
      </c>
      <c r="V42" s="48"/>
    </row>
    <row r="43" spans="1:22" x14ac:dyDescent="0.25">
      <c r="A43" s="102">
        <f>A42+1</f>
        <v>37</v>
      </c>
      <c r="B43" s="103" t="s">
        <v>10</v>
      </c>
      <c r="C43" s="86"/>
      <c r="D43" s="56">
        <f>SUM(D40:D42)</f>
        <v>2.2387899999999998</v>
      </c>
      <c r="E43" s="70"/>
      <c r="F43" s="55">
        <f>SUM(F40:F42)</f>
        <v>2.2387899999999998</v>
      </c>
      <c r="G43" s="87">
        <f>F43-D43</f>
        <v>0</v>
      </c>
      <c r="H43" s="86"/>
      <c r="I43" s="56">
        <f>SUM(I40:I42)</f>
        <v>2.2387899999999998</v>
      </c>
      <c r="J43" s="70"/>
      <c r="K43" s="55">
        <f>SUM(K40:K42)</f>
        <v>2.2387899999999998</v>
      </c>
      <c r="L43" s="87">
        <f>K43-I43</f>
        <v>0</v>
      </c>
      <c r="M43" s="86"/>
      <c r="N43" s="56">
        <f>SUM(N40:N42)</f>
        <v>2.2387899999999998</v>
      </c>
      <c r="O43" s="70"/>
      <c r="P43" s="55">
        <f>SUM(P40:P42)</f>
        <v>2.2387899999999998</v>
      </c>
      <c r="Q43" s="87">
        <f>P43-N43</f>
        <v>0</v>
      </c>
      <c r="R43" s="86"/>
      <c r="S43" s="56">
        <f>SUM(S40:S42)</f>
        <v>2.2387899999999998</v>
      </c>
      <c r="T43" s="70"/>
      <c r="U43" s="55">
        <f>SUM(U40:U42)</f>
        <v>2.2387899999999998</v>
      </c>
      <c r="V43" s="87">
        <f>U43-S43</f>
        <v>0</v>
      </c>
    </row>
    <row r="44" spans="1:22" x14ac:dyDescent="0.25">
      <c r="A44" s="104">
        <f t="shared" si="0"/>
        <v>38</v>
      </c>
      <c r="B44" s="105" t="s">
        <v>87</v>
      </c>
      <c r="C44" s="88"/>
      <c r="D44" s="80"/>
      <c r="E44" s="71"/>
      <c r="F44" s="57"/>
      <c r="G44" s="89">
        <f>G43/D43</f>
        <v>0</v>
      </c>
      <c r="H44" s="88"/>
      <c r="I44" s="80"/>
      <c r="J44" s="71"/>
      <c r="K44" s="57"/>
      <c r="L44" s="89">
        <f>L43/I43</f>
        <v>0</v>
      </c>
      <c r="M44" s="88"/>
      <c r="N44" s="80"/>
      <c r="O44" s="71"/>
      <c r="P44" s="57"/>
      <c r="Q44" s="89">
        <f>Q43/N43</f>
        <v>0</v>
      </c>
      <c r="R44" s="88"/>
      <c r="S44" s="80"/>
      <c r="T44" s="71"/>
      <c r="U44" s="57"/>
      <c r="V44" s="89">
        <f>V43/S43</f>
        <v>0</v>
      </c>
    </row>
    <row r="45" spans="1:22" x14ac:dyDescent="0.25">
      <c r="A45" s="107">
        <f t="shared" si="0"/>
        <v>39</v>
      </c>
      <c r="B45" s="93" t="s">
        <v>97</v>
      </c>
      <c r="C45" s="92"/>
      <c r="D45" s="82">
        <f>D15+D32+D37+D43</f>
        <v>25.477632583222366</v>
      </c>
      <c r="E45" s="75"/>
      <c r="F45" s="62">
        <f>F15+F32+F37+F43</f>
        <v>24.52183258322237</v>
      </c>
      <c r="G45" s="93"/>
      <c r="H45" s="92"/>
      <c r="I45" s="82">
        <f>I15+I32+I37+I43</f>
        <v>25.477632583222366</v>
      </c>
      <c r="J45" s="75"/>
      <c r="K45" s="62">
        <f>K15+K32+K37+K43</f>
        <v>24.52183258322237</v>
      </c>
      <c r="L45" s="93"/>
      <c r="M45" s="92"/>
      <c r="N45" s="82">
        <f>N15+N32+N37+N43</f>
        <v>25.62713258322237</v>
      </c>
      <c r="O45" s="75"/>
      <c r="P45" s="62">
        <f>P15+P32+P37+P43</f>
        <v>24.52183258322237</v>
      </c>
      <c r="Q45" s="93"/>
      <c r="R45" s="92"/>
      <c r="S45" s="82">
        <f>S15+S32+S37+S43</f>
        <v>27.898632583222366</v>
      </c>
      <c r="T45" s="75"/>
      <c r="U45" s="62">
        <f>U15+U32+U37+U43</f>
        <v>24.52183258322237</v>
      </c>
      <c r="V45" s="93"/>
    </row>
    <row r="46" spans="1:22" hidden="1" x14ac:dyDescent="0.25">
      <c r="A46" s="108">
        <f t="shared" si="0"/>
        <v>40</v>
      </c>
      <c r="B46" s="94" t="s">
        <v>11</v>
      </c>
      <c r="C46" s="50"/>
      <c r="D46" s="33">
        <f>D45*0.13</f>
        <v>3.3120922358189078</v>
      </c>
      <c r="E46" s="76"/>
      <c r="F46" s="59">
        <f>F45*0.13</f>
        <v>3.1878382358189081</v>
      </c>
      <c r="G46" s="94"/>
      <c r="H46" s="50"/>
      <c r="I46" s="33">
        <f>I45*0.13</f>
        <v>3.3120922358189078</v>
      </c>
      <c r="J46" s="76"/>
      <c r="K46" s="59">
        <f>K45*0.13</f>
        <v>3.1878382358189081</v>
      </c>
      <c r="L46" s="94"/>
      <c r="M46" s="50"/>
      <c r="N46" s="33">
        <f>N45*0.13</f>
        <v>3.3315272358189083</v>
      </c>
      <c r="O46" s="76"/>
      <c r="P46" s="59">
        <f>P45*0.13</f>
        <v>3.1878382358189081</v>
      </c>
      <c r="Q46" s="94"/>
      <c r="R46" s="50"/>
      <c r="S46" s="33">
        <f>S45*0.13</f>
        <v>3.6268222358189077</v>
      </c>
      <c r="T46" s="76"/>
      <c r="U46" s="59">
        <f>U45*0.13</f>
        <v>3.1878382358189081</v>
      </c>
      <c r="V46" s="94"/>
    </row>
    <row r="47" spans="1:22" hidden="1" x14ac:dyDescent="0.25">
      <c r="A47" s="101">
        <f t="shared" si="0"/>
        <v>41</v>
      </c>
      <c r="B47" s="85" t="s">
        <v>12</v>
      </c>
      <c r="C47" s="51"/>
      <c r="D47" s="39">
        <f>SUM(D45:D46)*-0.1</f>
        <v>-2.8789724819041278</v>
      </c>
      <c r="E47" s="77"/>
      <c r="F47" s="40">
        <f>SUM(F45:F46)*-0.1</f>
        <v>-2.7709670819041281</v>
      </c>
      <c r="G47" s="85"/>
      <c r="H47" s="51"/>
      <c r="I47" s="39">
        <f>SUM(I45:I46)*-0.1</f>
        <v>-2.8789724819041278</v>
      </c>
      <c r="J47" s="77"/>
      <c r="K47" s="40">
        <f>SUM(K45:K46)*-0.1</f>
        <v>-2.7709670819041281</v>
      </c>
      <c r="L47" s="85"/>
      <c r="M47" s="51"/>
      <c r="N47" s="39">
        <f>SUM(N45:N46)*-0.1</f>
        <v>-2.8958659819041279</v>
      </c>
      <c r="O47" s="77"/>
      <c r="P47" s="40">
        <f>SUM(P45:P46)*-0.1</f>
        <v>-2.7709670819041281</v>
      </c>
      <c r="Q47" s="85"/>
      <c r="R47" s="51"/>
      <c r="S47" s="39">
        <f>SUM(S45:S46)*-0.1</f>
        <v>-3.1525454819041272</v>
      </c>
      <c r="T47" s="77"/>
      <c r="U47" s="40">
        <f>SUM(U45:U46)*-0.1</f>
        <v>-2.7709670819041281</v>
      </c>
      <c r="V47" s="85"/>
    </row>
    <row r="48" spans="1:22" hidden="1" x14ac:dyDescent="0.25">
      <c r="A48" s="109">
        <f t="shared" si="0"/>
        <v>42</v>
      </c>
      <c r="B48" s="110" t="s">
        <v>13</v>
      </c>
      <c r="C48" s="95"/>
      <c r="D48" s="64">
        <f>SUM(D45:D47)</f>
        <v>25.910752337137147</v>
      </c>
      <c r="E48" s="78"/>
      <c r="F48" s="63">
        <f>SUM(F45:F47)</f>
        <v>24.93870373713715</v>
      </c>
      <c r="G48" s="96">
        <f>F48-D48</f>
        <v>-0.97204859999999726</v>
      </c>
      <c r="H48" s="95"/>
      <c r="I48" s="64">
        <f>SUM(I45:I47)</f>
        <v>25.910752337137147</v>
      </c>
      <c r="J48" s="78"/>
      <c r="K48" s="63">
        <f>SUM(K45:K47)</f>
        <v>24.93870373713715</v>
      </c>
      <c r="L48" s="96">
        <f>K48-I48</f>
        <v>-0.97204859999999726</v>
      </c>
      <c r="M48" s="95"/>
      <c r="N48" s="64">
        <f>SUM(N45:N47)</f>
        <v>26.06279383713715</v>
      </c>
      <c r="O48" s="78"/>
      <c r="P48" s="63">
        <f>SUM(P45:P47)</f>
        <v>24.93870373713715</v>
      </c>
      <c r="Q48" s="96">
        <f>P48-N48</f>
        <v>-1.1240901000000001</v>
      </c>
      <c r="R48" s="95"/>
      <c r="S48" s="64">
        <f>SUM(S45:S47)</f>
        <v>28.372909337137145</v>
      </c>
      <c r="T48" s="78"/>
      <c r="U48" s="63">
        <f>SUM(U45:U47)</f>
        <v>24.93870373713715</v>
      </c>
      <c r="V48" s="96">
        <f>U48-S48</f>
        <v>-3.434205599999995</v>
      </c>
    </row>
    <row r="49" spans="1:22" hidden="1" x14ac:dyDescent="0.25">
      <c r="A49" s="111">
        <f t="shared" si="0"/>
        <v>43</v>
      </c>
      <c r="B49" s="112" t="s">
        <v>87</v>
      </c>
      <c r="C49" s="97"/>
      <c r="D49" s="83"/>
      <c r="E49" s="79"/>
      <c r="F49" s="65"/>
      <c r="G49" s="98">
        <f>G48/D48</f>
        <v>-3.7515259586144378E-2</v>
      </c>
      <c r="H49" s="97"/>
      <c r="I49" s="83"/>
      <c r="J49" s="79"/>
      <c r="K49" s="65"/>
      <c r="L49" s="98">
        <f>L48/I48</f>
        <v>-3.7515259586144378E-2</v>
      </c>
      <c r="M49" s="97"/>
      <c r="N49" s="83"/>
      <c r="O49" s="79"/>
      <c r="P49" s="65"/>
      <c r="Q49" s="98">
        <f>Q48/N48</f>
        <v>-4.3130069133197543E-2</v>
      </c>
      <c r="R49" s="97"/>
      <c r="S49" s="83"/>
      <c r="T49" s="79"/>
      <c r="U49" s="65"/>
      <c r="V49" s="98">
        <f>V48/S48</f>
        <v>-0.12103819031011326</v>
      </c>
    </row>
    <row r="50" spans="1:22" s="157" customFormat="1" ht="22.5" customHeight="1" x14ac:dyDescent="0.25">
      <c r="A50" s="180">
        <f>A49+1</f>
        <v>44</v>
      </c>
      <c r="B50" s="181" t="s">
        <v>14</v>
      </c>
      <c r="C50" s="182"/>
      <c r="D50" s="183"/>
      <c r="E50" s="184"/>
      <c r="F50" s="185"/>
      <c r="G50" s="181"/>
      <c r="H50" s="182"/>
      <c r="I50" s="183"/>
      <c r="J50" s="184"/>
      <c r="K50" s="185"/>
      <c r="L50" s="181"/>
      <c r="M50" s="182"/>
      <c r="N50" s="183"/>
      <c r="O50" s="184"/>
      <c r="P50" s="185"/>
      <c r="Q50" s="181"/>
      <c r="R50" s="182"/>
      <c r="S50" s="183"/>
      <c r="T50" s="184"/>
      <c r="U50" s="185"/>
      <c r="V50" s="181"/>
    </row>
    <row r="51" spans="1:22" x14ac:dyDescent="0.25">
      <c r="A51" s="108">
        <f>A50+1</f>
        <v>45</v>
      </c>
      <c r="B51" s="94" t="s">
        <v>96</v>
      </c>
      <c r="C51" s="162">
        <v>0</v>
      </c>
      <c r="D51" s="33">
        <f>C51*D8</f>
        <v>0</v>
      </c>
      <c r="E51" s="163">
        <f>C51</f>
        <v>0</v>
      </c>
      <c r="F51" s="59">
        <f>E51*F8</f>
        <v>0</v>
      </c>
      <c r="G51" s="94"/>
      <c r="H51" s="37">
        <v>0</v>
      </c>
      <c r="I51" s="33">
        <f>H51*I8</f>
        <v>0</v>
      </c>
      <c r="J51" s="163">
        <f>H51</f>
        <v>0</v>
      </c>
      <c r="K51" s="2">
        <f>J51*K8</f>
        <v>0</v>
      </c>
      <c r="L51" s="94"/>
      <c r="M51" s="37">
        <f>Rates!H21</f>
        <v>2.8111000000000002</v>
      </c>
      <c r="N51" s="33">
        <f>M51*N8</f>
        <v>2.8111000000000002</v>
      </c>
      <c r="O51" s="163">
        <v>0</v>
      </c>
      <c r="P51" s="2">
        <f>O51*P8</f>
        <v>0</v>
      </c>
      <c r="Q51" s="94"/>
      <c r="R51" s="37">
        <f>Rates!H25</f>
        <v>1.0491999999999999</v>
      </c>
      <c r="S51" s="33">
        <f>R51*S8</f>
        <v>1.0491999999999999</v>
      </c>
      <c r="T51" s="163">
        <v>0</v>
      </c>
      <c r="U51" s="2">
        <f>T51*U8</f>
        <v>0</v>
      </c>
      <c r="V51" s="94"/>
    </row>
    <row r="52" spans="1:22" x14ac:dyDescent="0.25">
      <c r="A52" s="108">
        <f t="shared" ref="A52:A53" si="17">A51+1</f>
        <v>46</v>
      </c>
      <c r="B52" s="94" t="s">
        <v>163</v>
      </c>
      <c r="C52" s="162">
        <v>0</v>
      </c>
      <c r="D52" s="33">
        <f>C52*D9</f>
        <v>0</v>
      </c>
      <c r="E52" s="163">
        <f>C52</f>
        <v>0</v>
      </c>
      <c r="F52" s="59">
        <f>E52*F9</f>
        <v>0</v>
      </c>
      <c r="G52" s="94"/>
      <c r="H52" s="37">
        <v>0</v>
      </c>
      <c r="I52" s="33">
        <f>H52*I9</f>
        <v>0</v>
      </c>
      <c r="J52" s="163">
        <f>H52</f>
        <v>0</v>
      </c>
      <c r="K52" s="2">
        <f>J52*K9</f>
        <v>0</v>
      </c>
      <c r="L52" s="94"/>
      <c r="M52" s="37">
        <v>0</v>
      </c>
      <c r="N52" s="33">
        <f>M52*N9</f>
        <v>0</v>
      </c>
      <c r="O52" s="163">
        <v>0</v>
      </c>
      <c r="P52" s="2">
        <f>O52*P9</f>
        <v>0</v>
      </c>
      <c r="Q52" s="94"/>
      <c r="R52" s="37">
        <f>Rates!H26</f>
        <v>-9.0899999999999995E-2</v>
      </c>
      <c r="S52" s="33">
        <f>R52*S9</f>
        <v>-9.4817789999999985E-2</v>
      </c>
      <c r="T52" s="163">
        <v>0</v>
      </c>
      <c r="U52" s="2">
        <f>T52*U9</f>
        <v>0</v>
      </c>
      <c r="V52" s="94"/>
    </row>
    <row r="53" spans="1:22" x14ac:dyDescent="0.25">
      <c r="A53" s="108">
        <f t="shared" si="17"/>
        <v>47</v>
      </c>
      <c r="B53" s="48" t="s">
        <v>95</v>
      </c>
      <c r="C53" s="37">
        <f>Rates!$H$15</f>
        <v>1.1613</v>
      </c>
      <c r="D53" s="32">
        <f>C53*D8</f>
        <v>1.1613</v>
      </c>
      <c r="E53" s="163">
        <f>Rates!$P$15</f>
        <v>0</v>
      </c>
      <c r="F53" s="59">
        <f>E53*F9</f>
        <v>0</v>
      </c>
      <c r="G53" s="48"/>
      <c r="H53" s="37">
        <f>Rates!$H$15</f>
        <v>1.1613</v>
      </c>
      <c r="I53" s="33">
        <f>H53*I8</f>
        <v>1.1613</v>
      </c>
      <c r="J53" s="74">
        <f>Rates!$P$15</f>
        <v>0</v>
      </c>
      <c r="K53" s="2">
        <f>J53*K9</f>
        <v>0</v>
      </c>
      <c r="L53" s="48"/>
      <c r="M53" s="37">
        <f>Rates!$H$15</f>
        <v>1.1613</v>
      </c>
      <c r="N53" s="33">
        <f>M53*N8</f>
        <v>1.1613</v>
      </c>
      <c r="O53" s="74">
        <f>Rates!$P$15</f>
        <v>0</v>
      </c>
      <c r="P53" s="2">
        <f>O53*P9</f>
        <v>0</v>
      </c>
      <c r="Q53" s="48"/>
      <c r="R53" s="37">
        <f>Rates!$H$15</f>
        <v>1.1613</v>
      </c>
      <c r="S53" s="32">
        <f>R53*S8</f>
        <v>1.1613</v>
      </c>
      <c r="T53" s="74">
        <f>Rates!$P$15</f>
        <v>0</v>
      </c>
      <c r="U53" s="2">
        <f>T53*U9</f>
        <v>0</v>
      </c>
      <c r="V53" s="48"/>
    </row>
    <row r="54" spans="1:22" x14ac:dyDescent="0.25">
      <c r="A54" s="289">
        <f t="shared" ref="A54:A56" si="18">A53+1</f>
        <v>48</v>
      </c>
      <c r="B54" s="85" t="s">
        <v>143</v>
      </c>
      <c r="C54" s="37">
        <f>Rates!$H$16</f>
        <v>0</v>
      </c>
      <c r="D54" s="39">
        <f>C54*D7</f>
        <v>0</v>
      </c>
      <c r="E54" s="315">
        <f>Rates!$P$16</f>
        <v>-1.2999999999999999E-3</v>
      </c>
      <c r="F54" s="40">
        <f>E54*F7</f>
        <v>-0.19499999999999998</v>
      </c>
      <c r="G54" s="85"/>
      <c r="H54" s="290">
        <f>Rates!$H$16</f>
        <v>0</v>
      </c>
      <c r="I54" s="311">
        <f>H54*I7</f>
        <v>0</v>
      </c>
      <c r="J54" s="291">
        <f>Rates!$P$16</f>
        <v>-1.2999999999999999E-3</v>
      </c>
      <c r="K54" s="40">
        <f>J54*K7</f>
        <v>-0.19499999999999998</v>
      </c>
      <c r="L54" s="85"/>
      <c r="M54" s="290">
        <f>Rates!$H$16</f>
        <v>0</v>
      </c>
      <c r="N54" s="311">
        <f>M54*N7</f>
        <v>0</v>
      </c>
      <c r="O54" s="291">
        <f>Rates!$P$16</f>
        <v>-1.2999999999999999E-3</v>
      </c>
      <c r="P54" s="40">
        <f>O54*P7</f>
        <v>-0.19499999999999998</v>
      </c>
      <c r="Q54" s="85"/>
      <c r="R54" s="290">
        <f>Rates!$H$16</f>
        <v>0</v>
      </c>
      <c r="S54" s="39">
        <f>R54*S7</f>
        <v>0</v>
      </c>
      <c r="T54" s="291">
        <f>Rates!$P$16</f>
        <v>-1.2999999999999999E-3</v>
      </c>
      <c r="U54" s="40">
        <f>T54*U7</f>
        <v>-0.19499999999999998</v>
      </c>
      <c r="V54" s="85"/>
    </row>
    <row r="55" spans="1:22" x14ac:dyDescent="0.25">
      <c r="A55" s="292">
        <f t="shared" si="18"/>
        <v>49</v>
      </c>
      <c r="B55" s="293" t="s">
        <v>15</v>
      </c>
      <c r="C55" s="294"/>
      <c r="D55" s="295">
        <f>D45+SUM(D51:D53)</f>
        <v>26.638932583222367</v>
      </c>
      <c r="E55" s="296"/>
      <c r="F55" s="297">
        <f>F45+SUM(F51:F53)</f>
        <v>24.52183258322237</v>
      </c>
      <c r="G55" s="293"/>
      <c r="H55" s="294"/>
      <c r="I55" s="295">
        <f>I45+SUM(I51:I53)</f>
        <v>26.638932583222367</v>
      </c>
      <c r="J55" s="296"/>
      <c r="K55" s="297">
        <f>K45+SUM(K51:K53)</f>
        <v>24.52183258322237</v>
      </c>
      <c r="L55" s="293"/>
      <c r="M55" s="294"/>
      <c r="N55" s="295">
        <f>N45+SUM(N51:N53)</f>
        <v>29.59953258322237</v>
      </c>
      <c r="O55" s="296"/>
      <c r="P55" s="297">
        <f>P45+SUM(P51:P53)</f>
        <v>24.52183258322237</v>
      </c>
      <c r="Q55" s="293"/>
      <c r="R55" s="294"/>
      <c r="S55" s="295">
        <f>S45+SUM(S51:S53)</f>
        <v>30.014314793222365</v>
      </c>
      <c r="T55" s="296"/>
      <c r="U55" s="297">
        <f>U45+SUM(U51:U53)</f>
        <v>24.52183258322237</v>
      </c>
      <c r="V55" s="293"/>
    </row>
    <row r="56" spans="1:22" x14ac:dyDescent="0.25">
      <c r="A56" s="108">
        <f t="shared" si="18"/>
        <v>50</v>
      </c>
      <c r="B56" s="48" t="s">
        <v>11</v>
      </c>
      <c r="C56" s="49"/>
      <c r="D56" s="32">
        <f>D55*0.13</f>
        <v>3.4630612358189077</v>
      </c>
      <c r="E56" s="66"/>
      <c r="F56" s="2">
        <f>F55*0.13</f>
        <v>3.1878382358189081</v>
      </c>
      <c r="G56" s="48"/>
      <c r="H56" s="49"/>
      <c r="I56" s="32">
        <f>I55*0.13</f>
        <v>3.4630612358189077</v>
      </c>
      <c r="J56" s="66"/>
      <c r="K56" s="2">
        <f>K55*0.13</f>
        <v>3.1878382358189081</v>
      </c>
      <c r="L56" s="48"/>
      <c r="M56" s="49"/>
      <c r="N56" s="32">
        <f>N55*0.13</f>
        <v>3.8479392358189082</v>
      </c>
      <c r="O56" s="66"/>
      <c r="P56" s="2">
        <f>P55*0.13</f>
        <v>3.1878382358189081</v>
      </c>
      <c r="Q56" s="48"/>
      <c r="R56" s="49"/>
      <c r="S56" s="32">
        <f>S55*0.13</f>
        <v>3.9018609231189076</v>
      </c>
      <c r="T56" s="66"/>
      <c r="U56" s="2">
        <f>U55*0.13</f>
        <v>3.1878382358189081</v>
      </c>
      <c r="V56" s="48"/>
    </row>
    <row r="57" spans="1:22" x14ac:dyDescent="0.25">
      <c r="A57" s="137">
        <f>A56+1</f>
        <v>51</v>
      </c>
      <c r="B57" s="138" t="s">
        <v>13</v>
      </c>
      <c r="C57" s="139"/>
      <c r="D57" s="140">
        <f>SUM(D55:D56)</f>
        <v>30.101993819041276</v>
      </c>
      <c r="E57" s="141"/>
      <c r="F57" s="142">
        <f>SUM(F55:F56)</f>
        <v>27.709670819041278</v>
      </c>
      <c r="G57" s="143">
        <f>F57-D57</f>
        <v>-2.3923229999999975</v>
      </c>
      <c r="H57" s="139"/>
      <c r="I57" s="140">
        <f>SUM(I55:I56)</f>
        <v>30.101993819041276</v>
      </c>
      <c r="J57" s="141"/>
      <c r="K57" s="142">
        <f>SUM(K55:K56)</f>
        <v>27.709670819041278</v>
      </c>
      <c r="L57" s="143">
        <f>K57-I57</f>
        <v>-2.3923229999999975</v>
      </c>
      <c r="M57" s="139"/>
      <c r="N57" s="140">
        <f>SUM(N55:N56)</f>
        <v>33.447471819041276</v>
      </c>
      <c r="O57" s="141"/>
      <c r="P57" s="142">
        <f>SUM(P55:P56)</f>
        <v>27.709670819041278</v>
      </c>
      <c r="Q57" s="143">
        <f>P57-N57</f>
        <v>-5.7378009999999975</v>
      </c>
      <c r="R57" s="139"/>
      <c r="S57" s="140">
        <f>SUM(S55:S56)</f>
        <v>33.916175716341272</v>
      </c>
      <c r="T57" s="141"/>
      <c r="U57" s="142">
        <f>SUM(U55:U56)</f>
        <v>27.709670819041278</v>
      </c>
      <c r="V57" s="143">
        <f>U57-S57</f>
        <v>-6.2065048972999932</v>
      </c>
    </row>
    <row r="58" spans="1:22" ht="15.75" thickBot="1" x14ac:dyDescent="0.3">
      <c r="A58" s="144">
        <f>A57+1</f>
        <v>52</v>
      </c>
      <c r="B58" s="145" t="s">
        <v>87</v>
      </c>
      <c r="C58" s="146"/>
      <c r="D58" s="147"/>
      <c r="E58" s="148"/>
      <c r="F58" s="149"/>
      <c r="G58" s="150">
        <f>G57/D57</f>
        <v>-7.9473905096834913E-2</v>
      </c>
      <c r="H58" s="146"/>
      <c r="I58" s="147"/>
      <c r="J58" s="148"/>
      <c r="K58" s="149"/>
      <c r="L58" s="150">
        <f>L57/I57</f>
        <v>-7.9473905096834913E-2</v>
      </c>
      <c r="M58" s="146"/>
      <c r="N58" s="147"/>
      <c r="O58" s="148"/>
      <c r="P58" s="149"/>
      <c r="Q58" s="150">
        <f>Q57/N57</f>
        <v>-0.17154662783013486</v>
      </c>
      <c r="R58" s="146"/>
      <c r="S58" s="147"/>
      <c r="T58" s="148"/>
      <c r="U58" s="149"/>
      <c r="V58" s="150">
        <f>V57/S57</f>
        <v>-0.18299542227898105</v>
      </c>
    </row>
    <row r="59" spans="1:22" ht="15.75" thickBot="1" x14ac:dyDescent="0.3"/>
    <row r="60" spans="1:22" x14ac:dyDescent="0.25">
      <c r="A60" s="113">
        <f>A58+1</f>
        <v>53</v>
      </c>
      <c r="B60" s="114" t="s">
        <v>89</v>
      </c>
      <c r="C60" s="113" t="s">
        <v>2</v>
      </c>
      <c r="D60" s="158" t="s">
        <v>3</v>
      </c>
      <c r="E60" s="159" t="s">
        <v>2</v>
      </c>
      <c r="F60" s="160" t="s">
        <v>3</v>
      </c>
      <c r="G60" s="161" t="s">
        <v>77</v>
      </c>
      <c r="H60" s="113" t="s">
        <v>2</v>
      </c>
      <c r="I60" s="158" t="s">
        <v>3</v>
      </c>
      <c r="J60" s="159" t="s">
        <v>2</v>
      </c>
      <c r="K60" s="160" t="s">
        <v>3</v>
      </c>
      <c r="L60" s="161" t="s">
        <v>77</v>
      </c>
      <c r="M60" s="113" t="s">
        <v>2</v>
      </c>
      <c r="N60" s="158" t="s">
        <v>3</v>
      </c>
      <c r="O60" s="159" t="s">
        <v>2</v>
      </c>
      <c r="P60" s="160" t="s">
        <v>3</v>
      </c>
      <c r="Q60" s="161" t="s">
        <v>77</v>
      </c>
      <c r="R60" s="113" t="s">
        <v>2</v>
      </c>
      <c r="S60" s="158" t="s">
        <v>3</v>
      </c>
      <c r="T60" s="159" t="s">
        <v>2</v>
      </c>
      <c r="U60" s="160" t="s">
        <v>3</v>
      </c>
      <c r="V60" s="161" t="s">
        <v>77</v>
      </c>
    </row>
    <row r="61" spans="1:22" x14ac:dyDescent="0.25">
      <c r="A61" s="99">
        <f>A60+1</f>
        <v>54</v>
      </c>
      <c r="B61" s="48" t="s">
        <v>88</v>
      </c>
      <c r="C61" s="49"/>
      <c r="D61" s="32">
        <f>SUM(D18:D19)+D21+D22+D31+D24</f>
        <v>2.0379200798934729</v>
      </c>
      <c r="E61" s="66"/>
      <c r="F61" s="2">
        <f>SUM(F18:F19)+F21+F22+F31+F24</f>
        <v>2.0823200798934725</v>
      </c>
      <c r="G61" s="36">
        <f>F61-D61</f>
        <v>4.4399999999999551E-2</v>
      </c>
      <c r="H61" s="49"/>
      <c r="I61" s="32">
        <f>SUM(I18:I19)+I21+I22+I31+I24</f>
        <v>2.0379200798934729</v>
      </c>
      <c r="J61" s="66"/>
      <c r="K61" s="2">
        <f>SUM(K18:K19)+K21+K22+K31+K24</f>
        <v>2.0823200798934725</v>
      </c>
      <c r="L61" s="36">
        <f>K61-I61</f>
        <v>4.4399999999999551E-2</v>
      </c>
      <c r="M61" s="49"/>
      <c r="N61" s="32">
        <f>SUM(N18:N19)+N21+N22+N31+N24</f>
        <v>2.0379200798934729</v>
      </c>
      <c r="O61" s="66"/>
      <c r="P61" s="2">
        <f>SUM(P18:P19)+P21+P22+P31+P24</f>
        <v>2.0823200798934725</v>
      </c>
      <c r="Q61" s="36">
        <f>P61-N61</f>
        <v>4.4399999999999551E-2</v>
      </c>
      <c r="R61" s="49"/>
      <c r="S61" s="32">
        <f>SUM(S18:S19)+S21+S22+S31+S24</f>
        <v>2.0379200798934729</v>
      </c>
      <c r="T61" s="66"/>
      <c r="U61" s="2">
        <f>SUM(U18:U19)+U21+U22+U31+U24</f>
        <v>2.0823200798934725</v>
      </c>
      <c r="V61" s="36">
        <f>U61-S61</f>
        <v>4.4399999999999551E-2</v>
      </c>
    </row>
    <row r="62" spans="1:22" x14ac:dyDescent="0.25">
      <c r="A62" s="124">
        <f t="shared" ref="A62:A64" si="19">A61+1</f>
        <v>55</v>
      </c>
      <c r="B62" s="125" t="s">
        <v>87</v>
      </c>
      <c r="C62" s="126"/>
      <c r="D62" s="127"/>
      <c r="E62" s="128"/>
      <c r="F62" s="53"/>
      <c r="G62" s="129">
        <f>G61/SUM(D61:D64)</f>
        <v>1.4168011841161227E-2</v>
      </c>
      <c r="H62" s="126"/>
      <c r="I62" s="127"/>
      <c r="J62" s="128"/>
      <c r="K62" s="53"/>
      <c r="L62" s="129">
        <f>L61/SUM(I61:I64)</f>
        <v>1.4168011841161227E-2</v>
      </c>
      <c r="M62" s="126"/>
      <c r="N62" s="127"/>
      <c r="O62" s="128"/>
      <c r="P62" s="53"/>
      <c r="Q62" s="129">
        <f>Q61/SUM(N61:N64)</f>
        <v>1.352289722585929E-2</v>
      </c>
      <c r="R62" s="126"/>
      <c r="S62" s="127"/>
      <c r="T62" s="128"/>
      <c r="U62" s="53"/>
      <c r="V62" s="129">
        <f>V61/SUM(S61:S64)</f>
        <v>7.9930581659543188E-3</v>
      </c>
    </row>
    <row r="63" spans="1:22" x14ac:dyDescent="0.25">
      <c r="A63" s="99">
        <f t="shared" si="19"/>
        <v>56</v>
      </c>
      <c r="B63" s="48" t="s">
        <v>90</v>
      </c>
      <c r="C63" s="49"/>
      <c r="D63" s="32">
        <f>D20+SUM(D25:D30)+D23</f>
        <v>1.0959000000000001</v>
      </c>
      <c r="E63" s="66"/>
      <c r="F63" s="2">
        <f>F20+SUM(F25:F30)+F23</f>
        <v>0.13289999999999996</v>
      </c>
      <c r="G63" s="36">
        <f>F63-D63</f>
        <v>-0.96300000000000008</v>
      </c>
      <c r="H63" s="49"/>
      <c r="I63" s="32">
        <f>I20+SUM(I25:I30)+I23</f>
        <v>1.0959000000000001</v>
      </c>
      <c r="J63" s="66"/>
      <c r="K63" s="2">
        <f>K20+SUM(K25:K30)+K23</f>
        <v>0.13289999999999996</v>
      </c>
      <c r="L63" s="36">
        <f>K63-I63</f>
        <v>-0.96300000000000008</v>
      </c>
      <c r="M63" s="49"/>
      <c r="N63" s="32">
        <f>N20+SUM(N25:N30)+N23</f>
        <v>1.2454000000000001</v>
      </c>
      <c r="O63" s="66"/>
      <c r="P63" s="2">
        <f>P20+SUM(P25:P30)+P23</f>
        <v>0.13289999999999996</v>
      </c>
      <c r="Q63" s="36">
        <f>P63-N63</f>
        <v>-1.1125</v>
      </c>
      <c r="R63" s="49"/>
      <c r="S63" s="32">
        <f>S20+SUM(S25:S30)+S23</f>
        <v>3.5169000000000006</v>
      </c>
      <c r="T63" s="66"/>
      <c r="U63" s="2">
        <f>U20+SUM(U25:U30)+U23</f>
        <v>0.13289999999999996</v>
      </c>
      <c r="V63" s="36">
        <f>U63-S63</f>
        <v>-3.3840000000000008</v>
      </c>
    </row>
    <row r="64" spans="1:22" ht="15.75" thickBot="1" x14ac:dyDescent="0.3">
      <c r="A64" s="130">
        <f t="shared" si="19"/>
        <v>57</v>
      </c>
      <c r="B64" s="131" t="s">
        <v>87</v>
      </c>
      <c r="C64" s="132"/>
      <c r="D64" s="133"/>
      <c r="E64" s="134"/>
      <c r="F64" s="135"/>
      <c r="G64" s="136">
        <f>G63/SUM(D61:D64)</f>
        <v>-0.30729268925762165</v>
      </c>
      <c r="H64" s="132"/>
      <c r="I64" s="133"/>
      <c r="J64" s="134"/>
      <c r="K64" s="135"/>
      <c r="L64" s="136">
        <f>L63/SUM(I61:I64)</f>
        <v>-0.30729268925762165</v>
      </c>
      <c r="M64" s="132"/>
      <c r="N64" s="133"/>
      <c r="O64" s="134"/>
      <c r="P64" s="135"/>
      <c r="Q64" s="136">
        <f>Q63/SUM(N61:N64)</f>
        <v>-0.33883385503983365</v>
      </c>
      <c r="R64" s="132"/>
      <c r="S64" s="133"/>
      <c r="T64" s="134"/>
      <c r="U64" s="135"/>
      <c r="V64" s="136">
        <f>V63/SUM(S61:S64)</f>
        <v>-0.60920064940517327</v>
      </c>
    </row>
  </sheetData>
  <mergeCells count="10">
    <mergeCell ref="M5:N5"/>
    <mergeCell ref="O5:Q5"/>
    <mergeCell ref="R5:S5"/>
    <mergeCell ref="T5:V5"/>
    <mergeCell ref="A5:A6"/>
    <mergeCell ref="B5:B6"/>
    <mergeCell ref="C5:D5"/>
    <mergeCell ref="E5:G5"/>
    <mergeCell ref="H5:I5"/>
    <mergeCell ref="J5:L5"/>
  </mergeCells>
  <pageMargins left="0.25" right="0.25" top="0.25" bottom="0.4" header="0.3" footer="0.3"/>
  <pageSetup scale="51" orientation="landscape" r:id="rId1"/>
  <headerFooter>
    <oddFooter>&amp;R&amp;8&amp;P/&amp;N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G62"/>
  <sheetViews>
    <sheetView zoomScale="110" zoomScaleNormal="110" workbookViewId="0">
      <pane xSplit="2" ySplit="6" topLeftCell="C7" activePane="bottomRight" state="frozen"/>
      <selection activeCell="G27" sqref="G27"/>
      <selection pane="topRight" activeCell="G27" sqref="G27"/>
      <selection pane="bottomLeft" activeCell="G27" sqref="G27"/>
      <selection pane="bottomRight" activeCell="C7" sqref="C7"/>
    </sheetView>
  </sheetViews>
  <sheetFormatPr defaultRowHeight="15" x14ac:dyDescent="0.25"/>
  <cols>
    <col min="1" max="1" width="6.28515625" style="52" customWidth="1"/>
    <col min="2" max="2" width="29" bestFit="1" customWidth="1"/>
    <col min="3" max="7" width="11.7109375" customWidth="1"/>
  </cols>
  <sheetData>
    <row r="1" spans="1:7" ht="18.75" x14ac:dyDescent="0.3">
      <c r="A1" s="122" t="s">
        <v>91</v>
      </c>
      <c r="B1" s="115"/>
      <c r="C1" s="115"/>
      <c r="D1" s="115"/>
      <c r="E1" s="115"/>
      <c r="F1" s="115"/>
      <c r="G1" s="115"/>
    </row>
    <row r="2" spans="1:7" ht="18.75" x14ac:dyDescent="0.3">
      <c r="A2" s="122" t="str">
        <f>IRM</f>
        <v>2017 IRM Application, EB-2016-0063</v>
      </c>
      <c r="B2" s="115"/>
      <c r="C2" s="115"/>
      <c r="D2" s="115"/>
      <c r="E2" s="115"/>
      <c r="F2" s="115"/>
      <c r="G2" s="115"/>
    </row>
    <row r="3" spans="1:7" ht="19.5" thickBot="1" x14ac:dyDescent="0.35">
      <c r="A3" s="123" t="s">
        <v>138</v>
      </c>
      <c r="B3" s="116"/>
      <c r="C3" s="116"/>
      <c r="D3" s="116"/>
      <c r="E3" s="116"/>
      <c r="F3" s="116"/>
      <c r="G3" s="116"/>
    </row>
    <row r="4" spans="1:7" ht="15.75" thickBot="1" x14ac:dyDescent="0.3"/>
    <row r="5" spans="1:7" x14ac:dyDescent="0.25">
      <c r="A5" s="341" t="s">
        <v>81</v>
      </c>
      <c r="B5" s="343" t="s">
        <v>0</v>
      </c>
      <c r="C5" s="339" t="s">
        <v>84</v>
      </c>
      <c r="D5" s="340"/>
      <c r="E5" s="337" t="s">
        <v>85</v>
      </c>
      <c r="F5" s="337"/>
      <c r="G5" s="338"/>
    </row>
    <row r="6" spans="1:7" x14ac:dyDescent="0.25">
      <c r="A6" s="342"/>
      <c r="B6" s="344"/>
      <c r="C6" s="117" t="s">
        <v>2</v>
      </c>
      <c r="D6" s="118" t="s">
        <v>3</v>
      </c>
      <c r="E6" s="119" t="s">
        <v>2</v>
      </c>
      <c r="F6" s="120" t="s">
        <v>3</v>
      </c>
      <c r="G6" s="121" t="s">
        <v>77</v>
      </c>
    </row>
    <row r="7" spans="1:7" x14ac:dyDescent="0.25">
      <c r="A7" s="99">
        <v>1</v>
      </c>
      <c r="B7" s="48" t="s">
        <v>68</v>
      </c>
      <c r="C7" s="49"/>
      <c r="D7" s="164">
        <v>368500.41666666669</v>
      </c>
      <c r="E7" s="66"/>
      <c r="F7" s="44">
        <f>D7</f>
        <v>368500.41666666669</v>
      </c>
      <c r="G7" s="48"/>
    </row>
    <row r="8" spans="1:7" x14ac:dyDescent="0.25">
      <c r="A8" s="99">
        <f>A7+1</f>
        <v>2</v>
      </c>
      <c r="B8" s="48" t="s">
        <v>69</v>
      </c>
      <c r="C8" s="49"/>
      <c r="D8" s="164">
        <v>14</v>
      </c>
      <c r="E8" s="66"/>
      <c r="F8" s="44">
        <f>D8</f>
        <v>14</v>
      </c>
      <c r="G8" s="48"/>
    </row>
    <row r="9" spans="1:7" x14ac:dyDescent="0.25">
      <c r="A9" s="99">
        <f t="shared" ref="A9:A54" si="0">A8+1</f>
        <v>3</v>
      </c>
      <c r="B9" s="48" t="s">
        <v>19</v>
      </c>
      <c r="C9" s="49"/>
      <c r="D9" s="30">
        <f>CKH_LOSS</f>
        <v>1.0430999999999999</v>
      </c>
      <c r="E9" s="66"/>
      <c r="F9" s="1">
        <f>EPI_LOSS</f>
        <v>1.0430999999999999</v>
      </c>
      <c r="G9" s="48"/>
    </row>
    <row r="10" spans="1:7" x14ac:dyDescent="0.25">
      <c r="A10" s="99">
        <f t="shared" si="0"/>
        <v>4</v>
      </c>
      <c r="B10" s="48" t="s">
        <v>70</v>
      </c>
      <c r="C10" s="49"/>
      <c r="D10" s="43">
        <f>D7*D9</f>
        <v>384382.78462499997</v>
      </c>
      <c r="E10" s="66"/>
      <c r="F10" s="44">
        <f>F7*F9</f>
        <v>384382.78462499997</v>
      </c>
      <c r="G10" s="48"/>
    </row>
    <row r="11" spans="1:7" x14ac:dyDescent="0.25">
      <c r="A11" s="100">
        <f t="shared" si="0"/>
        <v>5</v>
      </c>
      <c r="B11" s="46" t="s">
        <v>24</v>
      </c>
      <c r="C11" s="45"/>
      <c r="D11" s="31"/>
      <c r="E11" s="67"/>
      <c r="F11" s="29"/>
      <c r="G11" s="46"/>
    </row>
    <row r="12" spans="1:7" x14ac:dyDescent="0.25">
      <c r="A12" s="99">
        <f t="shared" si="0"/>
        <v>6</v>
      </c>
      <c r="B12" s="48" t="s">
        <v>20</v>
      </c>
      <c r="C12" s="47">
        <f>'General Input'!$B$11</f>
        <v>8.6999999999999994E-2</v>
      </c>
      <c r="D12" s="32">
        <f>D$7*C12*TOU_OFF</f>
        <v>20832.295193075901</v>
      </c>
      <c r="E12" s="68">
        <f>'General Input'!$B$11</f>
        <v>8.6999999999999994E-2</v>
      </c>
      <c r="F12" s="2">
        <f>F$7*E12*TOU_OFF</f>
        <v>20832.295193075901</v>
      </c>
      <c r="G12" s="48"/>
    </row>
    <row r="13" spans="1:7" x14ac:dyDescent="0.25">
      <c r="A13" s="99">
        <f t="shared" si="0"/>
        <v>7</v>
      </c>
      <c r="B13" s="48" t="s">
        <v>21</v>
      </c>
      <c r="C13" s="47">
        <f>'General Input'!$B$12</f>
        <v>0.13200000000000001</v>
      </c>
      <c r="D13" s="32">
        <f>D$7*C13*TOU_MID</f>
        <v>8290.5233555259674</v>
      </c>
      <c r="E13" s="68">
        <f>'General Input'!$B$12</f>
        <v>0.13200000000000001</v>
      </c>
      <c r="F13" s="2">
        <f>F$7*E13*TOU_MID</f>
        <v>8290.5233555259674</v>
      </c>
      <c r="G13" s="48"/>
    </row>
    <row r="14" spans="1:7" x14ac:dyDescent="0.25">
      <c r="A14" s="101">
        <f t="shared" si="0"/>
        <v>8</v>
      </c>
      <c r="B14" s="85" t="s">
        <v>22</v>
      </c>
      <c r="C14" s="84">
        <f>'General Input'!$B$13</f>
        <v>0.18</v>
      </c>
      <c r="D14" s="39">
        <f>D$7*C14*TOU_ON</f>
        <v>11923.515479360851</v>
      </c>
      <c r="E14" s="69">
        <f>'General Input'!$B$13</f>
        <v>0.18</v>
      </c>
      <c r="F14" s="40">
        <f>F$7*E14*TOU_ON</f>
        <v>11923.515479360851</v>
      </c>
      <c r="G14" s="85"/>
    </row>
    <row r="15" spans="1:7" x14ac:dyDescent="0.25">
      <c r="A15" s="102">
        <f t="shared" si="0"/>
        <v>9</v>
      </c>
      <c r="B15" s="103" t="s">
        <v>23</v>
      </c>
      <c r="C15" s="86"/>
      <c r="D15" s="56">
        <f>SUM(D12:D14)</f>
        <v>41046.334027962723</v>
      </c>
      <c r="E15" s="70"/>
      <c r="F15" s="55">
        <f>SUM(F12:F14)</f>
        <v>41046.334027962723</v>
      </c>
      <c r="G15" s="87">
        <f>D15-F15</f>
        <v>0</v>
      </c>
    </row>
    <row r="16" spans="1:7" x14ac:dyDescent="0.25">
      <c r="A16" s="104">
        <f t="shared" si="0"/>
        <v>10</v>
      </c>
      <c r="B16" s="105" t="s">
        <v>87</v>
      </c>
      <c r="C16" s="88"/>
      <c r="D16" s="80"/>
      <c r="E16" s="71"/>
      <c r="F16" s="57"/>
      <c r="G16" s="89">
        <f>G15/D15</f>
        <v>0</v>
      </c>
    </row>
    <row r="17" spans="1:7" x14ac:dyDescent="0.25">
      <c r="A17" s="106">
        <f t="shared" si="0"/>
        <v>11</v>
      </c>
      <c r="B17" s="91" t="s">
        <v>25</v>
      </c>
      <c r="C17" s="90"/>
      <c r="D17" s="81"/>
      <c r="E17" s="72"/>
      <c r="F17" s="54"/>
      <c r="G17" s="91"/>
    </row>
    <row r="18" spans="1:7" x14ac:dyDescent="0.25">
      <c r="A18" s="99">
        <f t="shared" si="0"/>
        <v>12</v>
      </c>
      <c r="B18" s="48" t="s">
        <v>5</v>
      </c>
      <c r="C18" s="35">
        <f>Rates!$I$3</f>
        <v>128.86000000000001</v>
      </c>
      <c r="D18" s="32">
        <f>C18</f>
        <v>128.86000000000001</v>
      </c>
      <c r="E18" s="73">
        <f>Rates!$Q$3</f>
        <v>131.37</v>
      </c>
      <c r="F18" s="2">
        <f>E18</f>
        <v>131.37</v>
      </c>
      <c r="G18" s="316"/>
    </row>
    <row r="19" spans="1:7" x14ac:dyDescent="0.25">
      <c r="A19" s="99">
        <f>A18+1</f>
        <v>13</v>
      </c>
      <c r="B19" s="48" t="s">
        <v>139</v>
      </c>
      <c r="C19" s="35">
        <f>Rates!$I$4</f>
        <v>0</v>
      </c>
      <c r="D19" s="32">
        <f t="shared" ref="D19:D20" si="1">C19</f>
        <v>0</v>
      </c>
      <c r="E19" s="73">
        <f>Rates!$Q$4</f>
        <v>0</v>
      </c>
      <c r="F19" s="2">
        <f t="shared" ref="F19:F20" si="2">E19</f>
        <v>0</v>
      </c>
      <c r="G19" s="316"/>
    </row>
    <row r="20" spans="1:7" x14ac:dyDescent="0.25">
      <c r="A20" s="99">
        <f t="shared" si="0"/>
        <v>14</v>
      </c>
      <c r="B20" s="48" t="s">
        <v>72</v>
      </c>
      <c r="C20" s="35">
        <f>Rates!$I$5</f>
        <v>0</v>
      </c>
      <c r="D20" s="32">
        <f t="shared" si="1"/>
        <v>0</v>
      </c>
      <c r="E20" s="73">
        <f>Rates!$Q$5</f>
        <v>0</v>
      </c>
      <c r="F20" s="2">
        <f t="shared" si="2"/>
        <v>0</v>
      </c>
      <c r="G20" s="316"/>
    </row>
    <row r="21" spans="1:7" x14ac:dyDescent="0.25">
      <c r="A21" s="99">
        <f t="shared" si="0"/>
        <v>15</v>
      </c>
      <c r="B21" s="48" t="s">
        <v>4</v>
      </c>
      <c r="C21" s="37">
        <f>D15/D7</f>
        <v>0.11138748335552598</v>
      </c>
      <c r="D21" s="32">
        <f>(D10-D7)*C21</f>
        <v>1769.096996605188</v>
      </c>
      <c r="E21" s="74">
        <f>F15/F7</f>
        <v>0.11138748335552598</v>
      </c>
      <c r="F21" s="2">
        <f>(F10-F7)*E21</f>
        <v>1769.096996605188</v>
      </c>
      <c r="G21" s="316"/>
    </row>
    <row r="22" spans="1:7" x14ac:dyDescent="0.25">
      <c r="A22" s="99">
        <f t="shared" si="0"/>
        <v>16</v>
      </c>
      <c r="B22" s="48" t="s">
        <v>67</v>
      </c>
      <c r="C22" s="37">
        <f>Rates!$I7</f>
        <v>0</v>
      </c>
      <c r="D22" s="32">
        <f>C22*D$8</f>
        <v>0</v>
      </c>
      <c r="E22" s="74">
        <f>Rates!$Q7</f>
        <v>0</v>
      </c>
      <c r="F22" s="2">
        <f>E22*F$8</f>
        <v>0</v>
      </c>
      <c r="G22" s="316"/>
    </row>
    <row r="23" spans="1:7" x14ac:dyDescent="0.25">
      <c r="A23" s="99">
        <f t="shared" si="0"/>
        <v>17</v>
      </c>
      <c r="B23" s="48" t="s">
        <v>7</v>
      </c>
      <c r="C23" s="37">
        <f>Rates!$I8</f>
        <v>0.62009999999999998</v>
      </c>
      <c r="D23" s="32">
        <f t="shared" ref="D23:D31" si="3">C23*D$8</f>
        <v>8.6814</v>
      </c>
      <c r="E23" s="74">
        <f>Rates!$Q8</f>
        <v>0.62009999999999998</v>
      </c>
      <c r="F23" s="2">
        <f t="shared" ref="F23:F31" si="4">E23*F$8</f>
        <v>8.6814</v>
      </c>
      <c r="G23" s="316"/>
    </row>
    <row r="24" spans="1:7" x14ac:dyDescent="0.25">
      <c r="A24" s="99">
        <f>A23+1</f>
        <v>18</v>
      </c>
      <c r="B24" s="48" t="s">
        <v>8</v>
      </c>
      <c r="C24" s="37">
        <f>Rates!$I9</f>
        <v>0</v>
      </c>
      <c r="D24" s="32">
        <f t="shared" si="3"/>
        <v>0</v>
      </c>
      <c r="E24" s="74">
        <f>Rates!$Q9</f>
        <v>0</v>
      </c>
      <c r="F24" s="2">
        <f t="shared" si="4"/>
        <v>0</v>
      </c>
      <c r="G24" s="316"/>
    </row>
    <row r="25" spans="1:7" x14ac:dyDescent="0.25">
      <c r="A25" s="99">
        <f t="shared" ref="A25:A31" si="5">A24+1</f>
        <v>19</v>
      </c>
      <c r="B25" s="48" t="s">
        <v>75</v>
      </c>
      <c r="C25" s="37">
        <v>0</v>
      </c>
      <c r="D25" s="32">
        <f t="shared" si="3"/>
        <v>0</v>
      </c>
      <c r="E25" s="74">
        <v>0</v>
      </c>
      <c r="F25" s="2">
        <f t="shared" si="4"/>
        <v>0</v>
      </c>
      <c r="G25" s="316"/>
    </row>
    <row r="26" spans="1:7" x14ac:dyDescent="0.25">
      <c r="A26" s="99">
        <f t="shared" si="5"/>
        <v>20</v>
      </c>
      <c r="B26" s="48" t="s">
        <v>82</v>
      </c>
      <c r="C26" s="37">
        <v>0</v>
      </c>
      <c r="D26" s="32">
        <f t="shared" si="3"/>
        <v>0</v>
      </c>
      <c r="E26" s="74">
        <v>0</v>
      </c>
      <c r="F26" s="2">
        <f t="shared" si="4"/>
        <v>0</v>
      </c>
      <c r="G26" s="316"/>
    </row>
    <row r="27" spans="1:7" x14ac:dyDescent="0.25">
      <c r="A27" s="99">
        <f t="shared" si="5"/>
        <v>21</v>
      </c>
      <c r="B27" s="48" t="s">
        <v>76</v>
      </c>
      <c r="C27" s="37">
        <f>Rates!$I10</f>
        <v>0</v>
      </c>
      <c r="D27" s="32">
        <f t="shared" si="3"/>
        <v>0</v>
      </c>
      <c r="E27" s="74">
        <f>Rates!$Q10</f>
        <v>0</v>
      </c>
      <c r="F27" s="2">
        <f t="shared" si="4"/>
        <v>0</v>
      </c>
      <c r="G27" s="316"/>
    </row>
    <row r="28" spans="1:7" x14ac:dyDescent="0.25">
      <c r="A28" s="99">
        <f t="shared" si="5"/>
        <v>22</v>
      </c>
      <c r="B28" s="48" t="s">
        <v>157</v>
      </c>
      <c r="C28" s="37">
        <f>Rates!$I11</f>
        <v>0</v>
      </c>
      <c r="D28" s="32">
        <f t="shared" si="3"/>
        <v>0</v>
      </c>
      <c r="E28" s="74">
        <f>Rates!$Q11</f>
        <v>-0.56369999999999998</v>
      </c>
      <c r="F28" s="2">
        <f t="shared" si="4"/>
        <v>-7.8917999999999999</v>
      </c>
      <c r="G28" s="316"/>
    </row>
    <row r="29" spans="1:7" x14ac:dyDescent="0.25">
      <c r="A29" s="99">
        <f t="shared" si="5"/>
        <v>23</v>
      </c>
      <c r="B29" s="48" t="s">
        <v>175</v>
      </c>
      <c r="C29" s="37">
        <f>Rates!$I12</f>
        <v>0</v>
      </c>
      <c r="D29" s="32">
        <f t="shared" si="3"/>
        <v>0</v>
      </c>
      <c r="E29" s="74">
        <f>Rates!$Q12</f>
        <v>0.129</v>
      </c>
      <c r="F29" s="2">
        <f t="shared" si="4"/>
        <v>1.806</v>
      </c>
      <c r="G29" s="316"/>
    </row>
    <row r="30" spans="1:7" x14ac:dyDescent="0.25">
      <c r="A30" s="99">
        <f t="shared" si="5"/>
        <v>24</v>
      </c>
      <c r="B30" s="48" t="s">
        <v>71</v>
      </c>
      <c r="C30" s="37">
        <f>Rates!$I13</f>
        <v>0</v>
      </c>
      <c r="D30" s="32">
        <f t="shared" si="3"/>
        <v>0</v>
      </c>
      <c r="E30" s="74">
        <f>Rates!$Q13</f>
        <v>0</v>
      </c>
      <c r="F30" s="2">
        <f t="shared" si="4"/>
        <v>0</v>
      </c>
      <c r="G30" s="316"/>
    </row>
    <row r="31" spans="1:7" x14ac:dyDescent="0.25">
      <c r="A31" s="99">
        <f t="shared" si="5"/>
        <v>25</v>
      </c>
      <c r="B31" s="48" t="s">
        <v>78</v>
      </c>
      <c r="C31" s="37">
        <f>Rates!$I14</f>
        <v>0</v>
      </c>
      <c r="D31" s="32">
        <f t="shared" si="3"/>
        <v>0</v>
      </c>
      <c r="E31" s="74">
        <f>Rates!$Q14</f>
        <v>0</v>
      </c>
      <c r="F31" s="2">
        <f t="shared" si="4"/>
        <v>0</v>
      </c>
      <c r="G31" s="316"/>
    </row>
    <row r="32" spans="1:7" x14ac:dyDescent="0.25">
      <c r="A32" s="102">
        <f t="shared" si="0"/>
        <v>26</v>
      </c>
      <c r="B32" s="103" t="s">
        <v>23</v>
      </c>
      <c r="C32" s="86"/>
      <c r="D32" s="56">
        <f>SUM(D18:D31)</f>
        <v>1906.6383966051881</v>
      </c>
      <c r="E32" s="70"/>
      <c r="F32" s="55">
        <f>SUM(F18:F31)</f>
        <v>1903.0625966051878</v>
      </c>
      <c r="G32" s="317">
        <f>F32-D32</f>
        <v>-3.5758000000002994</v>
      </c>
    </row>
    <row r="33" spans="1:7" x14ac:dyDescent="0.25">
      <c r="A33" s="104">
        <f t="shared" si="0"/>
        <v>27</v>
      </c>
      <c r="B33" s="105" t="s">
        <v>87</v>
      </c>
      <c r="C33" s="88"/>
      <c r="D33" s="80"/>
      <c r="E33" s="71"/>
      <c r="F33" s="57"/>
      <c r="G33" s="318">
        <f>G32/D32</f>
        <v>-1.8754473875943602E-3</v>
      </c>
    </row>
    <row r="34" spans="1:7" x14ac:dyDescent="0.25">
      <c r="A34" s="106">
        <f t="shared" si="0"/>
        <v>28</v>
      </c>
      <c r="B34" s="91" t="s">
        <v>26</v>
      </c>
      <c r="C34" s="90"/>
      <c r="D34" s="81"/>
      <c r="E34" s="72"/>
      <c r="F34" s="54"/>
      <c r="G34" s="319"/>
    </row>
    <row r="35" spans="1:7" x14ac:dyDescent="0.25">
      <c r="A35" s="99">
        <f t="shared" si="0"/>
        <v>29</v>
      </c>
      <c r="B35" s="48" t="s">
        <v>57</v>
      </c>
      <c r="C35" s="37">
        <f>Rates!$I17</f>
        <v>2.6640000000000001</v>
      </c>
      <c r="D35" s="32">
        <f>C35*D$8</f>
        <v>37.295999999999999</v>
      </c>
      <c r="E35" s="74">
        <f>Rates!$Q17</f>
        <v>2.6311</v>
      </c>
      <c r="F35" s="2">
        <f>E35*F$8</f>
        <v>36.8354</v>
      </c>
      <c r="G35" s="316"/>
    </row>
    <row r="36" spans="1:7" x14ac:dyDescent="0.25">
      <c r="A36" s="99">
        <f t="shared" si="0"/>
        <v>30</v>
      </c>
      <c r="B36" s="48" t="s">
        <v>58</v>
      </c>
      <c r="C36" s="37">
        <f>Rates!$I18</f>
        <v>1.9890000000000001</v>
      </c>
      <c r="D36" s="32">
        <f>C36*D$8</f>
        <v>27.846</v>
      </c>
      <c r="E36" s="74">
        <f>Rates!$Q18</f>
        <v>1.9709000000000001</v>
      </c>
      <c r="F36" s="2">
        <f>E36*F$8</f>
        <v>27.592600000000001</v>
      </c>
      <c r="G36" s="316"/>
    </row>
    <row r="37" spans="1:7" x14ac:dyDescent="0.25">
      <c r="A37" s="102">
        <f t="shared" si="0"/>
        <v>31</v>
      </c>
      <c r="B37" s="103" t="s">
        <v>23</v>
      </c>
      <c r="C37" s="86"/>
      <c r="D37" s="56">
        <f>SUM(D35:D36)</f>
        <v>65.141999999999996</v>
      </c>
      <c r="E37" s="70"/>
      <c r="F37" s="55">
        <f>SUM(F35:F36)</f>
        <v>64.427999999999997</v>
      </c>
      <c r="G37" s="317">
        <f>F37-D37</f>
        <v>-0.71399999999999864</v>
      </c>
    </row>
    <row r="38" spans="1:7" x14ac:dyDescent="0.25">
      <c r="A38" s="104">
        <f t="shared" si="0"/>
        <v>32</v>
      </c>
      <c r="B38" s="105" t="s">
        <v>87</v>
      </c>
      <c r="C38" s="88"/>
      <c r="D38" s="80"/>
      <c r="E38" s="71"/>
      <c r="F38" s="57"/>
      <c r="G38" s="318">
        <f>G37/D37</f>
        <v>-1.0960670535138601E-2</v>
      </c>
    </row>
    <row r="39" spans="1:7" x14ac:dyDescent="0.25">
      <c r="A39" s="106">
        <f t="shared" si="0"/>
        <v>33</v>
      </c>
      <c r="B39" s="91" t="s">
        <v>27</v>
      </c>
      <c r="C39" s="90"/>
      <c r="D39" s="81"/>
      <c r="E39" s="72"/>
      <c r="F39" s="54"/>
      <c r="G39" s="319"/>
    </row>
    <row r="40" spans="1:7" x14ac:dyDescent="0.25">
      <c r="A40" s="99">
        <f t="shared" si="0"/>
        <v>34</v>
      </c>
      <c r="B40" s="48" t="s">
        <v>55</v>
      </c>
      <c r="C40" s="37">
        <f>WMSR+RRRP</f>
        <v>6.0000000000000001E-3</v>
      </c>
      <c r="D40" s="32">
        <f>C40*D10</f>
        <v>2306.2967077499998</v>
      </c>
      <c r="E40" s="74">
        <f>WMSR+RRRP</f>
        <v>6.0000000000000001E-3</v>
      </c>
      <c r="F40" s="2">
        <f>E40*F10</f>
        <v>2306.2967077499998</v>
      </c>
      <c r="G40" s="316"/>
    </row>
    <row r="41" spans="1:7" x14ac:dyDescent="0.25">
      <c r="A41" s="99">
        <f t="shared" si="0"/>
        <v>35</v>
      </c>
      <c r="B41" s="48" t="s">
        <v>56</v>
      </c>
      <c r="C41" s="37">
        <f>SSS</f>
        <v>0.25</v>
      </c>
      <c r="D41" s="32">
        <f>C41</f>
        <v>0.25</v>
      </c>
      <c r="E41" s="74">
        <f>SSS</f>
        <v>0.25</v>
      </c>
      <c r="F41" s="2">
        <f>E41</f>
        <v>0.25</v>
      </c>
      <c r="G41" s="316"/>
    </row>
    <row r="42" spans="1:7" x14ac:dyDescent="0.25">
      <c r="A42" s="99">
        <f t="shared" si="0"/>
        <v>36</v>
      </c>
      <c r="B42" s="48" t="s">
        <v>9</v>
      </c>
      <c r="C42" s="37">
        <v>7.0000000000000001E-3</v>
      </c>
      <c r="D42" s="32">
        <f>C42*D7</f>
        <v>2579.5029166666668</v>
      </c>
      <c r="E42" s="74">
        <v>7.0000000000000001E-3</v>
      </c>
      <c r="F42" s="2">
        <f>E42*F7</f>
        <v>2579.5029166666668</v>
      </c>
      <c r="G42" s="316"/>
    </row>
    <row r="43" spans="1:7" x14ac:dyDescent="0.25">
      <c r="A43" s="102">
        <f>A42+1</f>
        <v>37</v>
      </c>
      <c r="B43" s="103" t="s">
        <v>10</v>
      </c>
      <c r="C43" s="86"/>
      <c r="D43" s="56">
        <f>SUM(D40:D42)</f>
        <v>4886.0496244166661</v>
      </c>
      <c r="E43" s="70"/>
      <c r="F43" s="55">
        <f>SUM(F40:F42)</f>
        <v>4886.0496244166661</v>
      </c>
      <c r="G43" s="317">
        <f>F43-D43</f>
        <v>0</v>
      </c>
    </row>
    <row r="44" spans="1:7" x14ac:dyDescent="0.25">
      <c r="A44" s="104">
        <f t="shared" si="0"/>
        <v>38</v>
      </c>
      <c r="B44" s="105" t="s">
        <v>87</v>
      </c>
      <c r="C44" s="88"/>
      <c r="D44" s="80"/>
      <c r="E44" s="71"/>
      <c r="F44" s="57"/>
      <c r="G44" s="318">
        <f>G43/D43</f>
        <v>0</v>
      </c>
    </row>
    <row r="45" spans="1:7" x14ac:dyDescent="0.25">
      <c r="A45" s="107">
        <f t="shared" si="0"/>
        <v>39</v>
      </c>
      <c r="B45" s="93" t="s">
        <v>97</v>
      </c>
      <c r="C45" s="92"/>
      <c r="D45" s="82">
        <f>D15+D32+D37+D43</f>
        <v>47904.164048984574</v>
      </c>
      <c r="E45" s="75"/>
      <c r="F45" s="62">
        <f>F15+F32+F37+F43</f>
        <v>47899.874248984575</v>
      </c>
      <c r="G45" s="320"/>
    </row>
    <row r="46" spans="1:7" x14ac:dyDescent="0.25">
      <c r="A46" s="108">
        <f t="shared" si="0"/>
        <v>40</v>
      </c>
      <c r="B46" s="94" t="s">
        <v>11</v>
      </c>
      <c r="C46" s="50"/>
      <c r="D46" s="33">
        <f>D45*0.13</f>
        <v>6227.5413263679948</v>
      </c>
      <c r="E46" s="76"/>
      <c r="F46" s="59">
        <f>F45*0.13</f>
        <v>6226.9836523679951</v>
      </c>
      <c r="G46" s="321"/>
    </row>
    <row r="47" spans="1:7" x14ac:dyDescent="0.25">
      <c r="A47" s="109">
        <f>A46+1</f>
        <v>41</v>
      </c>
      <c r="B47" s="110" t="s">
        <v>13</v>
      </c>
      <c r="C47" s="95"/>
      <c r="D47" s="64">
        <f>SUM(D45:D46)</f>
        <v>54131.705375352569</v>
      </c>
      <c r="E47" s="78"/>
      <c r="F47" s="63">
        <f>SUM(F45:F46)</f>
        <v>54126.857901352574</v>
      </c>
      <c r="G47" s="322">
        <f>F47-D47</f>
        <v>-4.8474739999946905</v>
      </c>
    </row>
    <row r="48" spans="1:7" x14ac:dyDescent="0.25">
      <c r="A48" s="111">
        <f t="shared" si="0"/>
        <v>42</v>
      </c>
      <c r="B48" s="112" t="s">
        <v>87</v>
      </c>
      <c r="C48" s="97"/>
      <c r="D48" s="83"/>
      <c r="E48" s="79"/>
      <c r="F48" s="65"/>
      <c r="G48" s="323">
        <f>G47/D47</f>
        <v>-8.9549626533692378E-5</v>
      </c>
    </row>
    <row r="49" spans="1:7" s="157" customFormat="1" ht="22.5" customHeight="1" x14ac:dyDescent="0.25">
      <c r="A49" s="151">
        <f>A48+1</f>
        <v>43</v>
      </c>
      <c r="B49" s="152" t="s">
        <v>14</v>
      </c>
      <c r="C49" s="153"/>
      <c r="D49" s="154"/>
      <c r="E49" s="155"/>
      <c r="F49" s="156"/>
      <c r="G49" s="324"/>
    </row>
    <row r="50" spans="1:7" x14ac:dyDescent="0.25">
      <c r="A50" s="108">
        <f>A49+1</f>
        <v>44</v>
      </c>
      <c r="B50" s="94" t="s">
        <v>96</v>
      </c>
      <c r="C50" s="162">
        <v>0</v>
      </c>
      <c r="D50" s="33">
        <f>C50*D8</f>
        <v>0</v>
      </c>
      <c r="E50" s="163">
        <v>0</v>
      </c>
      <c r="F50" s="59">
        <f>E50*F8</f>
        <v>0</v>
      </c>
      <c r="G50" s="321"/>
    </row>
    <row r="51" spans="1:7" x14ac:dyDescent="0.25">
      <c r="A51" s="108">
        <f>A50+1</f>
        <v>45</v>
      </c>
      <c r="B51" s="48" t="s">
        <v>95</v>
      </c>
      <c r="C51" s="162">
        <f>Rates!$I15</f>
        <v>0</v>
      </c>
      <c r="D51" s="32">
        <f>C51*D8</f>
        <v>0</v>
      </c>
      <c r="E51" s="163">
        <f>Rates!$Q15</f>
        <v>0</v>
      </c>
      <c r="F51" s="2">
        <f>E51*F8</f>
        <v>0</v>
      </c>
      <c r="G51" s="316"/>
    </row>
    <row r="52" spans="1:7" x14ac:dyDescent="0.25">
      <c r="A52" s="289">
        <f t="shared" ref="A52:A53" si="6">A51+1</f>
        <v>46</v>
      </c>
      <c r="B52" s="85" t="s">
        <v>143</v>
      </c>
      <c r="C52" s="162">
        <f>Rates!$I16</f>
        <v>0</v>
      </c>
      <c r="D52" s="32">
        <f>C52*D7</f>
        <v>0</v>
      </c>
      <c r="E52" s="163">
        <f>Rates!$Q16</f>
        <v>-1.2999999999999999E-3</v>
      </c>
      <c r="F52" s="2">
        <f>E52*F7</f>
        <v>-479.05054166666667</v>
      </c>
      <c r="G52" s="325"/>
    </row>
    <row r="53" spans="1:7" x14ac:dyDescent="0.25">
      <c r="A53" s="292">
        <f t="shared" si="6"/>
        <v>47</v>
      </c>
      <c r="B53" s="293" t="s">
        <v>15</v>
      </c>
      <c r="C53" s="294"/>
      <c r="D53" s="295">
        <f>D45+SUM(D50:D52)</f>
        <v>47904.164048984574</v>
      </c>
      <c r="E53" s="296"/>
      <c r="F53" s="297">
        <f>F45+SUM(F50:F52)</f>
        <v>47420.823707317912</v>
      </c>
      <c r="G53" s="326"/>
    </row>
    <row r="54" spans="1:7" x14ac:dyDescent="0.25">
      <c r="A54" s="99">
        <f t="shared" si="0"/>
        <v>48</v>
      </c>
      <c r="B54" s="48" t="s">
        <v>11</v>
      </c>
      <c r="C54" s="49"/>
      <c r="D54" s="32">
        <f>D53*0.13</f>
        <v>6227.5413263679948</v>
      </c>
      <c r="E54" s="66"/>
      <c r="F54" s="2">
        <f>F53*0.13</f>
        <v>6164.7070819513283</v>
      </c>
      <c r="G54" s="316"/>
    </row>
    <row r="55" spans="1:7" x14ac:dyDescent="0.25">
      <c r="A55" s="137">
        <f>A54+1</f>
        <v>49</v>
      </c>
      <c r="B55" s="138" t="s">
        <v>13</v>
      </c>
      <c r="C55" s="139"/>
      <c r="D55" s="140">
        <f>SUM(D53:D54)</f>
        <v>54131.705375352569</v>
      </c>
      <c r="E55" s="141"/>
      <c r="F55" s="142">
        <f>SUM(F53:F54)</f>
        <v>53585.530789269236</v>
      </c>
      <c r="G55" s="327">
        <f>F55-D55</f>
        <v>-546.17458608333254</v>
      </c>
    </row>
    <row r="56" spans="1:7" ht="15.75" thickBot="1" x14ac:dyDescent="0.3">
      <c r="A56" s="144">
        <f>A55+1</f>
        <v>50</v>
      </c>
      <c r="B56" s="145" t="s">
        <v>87</v>
      </c>
      <c r="C56" s="146"/>
      <c r="D56" s="147"/>
      <c r="E56" s="148"/>
      <c r="F56" s="149"/>
      <c r="G56" s="328">
        <f>G55/D55</f>
        <v>-1.0089735438706844E-2</v>
      </c>
    </row>
    <row r="57" spans="1:7" ht="15.75" thickBot="1" x14ac:dyDescent="0.3"/>
    <row r="58" spans="1:7" x14ac:dyDescent="0.25">
      <c r="A58" s="113">
        <f>A56+1</f>
        <v>51</v>
      </c>
      <c r="B58" s="114" t="s">
        <v>89</v>
      </c>
      <c r="C58" s="113" t="s">
        <v>2</v>
      </c>
      <c r="D58" s="158" t="s">
        <v>3</v>
      </c>
      <c r="E58" s="159" t="s">
        <v>2</v>
      </c>
      <c r="F58" s="160" t="s">
        <v>3</v>
      </c>
      <c r="G58" s="329" t="s">
        <v>77</v>
      </c>
    </row>
    <row r="59" spans="1:7" x14ac:dyDescent="0.25">
      <c r="A59" s="99">
        <f>A58+1</f>
        <v>52</v>
      </c>
      <c r="B59" s="48" t="s">
        <v>88</v>
      </c>
      <c r="C59" s="49"/>
      <c r="D59" s="32">
        <f>SUM(D18:D19)+D21+D22+D31</f>
        <v>1897.9569966051881</v>
      </c>
      <c r="E59" s="66"/>
      <c r="F59" s="2">
        <f>SUM(F18:F19)+F21+F22+F31</f>
        <v>1900.4669966051879</v>
      </c>
      <c r="G59" s="330">
        <f>F59-D59</f>
        <v>2.5099999999997635</v>
      </c>
    </row>
    <row r="60" spans="1:7" x14ac:dyDescent="0.25">
      <c r="A60" s="124">
        <f t="shared" ref="A60:A62" si="7">A59+1</f>
        <v>53</v>
      </c>
      <c r="B60" s="125" t="s">
        <v>87</v>
      </c>
      <c r="C60" s="126"/>
      <c r="D60" s="127"/>
      <c r="E60" s="128"/>
      <c r="F60" s="53"/>
      <c r="G60" s="331">
        <f>G59/SUM(D59:D62)</f>
        <v>1.316453085424522E-3</v>
      </c>
    </row>
    <row r="61" spans="1:7" x14ac:dyDescent="0.25">
      <c r="A61" s="99">
        <f t="shared" si="7"/>
        <v>54</v>
      </c>
      <c r="B61" s="48" t="s">
        <v>90</v>
      </c>
      <c r="C61" s="49"/>
      <c r="D61" s="32">
        <f>D20+SUM(D23:D30)</f>
        <v>8.6814</v>
      </c>
      <c r="E61" s="66"/>
      <c r="F61" s="2">
        <f>F20+SUM(F23:F30)</f>
        <v>2.5956000000000001</v>
      </c>
      <c r="G61" s="330">
        <f>F61-D61</f>
        <v>-6.0857999999999999</v>
      </c>
    </row>
    <row r="62" spans="1:7" ht="15.75" thickBot="1" x14ac:dyDescent="0.3">
      <c r="A62" s="130">
        <f t="shared" si="7"/>
        <v>55</v>
      </c>
      <c r="B62" s="131" t="s">
        <v>87</v>
      </c>
      <c r="C62" s="132"/>
      <c r="D62" s="133"/>
      <c r="E62" s="134"/>
      <c r="F62" s="135"/>
      <c r="G62" s="332">
        <f>G61/SUM(D59:D62)</f>
        <v>-3.191900473018849E-3</v>
      </c>
    </row>
  </sheetData>
  <mergeCells count="4">
    <mergeCell ref="A5:A6"/>
    <mergeCell ref="B5:B6"/>
    <mergeCell ref="C5:D5"/>
    <mergeCell ref="E5:G5"/>
  </mergeCells>
  <pageMargins left="0.25" right="0.25" top="0.25" bottom="0.25" header="0.3" footer="0.3"/>
  <pageSetup scale="62" orientation="landscape" r:id="rId1"/>
  <headerFooter>
    <oddFooter>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Q26"/>
  <sheetViews>
    <sheetView zoomScale="110" zoomScaleNormal="110"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I29" sqref="I29"/>
    </sheetView>
  </sheetViews>
  <sheetFormatPr defaultRowHeight="15" x14ac:dyDescent="0.25"/>
  <cols>
    <col min="1" max="1" width="28.28515625" bestFit="1" customWidth="1"/>
    <col min="2" max="17" width="10.7109375" customWidth="1"/>
  </cols>
  <sheetData>
    <row r="1" spans="1:17" ht="30" x14ac:dyDescent="0.25">
      <c r="A1" s="280" t="s">
        <v>0</v>
      </c>
      <c r="B1" s="270" t="s">
        <v>59</v>
      </c>
      <c r="C1" s="256" t="s">
        <v>60</v>
      </c>
      <c r="D1" s="256" t="s">
        <v>73</v>
      </c>
      <c r="E1" s="256" t="s">
        <v>65</v>
      </c>
      <c r="F1" s="256" t="s">
        <v>61</v>
      </c>
      <c r="G1" s="256" t="s">
        <v>62</v>
      </c>
      <c r="H1" s="256" t="s">
        <v>63</v>
      </c>
      <c r="I1" s="257" t="s">
        <v>144</v>
      </c>
      <c r="J1" s="256" t="s">
        <v>59</v>
      </c>
      <c r="K1" s="256" t="s">
        <v>60</v>
      </c>
      <c r="L1" s="256" t="s">
        <v>73</v>
      </c>
      <c r="M1" s="256" t="s">
        <v>65</v>
      </c>
      <c r="N1" s="256" t="s">
        <v>61</v>
      </c>
      <c r="O1" s="256" t="s">
        <v>62</v>
      </c>
      <c r="P1" s="256" t="s">
        <v>63</v>
      </c>
      <c r="Q1" s="257" t="s">
        <v>144</v>
      </c>
    </row>
    <row r="2" spans="1:17" x14ac:dyDescent="0.25">
      <c r="A2" s="281" t="s">
        <v>29</v>
      </c>
      <c r="B2" s="271"/>
      <c r="C2" s="251"/>
      <c r="D2" s="251"/>
      <c r="E2" s="251"/>
      <c r="F2" s="251"/>
      <c r="G2" s="251"/>
      <c r="H2" s="251"/>
      <c r="I2" s="252"/>
      <c r="J2" s="251"/>
      <c r="K2" s="251"/>
      <c r="L2" s="251"/>
      <c r="M2" s="251"/>
      <c r="N2" s="251"/>
      <c r="O2" s="251"/>
      <c r="P2" s="251"/>
      <c r="Q2" s="252"/>
    </row>
    <row r="3" spans="1:17" x14ac:dyDescent="0.25">
      <c r="A3" s="282" t="s">
        <v>5</v>
      </c>
      <c r="B3" s="73">
        <v>18.98</v>
      </c>
      <c r="C3" s="2">
        <v>30</v>
      </c>
      <c r="D3" s="2">
        <v>97.27</v>
      </c>
      <c r="E3" s="2">
        <v>1484.36</v>
      </c>
      <c r="F3" s="2">
        <v>8.0299999999999994</v>
      </c>
      <c r="G3" s="2">
        <v>7.3</v>
      </c>
      <c r="H3" s="2">
        <v>1.1100000000000001</v>
      </c>
      <c r="I3" s="32">
        <v>128.86000000000001</v>
      </c>
      <c r="J3" s="299">
        <v>21.03</v>
      </c>
      <c r="K3" s="2">
        <f t="shared" ref="K3:Q3" si="0">ROUND(C3*(1+INFLAT),2)</f>
        <v>30.59</v>
      </c>
      <c r="L3" s="2">
        <f t="shared" si="0"/>
        <v>99.17</v>
      </c>
      <c r="M3" s="2">
        <f t="shared" si="0"/>
        <v>1513.31</v>
      </c>
      <c r="N3" s="2">
        <f t="shared" si="0"/>
        <v>8.19</v>
      </c>
      <c r="O3" s="2">
        <f t="shared" si="0"/>
        <v>7.44</v>
      </c>
      <c r="P3" s="2">
        <f t="shared" si="0"/>
        <v>1.1299999999999999</v>
      </c>
      <c r="Q3" s="32">
        <f t="shared" si="0"/>
        <v>131.37</v>
      </c>
    </row>
    <row r="4" spans="1:17" x14ac:dyDescent="0.25">
      <c r="A4" s="282" t="s">
        <v>139</v>
      </c>
      <c r="B4" s="73">
        <v>0.22</v>
      </c>
      <c r="C4" s="2">
        <v>2.94</v>
      </c>
      <c r="D4" s="2">
        <v>13.35</v>
      </c>
      <c r="E4" s="2"/>
      <c r="F4" s="2"/>
      <c r="G4" s="2"/>
      <c r="H4" s="2"/>
      <c r="I4" s="32"/>
      <c r="J4" s="2"/>
      <c r="K4" s="2"/>
      <c r="L4" s="2"/>
      <c r="M4" s="2"/>
      <c r="N4" s="2"/>
      <c r="O4" s="2"/>
      <c r="P4" s="2"/>
      <c r="Q4" s="32"/>
    </row>
    <row r="5" spans="1:17" x14ac:dyDescent="0.25">
      <c r="A5" s="283" t="s">
        <v>72</v>
      </c>
      <c r="B5" s="216">
        <v>0.79</v>
      </c>
      <c r="C5" s="179">
        <v>0.79</v>
      </c>
      <c r="D5" s="179"/>
      <c r="E5" s="179"/>
      <c r="F5" s="179"/>
      <c r="G5" s="179"/>
      <c r="H5" s="179"/>
      <c r="I5" s="255"/>
      <c r="J5" s="179">
        <f>B5</f>
        <v>0.79</v>
      </c>
      <c r="K5" s="179">
        <f>C5</f>
        <v>0.79</v>
      </c>
      <c r="L5" s="179"/>
      <c r="M5" s="179"/>
      <c r="N5" s="179"/>
      <c r="O5" s="179"/>
      <c r="P5" s="179"/>
      <c r="Q5" s="255"/>
    </row>
    <row r="6" spans="1:17" x14ac:dyDescent="0.25">
      <c r="A6" s="281" t="s">
        <v>30</v>
      </c>
      <c r="B6" s="271"/>
      <c r="C6" s="251"/>
      <c r="D6" s="251"/>
      <c r="E6" s="251"/>
      <c r="F6" s="251"/>
      <c r="G6" s="251"/>
      <c r="H6" s="251"/>
      <c r="I6" s="252"/>
      <c r="J6" s="251"/>
      <c r="K6" s="251"/>
      <c r="L6" s="251"/>
      <c r="M6" s="251"/>
      <c r="N6" s="251"/>
      <c r="O6" s="251"/>
      <c r="P6" s="251"/>
      <c r="Q6" s="252"/>
    </row>
    <row r="7" spans="1:17" x14ac:dyDescent="0.25">
      <c r="A7" s="282" t="s">
        <v>6</v>
      </c>
      <c r="B7" s="74">
        <v>7.7000000000000002E-3</v>
      </c>
      <c r="C7" s="3">
        <v>9.9000000000000008E-3</v>
      </c>
      <c r="D7" s="3">
        <v>3.2218</v>
      </c>
      <c r="E7" s="3">
        <v>2.2667999999999999</v>
      </c>
      <c r="F7" s="3">
        <v>1.5E-3</v>
      </c>
      <c r="G7" s="3">
        <v>0.65429999999999999</v>
      </c>
      <c r="H7" s="3">
        <v>0.93310000000000004</v>
      </c>
      <c r="I7" s="253"/>
      <c r="J7" s="298">
        <v>5.1999999999999998E-3</v>
      </c>
      <c r="K7" s="3">
        <f t="shared" ref="K7:Q7" si="1">ROUND(C7*(1+INFLAT),4)</f>
        <v>1.01E-2</v>
      </c>
      <c r="L7" s="3">
        <f t="shared" si="1"/>
        <v>3.2846000000000002</v>
      </c>
      <c r="M7" s="3">
        <f t="shared" si="1"/>
        <v>2.3109999999999999</v>
      </c>
      <c r="N7" s="3">
        <f t="shared" si="1"/>
        <v>1.5E-3</v>
      </c>
      <c r="O7" s="3">
        <f t="shared" si="1"/>
        <v>0.66710000000000003</v>
      </c>
      <c r="P7" s="3">
        <f t="shared" si="1"/>
        <v>0.95130000000000003</v>
      </c>
      <c r="Q7" s="253">
        <f t="shared" si="1"/>
        <v>0</v>
      </c>
    </row>
    <row r="8" spans="1:17" x14ac:dyDescent="0.25">
      <c r="A8" s="282" t="s">
        <v>7</v>
      </c>
      <c r="B8" s="74">
        <v>1.6999999999999999E-3</v>
      </c>
      <c r="C8" s="3">
        <v>1.5E-3</v>
      </c>
      <c r="D8" s="3">
        <v>0.62009999999999998</v>
      </c>
      <c r="E8" s="3">
        <v>0.68179999999999996</v>
      </c>
      <c r="F8" s="3">
        <v>1.5E-3</v>
      </c>
      <c r="G8" s="3">
        <v>0.46610000000000001</v>
      </c>
      <c r="H8" s="3">
        <v>0.45519999999999999</v>
      </c>
      <c r="I8" s="253">
        <v>0.62009999999999998</v>
      </c>
      <c r="J8" s="3">
        <f>B8</f>
        <v>1.6999999999999999E-3</v>
      </c>
      <c r="K8" s="3">
        <f t="shared" ref="K8:Q8" si="2">C8</f>
        <v>1.5E-3</v>
      </c>
      <c r="L8" s="3">
        <f t="shared" si="2"/>
        <v>0.62009999999999998</v>
      </c>
      <c r="M8" s="3">
        <f t="shared" si="2"/>
        <v>0.68179999999999996</v>
      </c>
      <c r="N8" s="3">
        <f t="shared" si="2"/>
        <v>1.5E-3</v>
      </c>
      <c r="O8" s="3">
        <f t="shared" si="2"/>
        <v>0.46610000000000001</v>
      </c>
      <c r="P8" s="3">
        <f t="shared" si="2"/>
        <v>0.45519999999999999</v>
      </c>
      <c r="Q8" s="253">
        <f t="shared" si="2"/>
        <v>0.62009999999999998</v>
      </c>
    </row>
    <row r="9" spans="1:17" x14ac:dyDescent="0.25">
      <c r="A9" s="284" t="s">
        <v>64</v>
      </c>
      <c r="B9" s="74">
        <v>2.0000000000000001E-4</v>
      </c>
      <c r="C9" s="3">
        <v>6.9999999999999999E-4</v>
      </c>
      <c r="D9" s="3">
        <v>5.6300000000000003E-2</v>
      </c>
      <c r="E9" s="3">
        <v>0.24640000000000001</v>
      </c>
      <c r="F9" s="3"/>
      <c r="G9" s="3"/>
      <c r="H9" s="3">
        <v>6.9999999999999999E-4</v>
      </c>
      <c r="I9" s="253"/>
      <c r="J9" s="3">
        <f>ROUND('From RateGen'!$D$2,4)</f>
        <v>2.9999999999999997E-4</v>
      </c>
      <c r="K9" s="3">
        <f>ROUND('From RateGen'!$D$3,4)</f>
        <v>8.0000000000000004E-4</v>
      </c>
      <c r="L9" s="3">
        <f>ROUND('From RateGen'!$D$4,4)</f>
        <v>8.0699999999999994E-2</v>
      </c>
      <c r="M9" s="3">
        <f>ROUND('From RateGen'!$D$5,4)</f>
        <v>0.2487</v>
      </c>
      <c r="N9" s="3">
        <f>ROUND('From RateGen'!$D$6,4)</f>
        <v>0</v>
      </c>
      <c r="O9" s="3">
        <f>ROUND('From RateGen'!$D$7,4)</f>
        <v>0</v>
      </c>
      <c r="P9" s="3">
        <f>ROUND('From RateGen'!$D$8,4)</f>
        <v>6.8999999999999999E-3</v>
      </c>
      <c r="Q9" s="253">
        <f>ROUND('From RateGen'!$D$9,4)</f>
        <v>0</v>
      </c>
    </row>
    <row r="10" spans="1:17" x14ac:dyDescent="0.25">
      <c r="A10" s="284" t="s">
        <v>80</v>
      </c>
      <c r="B10" s="74">
        <v>1.5E-3</v>
      </c>
      <c r="C10" s="3">
        <v>1.5E-3</v>
      </c>
      <c r="D10" s="3">
        <v>0.57940000000000003</v>
      </c>
      <c r="E10" s="3">
        <v>0.65959999999999996</v>
      </c>
      <c r="F10" s="3">
        <v>1.5E-3</v>
      </c>
      <c r="G10" s="3">
        <v>0.54890000000000005</v>
      </c>
      <c r="H10" s="3">
        <v>0.51170000000000004</v>
      </c>
      <c r="I10" s="253"/>
      <c r="J10" s="247"/>
      <c r="K10" s="247"/>
      <c r="L10" s="247"/>
      <c r="M10" s="247"/>
      <c r="N10" s="247"/>
      <c r="O10" s="247"/>
      <c r="P10" s="247"/>
      <c r="Q10" s="258"/>
    </row>
    <row r="11" spans="1:17" x14ac:dyDescent="0.25">
      <c r="A11" s="284" t="s">
        <v>142</v>
      </c>
      <c r="B11" s="272"/>
      <c r="C11" s="247"/>
      <c r="D11" s="247"/>
      <c r="E11" s="247"/>
      <c r="F11" s="247"/>
      <c r="G11" s="247"/>
      <c r="H11" s="247"/>
      <c r="I11" s="258"/>
      <c r="J11" s="3">
        <f>ROUND('From RateGen'!$B$2,4)</f>
        <v>-1.2999999999999999E-3</v>
      </c>
      <c r="K11" s="3">
        <f>ROUND('From RateGen'!$B$3,4)</f>
        <v>-1.2999999999999999E-3</v>
      </c>
      <c r="L11" s="3">
        <f>ROUND('From RateGen'!$B$4,4)</f>
        <v>0.36499999999999999</v>
      </c>
      <c r="M11" s="3">
        <f>ROUND('From RateGen'!$B$5,4)</f>
        <v>-0.49690000000000001</v>
      </c>
      <c r="N11" s="3">
        <f>ROUND('From RateGen'!$B$6,4)</f>
        <v>-1.2999999999999999E-3</v>
      </c>
      <c r="O11" s="3">
        <f>ROUND('From RateGen'!$B$7,4)</f>
        <v>-0.4536</v>
      </c>
      <c r="P11" s="3">
        <f>ROUND('From RateGen'!$B$8,4)</f>
        <v>-0.41970000000000002</v>
      </c>
      <c r="Q11" s="253">
        <f>ROUND('From RateGen'!$B$9,4)</f>
        <v>-0.56369999999999998</v>
      </c>
    </row>
    <row r="12" spans="1:17" x14ac:dyDescent="0.25">
      <c r="A12" s="284" t="s">
        <v>173</v>
      </c>
      <c r="B12" s="272"/>
      <c r="C12" s="247"/>
      <c r="D12" s="247"/>
      <c r="E12" s="247"/>
      <c r="F12" s="247"/>
      <c r="G12" s="247"/>
      <c r="H12" s="247"/>
      <c r="I12" s="258"/>
      <c r="J12" s="3">
        <v>2.9999999999999997E-4</v>
      </c>
      <c r="K12" s="3">
        <v>2.9999999999999997E-4</v>
      </c>
      <c r="L12" s="3">
        <v>0.1166</v>
      </c>
      <c r="M12" s="3">
        <v>0.05</v>
      </c>
      <c r="N12" s="3">
        <v>2.9999999999999997E-4</v>
      </c>
      <c r="O12" s="3">
        <v>0.1038</v>
      </c>
      <c r="P12" s="3">
        <v>9.74E-2</v>
      </c>
      <c r="Q12" s="253">
        <v>0.129</v>
      </c>
    </row>
    <row r="13" spans="1:17" x14ac:dyDescent="0.25">
      <c r="A13" s="284" t="s">
        <v>71</v>
      </c>
      <c r="B13" s="273">
        <v>0.25</v>
      </c>
      <c r="C13" s="3">
        <v>4.0000000000000002E-4</v>
      </c>
      <c r="D13" s="3">
        <v>0.1454</v>
      </c>
      <c r="E13" s="3">
        <v>0.16550000000000001</v>
      </c>
      <c r="F13" s="3">
        <v>4.0000000000000002E-4</v>
      </c>
      <c r="G13" s="3">
        <v>0.13819999999999999</v>
      </c>
      <c r="H13" s="3">
        <v>0.129</v>
      </c>
      <c r="I13" s="253"/>
      <c r="J13" s="247"/>
      <c r="K13" s="247"/>
      <c r="L13" s="247"/>
      <c r="M13" s="247"/>
      <c r="N13" s="247"/>
      <c r="O13" s="247"/>
      <c r="P13" s="247"/>
      <c r="Q13" s="258"/>
    </row>
    <row r="14" spans="1:17" x14ac:dyDescent="0.25">
      <c r="A14" s="285" t="s">
        <v>74</v>
      </c>
      <c r="B14" s="274">
        <v>-1.4</v>
      </c>
      <c r="C14" s="34">
        <v>-2.2000000000000001E-3</v>
      </c>
      <c r="D14" s="34">
        <v>-0.81850000000000001</v>
      </c>
      <c r="E14" s="34">
        <v>-0.93130000000000002</v>
      </c>
      <c r="F14" s="34">
        <v>-2.2000000000000001E-3</v>
      </c>
      <c r="G14" s="34">
        <v>-0.77769999999999995</v>
      </c>
      <c r="H14" s="34">
        <v>-0.72599999999999998</v>
      </c>
      <c r="I14" s="250"/>
      <c r="J14" s="254">
        <f>B14</f>
        <v>-1.4</v>
      </c>
      <c r="K14" s="34">
        <f t="shared" ref="K14:P14" si="3">C14</f>
        <v>-2.2000000000000001E-3</v>
      </c>
      <c r="L14" s="34">
        <f t="shared" si="3"/>
        <v>-0.81850000000000001</v>
      </c>
      <c r="M14" s="34">
        <f t="shared" si="3"/>
        <v>-0.93130000000000002</v>
      </c>
      <c r="N14" s="34">
        <f t="shared" si="3"/>
        <v>-2.2000000000000001E-3</v>
      </c>
      <c r="O14" s="34">
        <f t="shared" si="3"/>
        <v>-0.77769999999999995</v>
      </c>
      <c r="P14" s="34">
        <f t="shared" si="3"/>
        <v>-0.72599999999999998</v>
      </c>
      <c r="Q14" s="250"/>
    </row>
    <row r="15" spans="1:17" x14ac:dyDescent="0.25">
      <c r="A15" s="286" t="s">
        <v>95</v>
      </c>
      <c r="B15" s="275">
        <v>3.3999999999999998E-3</v>
      </c>
      <c r="C15" s="248">
        <v>3.5000000000000001E-3</v>
      </c>
      <c r="D15" s="248">
        <v>1.3567</v>
      </c>
      <c r="E15" s="248">
        <v>-8.2699999999999996E-2</v>
      </c>
      <c r="F15" s="248">
        <v>4.1999999999999997E-3</v>
      </c>
      <c r="G15" s="248"/>
      <c r="H15" s="248">
        <v>1.1613</v>
      </c>
      <c r="I15" s="249"/>
      <c r="J15" s="259"/>
      <c r="K15" s="259"/>
      <c r="L15" s="259"/>
      <c r="M15" s="259"/>
      <c r="N15" s="259"/>
      <c r="O15" s="259"/>
      <c r="P15" s="259"/>
      <c r="Q15" s="260"/>
    </row>
    <row r="16" spans="1:17" x14ac:dyDescent="0.25">
      <c r="A16" s="283" t="s">
        <v>143</v>
      </c>
      <c r="B16" s="276"/>
      <c r="C16" s="261"/>
      <c r="D16" s="261"/>
      <c r="E16" s="261"/>
      <c r="F16" s="261"/>
      <c r="G16" s="261"/>
      <c r="H16" s="261"/>
      <c r="I16" s="262"/>
      <c r="J16" s="264">
        <f>ROUND('From RateGen'!$E$2,4)</f>
        <v>-1.2999999999999999E-3</v>
      </c>
      <c r="K16" s="264">
        <f>ROUND('From RateGen'!$E$3,4)</f>
        <v>-1.2999999999999999E-3</v>
      </c>
      <c r="L16" s="264">
        <f>ROUND('From RateGen'!$E$4,4)</f>
        <v>-1.2999999999999999E-3</v>
      </c>
      <c r="M16" s="264">
        <f>ROUND('From RateGen'!$E$5,4)</f>
        <v>-1.2999999999999999E-3</v>
      </c>
      <c r="N16" s="264">
        <f>ROUND('From RateGen'!$E$6,4)</f>
        <v>0</v>
      </c>
      <c r="O16" s="264">
        <f>ROUND('From RateGen'!$E$7,4)</f>
        <v>-1.2999999999999999E-3</v>
      </c>
      <c r="P16" s="264">
        <f>ROUND('From RateGen'!$E$8,4)</f>
        <v>-1.2999999999999999E-3</v>
      </c>
      <c r="Q16" s="265">
        <f>ROUND('From RateGen'!$E$9,4)</f>
        <v>-1.2999999999999999E-3</v>
      </c>
    </row>
    <row r="17" spans="1:17" x14ac:dyDescent="0.25">
      <c r="A17" s="286" t="s">
        <v>31</v>
      </c>
      <c r="B17" s="275">
        <v>7.0000000000000001E-3</v>
      </c>
      <c r="C17" s="248">
        <v>6.1000000000000004E-3</v>
      </c>
      <c r="D17" s="248">
        <v>2.6640000000000001</v>
      </c>
      <c r="E17" s="248">
        <v>2.8267000000000002</v>
      </c>
      <c r="F17" s="248">
        <v>6.1000000000000004E-3</v>
      </c>
      <c r="G17" s="248">
        <v>1.9570000000000001</v>
      </c>
      <c r="H17" s="248">
        <v>1.9369000000000001</v>
      </c>
      <c r="I17" s="249">
        <v>2.6640000000000001</v>
      </c>
      <c r="J17" s="248">
        <f>ROUND('From RateGen'!$F$2,4)</f>
        <v>6.8999999999999999E-3</v>
      </c>
      <c r="K17" s="248">
        <f>ROUND('From RateGen'!$F$3,4)</f>
        <v>6.0000000000000001E-3</v>
      </c>
      <c r="L17" s="248">
        <f>ROUND('From RateGen'!$F$4,4)</f>
        <v>2.6311</v>
      </c>
      <c r="M17" s="248">
        <f>ROUND('From RateGen'!$F$5,4)</f>
        <v>2.7917999999999998</v>
      </c>
      <c r="N17" s="248">
        <f>ROUND('From RateGen'!$F$6,4)</f>
        <v>6.0000000000000001E-3</v>
      </c>
      <c r="O17" s="248">
        <f>ROUND('From RateGen'!$F$7,4)</f>
        <v>1.9328000000000001</v>
      </c>
      <c r="P17" s="248">
        <f>ROUND('From RateGen'!$F$8,4)</f>
        <v>1.913</v>
      </c>
      <c r="Q17" s="249">
        <f>ROUND('From RateGen'!$F$9,4)</f>
        <v>2.6311</v>
      </c>
    </row>
    <row r="18" spans="1:17" x14ac:dyDescent="0.25">
      <c r="A18" s="283" t="s">
        <v>32</v>
      </c>
      <c r="B18" s="277">
        <v>5.3E-3</v>
      </c>
      <c r="C18" s="34">
        <v>4.7000000000000002E-3</v>
      </c>
      <c r="D18" s="34">
        <v>1.9890000000000001</v>
      </c>
      <c r="E18" s="34">
        <v>2.1867000000000001</v>
      </c>
      <c r="F18" s="34">
        <v>4.7000000000000002E-3</v>
      </c>
      <c r="G18" s="34">
        <v>1.4947999999999999</v>
      </c>
      <c r="H18" s="34">
        <v>1.46</v>
      </c>
      <c r="I18" s="250">
        <v>1.9890000000000001</v>
      </c>
      <c r="J18" s="34">
        <f>ROUND('From RateGen'!$G$2,4)</f>
        <v>5.3E-3</v>
      </c>
      <c r="K18" s="34">
        <f>ROUND('From RateGen'!$G$3,4)</f>
        <v>4.7000000000000002E-3</v>
      </c>
      <c r="L18" s="34">
        <f>ROUND('From RateGen'!$G$4,4)</f>
        <v>1.9709000000000001</v>
      </c>
      <c r="M18" s="34">
        <f>ROUND('From RateGen'!$G$5,4)</f>
        <v>2.1667999999999998</v>
      </c>
      <c r="N18" s="34">
        <f>ROUND('From RateGen'!$G$6,4)</f>
        <v>4.7000000000000002E-3</v>
      </c>
      <c r="O18" s="34">
        <f>ROUND('From RateGen'!$G$7,4)</f>
        <v>1.4812000000000001</v>
      </c>
      <c r="P18" s="34">
        <f>ROUND('From RateGen'!$G$8,4)</f>
        <v>1.4467000000000001</v>
      </c>
      <c r="Q18" s="250">
        <f>ROUND('From RateGen'!$G$9,4)</f>
        <v>1.9709000000000001</v>
      </c>
    </row>
    <row r="19" spans="1:17" x14ac:dyDescent="0.25">
      <c r="A19" s="287" t="s">
        <v>140</v>
      </c>
      <c r="B19" s="278"/>
      <c r="C19" s="266"/>
      <c r="D19" s="266"/>
      <c r="E19" s="266"/>
      <c r="F19" s="266"/>
      <c r="G19" s="266"/>
      <c r="H19" s="266"/>
      <c r="I19" s="267"/>
    </row>
    <row r="20" spans="1:17" x14ac:dyDescent="0.25">
      <c r="A20" s="282" t="s">
        <v>79</v>
      </c>
      <c r="B20" s="74">
        <v>4.0000000000000002E-4</v>
      </c>
      <c r="C20" s="3">
        <v>4.0000000000000002E-4</v>
      </c>
      <c r="D20" s="3"/>
      <c r="E20" s="3"/>
      <c r="F20" s="3"/>
      <c r="G20" s="3">
        <v>0.19489999999999999</v>
      </c>
      <c r="H20" s="3">
        <v>0.14949999999999999</v>
      </c>
      <c r="I20" s="253"/>
    </row>
    <row r="21" spans="1:17" x14ac:dyDescent="0.25">
      <c r="A21" s="283" t="s">
        <v>94</v>
      </c>
      <c r="B21" s="277">
        <v>8.3000000000000001E-3</v>
      </c>
      <c r="C21" s="34">
        <v>8.3000000000000001E-3</v>
      </c>
      <c r="D21" s="34"/>
      <c r="E21" s="34"/>
      <c r="F21" s="34"/>
      <c r="G21" s="34"/>
      <c r="H21" s="34">
        <v>2.8111000000000002</v>
      </c>
      <c r="I21" s="250"/>
    </row>
    <row r="22" spans="1:17" x14ac:dyDescent="0.25">
      <c r="A22" s="288" t="s">
        <v>66</v>
      </c>
      <c r="B22" s="279"/>
      <c r="C22" s="268"/>
      <c r="D22" s="268"/>
      <c r="E22" s="268"/>
      <c r="F22" s="268"/>
      <c r="G22" s="268"/>
      <c r="H22" s="268"/>
      <c r="I22" s="269"/>
    </row>
    <row r="23" spans="1:17" x14ac:dyDescent="0.25">
      <c r="A23" s="282" t="s">
        <v>79</v>
      </c>
      <c r="B23" s="66">
        <v>2.3E-3</v>
      </c>
      <c r="C23" s="1">
        <v>2.3E-3</v>
      </c>
      <c r="D23" s="1">
        <v>0.87029999999999996</v>
      </c>
      <c r="E23" s="1"/>
      <c r="F23" s="1"/>
      <c r="G23" s="1"/>
      <c r="H23" s="1">
        <v>0.7742</v>
      </c>
      <c r="I23" s="30"/>
    </row>
    <row r="24" spans="1:17" x14ac:dyDescent="0.25">
      <c r="A24" s="284" t="s">
        <v>83</v>
      </c>
      <c r="B24" s="66">
        <v>5.1999999999999998E-3</v>
      </c>
      <c r="C24" s="1">
        <v>5.8999999999999999E-3</v>
      </c>
      <c r="D24" s="1">
        <v>1.679</v>
      </c>
      <c r="E24" s="1"/>
      <c r="F24" s="1"/>
      <c r="G24" s="1"/>
      <c r="H24" s="1">
        <v>1.6468</v>
      </c>
      <c r="I24" s="30"/>
    </row>
    <row r="25" spans="1:17" x14ac:dyDescent="0.25">
      <c r="A25" s="282" t="s">
        <v>94</v>
      </c>
      <c r="B25" s="74">
        <v>3.0999999999999999E-3</v>
      </c>
      <c r="C25" s="3">
        <v>3.0999999999999999E-3</v>
      </c>
      <c r="D25" s="3">
        <v>1.1795</v>
      </c>
      <c r="E25" s="3"/>
      <c r="F25" s="3"/>
      <c r="G25" s="3"/>
      <c r="H25" s="3">
        <v>1.0491999999999999</v>
      </c>
      <c r="I25" s="253"/>
    </row>
    <row r="26" spans="1:17" x14ac:dyDescent="0.25">
      <c r="A26" s="283" t="s">
        <v>141</v>
      </c>
      <c r="B26" s="277">
        <v>-2.9999999999999997E-4</v>
      </c>
      <c r="C26" s="34">
        <v>-2.9999999999999997E-4</v>
      </c>
      <c r="D26" s="34">
        <v>-0.1012</v>
      </c>
      <c r="E26" s="34"/>
      <c r="F26" s="34"/>
      <c r="G26" s="34"/>
      <c r="H26" s="34">
        <v>-9.0899999999999995E-2</v>
      </c>
      <c r="I26" s="250"/>
    </row>
  </sheetData>
  <pageMargins left="0.25" right="0.25" top="0.5" bottom="0.25" header="0.3" footer="0.3"/>
  <pageSetup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9"/>
  <sheetViews>
    <sheetView workbookViewId="0">
      <selection activeCell="A24" sqref="A24"/>
    </sheetView>
  </sheetViews>
  <sheetFormatPr defaultRowHeight="15" x14ac:dyDescent="0.25"/>
  <cols>
    <col min="1" max="1" width="55.85546875" bestFit="1" customWidth="1"/>
    <col min="2" max="6" width="12.7109375" customWidth="1"/>
  </cols>
  <sheetData>
    <row r="1" spans="1:7" ht="105" x14ac:dyDescent="0.25">
      <c r="B1" s="263" t="s">
        <v>153</v>
      </c>
      <c r="C1" s="263" t="s">
        <v>154</v>
      </c>
      <c r="D1" s="263" t="s">
        <v>155</v>
      </c>
      <c r="E1" s="263" t="s">
        <v>156</v>
      </c>
      <c r="F1" s="263" t="s">
        <v>57</v>
      </c>
      <c r="G1" s="263" t="s">
        <v>58</v>
      </c>
    </row>
    <row r="2" spans="1:7" x14ac:dyDescent="0.25">
      <c r="A2" t="s">
        <v>145</v>
      </c>
      <c r="B2">
        <v>-1.2611020732107093E-3</v>
      </c>
      <c r="C2">
        <v>0</v>
      </c>
      <c r="D2">
        <v>2.5476840295634434E-4</v>
      </c>
      <c r="E2">
        <v>-1.3259395038791855E-3</v>
      </c>
      <c r="F2">
        <v>6.9135424271337051E-3</v>
      </c>
      <c r="G2">
        <v>5.2517983071291418E-3</v>
      </c>
    </row>
    <row r="3" spans="1:7" x14ac:dyDescent="0.25">
      <c r="A3" t="s">
        <v>146</v>
      </c>
      <c r="B3">
        <v>-1.2510054293375253E-3</v>
      </c>
      <c r="C3">
        <v>0</v>
      </c>
      <c r="D3">
        <v>7.8675166418946962E-4</v>
      </c>
      <c r="E3">
        <v>-1.3259395038791855E-3</v>
      </c>
      <c r="F3">
        <v>6.0246583857026352E-3</v>
      </c>
      <c r="G3">
        <v>4.6572551333715437E-3</v>
      </c>
    </row>
    <row r="4" spans="1:7" x14ac:dyDescent="0.25">
      <c r="A4" t="s">
        <v>147</v>
      </c>
      <c r="B4">
        <v>0.36497313396777481</v>
      </c>
      <c r="C4">
        <v>-0.86328732668220498</v>
      </c>
      <c r="D4">
        <v>8.0671955411929633E-2</v>
      </c>
      <c r="E4">
        <v>-1.3259395038791855E-3</v>
      </c>
      <c r="F4">
        <v>2.6310967094546243</v>
      </c>
      <c r="G4">
        <v>1.9709107234283536</v>
      </c>
    </row>
    <row r="5" spans="1:7" x14ac:dyDescent="0.25">
      <c r="A5" t="s">
        <v>148</v>
      </c>
      <c r="B5">
        <v>-0.49694462496347314</v>
      </c>
      <c r="C5">
        <v>0</v>
      </c>
      <c r="D5">
        <v>0.24867619431025226</v>
      </c>
      <c r="E5">
        <v>-1.3259395038791857E-3</v>
      </c>
      <c r="F5">
        <v>2.7917872370223265</v>
      </c>
      <c r="G5">
        <v>2.1668127055577142</v>
      </c>
    </row>
    <row r="6" spans="1:7" x14ac:dyDescent="0.25">
      <c r="A6" t="s">
        <v>149</v>
      </c>
      <c r="B6">
        <v>-1.2596051984120873E-3</v>
      </c>
      <c r="C6">
        <v>0</v>
      </c>
      <c r="D6">
        <v>0</v>
      </c>
      <c r="E6">
        <v>0</v>
      </c>
      <c r="F6">
        <v>6.0246624304946539E-3</v>
      </c>
      <c r="G6">
        <v>4.6572558669099968E-3</v>
      </c>
    </row>
    <row r="7" spans="1:7" x14ac:dyDescent="0.25">
      <c r="A7" t="s">
        <v>150</v>
      </c>
      <c r="B7">
        <v>-0.45358948692804607</v>
      </c>
      <c r="C7">
        <v>0</v>
      </c>
      <c r="D7">
        <v>0</v>
      </c>
      <c r="E7">
        <v>-1.3259395038791855E-3</v>
      </c>
      <c r="F7">
        <v>1.9328353155026432</v>
      </c>
      <c r="G7">
        <v>1.481204797691235</v>
      </c>
    </row>
    <row r="8" spans="1:7" x14ac:dyDescent="0.25">
      <c r="A8" t="s">
        <v>151</v>
      </c>
      <c r="B8">
        <v>-0.41969024552689133</v>
      </c>
      <c r="C8">
        <v>0</v>
      </c>
      <c r="D8">
        <v>6.9179719043496613E-3</v>
      </c>
      <c r="E8">
        <v>-1.3259395038791855E-3</v>
      </c>
      <c r="F8">
        <v>1.9129771990328852</v>
      </c>
      <c r="G8">
        <v>1.4467218524975374</v>
      </c>
    </row>
    <row r="9" spans="1:7" x14ac:dyDescent="0.25">
      <c r="A9" t="s">
        <v>152</v>
      </c>
      <c r="B9">
        <v>-0.56365638905306448</v>
      </c>
      <c r="C9">
        <v>0</v>
      </c>
      <c r="D9">
        <v>0</v>
      </c>
      <c r="E9">
        <v>-1.3259395038791855E-3</v>
      </c>
      <c r="F9">
        <v>2.6310968741509488</v>
      </c>
      <c r="G9">
        <v>1.9709110081443733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7"/>
    <pageSetUpPr fitToPage="1"/>
  </sheetPr>
  <dimension ref="A1:J34"/>
  <sheetViews>
    <sheetView tabSelected="1" zoomScale="110" zoomScaleNormal="110" workbookViewId="0">
      <pane xSplit="3" ySplit="5" topLeftCell="D6" activePane="bottomRight" state="frozen"/>
      <selection activeCell="I11" sqref="I11"/>
      <selection pane="topRight" activeCell="I11" sqref="I11"/>
      <selection pane="bottomLeft" activeCell="I11" sqref="I11"/>
      <selection pane="bottomRight" activeCell="D6" sqref="D6"/>
    </sheetView>
  </sheetViews>
  <sheetFormatPr defaultRowHeight="15" x14ac:dyDescent="0.25"/>
  <cols>
    <col min="1" max="1" width="6.7109375" style="52" customWidth="1"/>
    <col min="2" max="2" width="34.42578125" customWidth="1"/>
    <col min="4" max="5" width="12.7109375" customWidth="1"/>
    <col min="6" max="6" width="12.7109375" hidden="1" customWidth="1"/>
    <col min="7" max="10" width="12.7109375" customWidth="1"/>
  </cols>
  <sheetData>
    <row r="1" spans="1:10" ht="18.75" x14ac:dyDescent="0.3">
      <c r="A1" s="41" t="s">
        <v>33</v>
      </c>
      <c r="B1" s="41"/>
      <c r="C1" s="165"/>
      <c r="D1" s="165"/>
      <c r="E1" s="165"/>
      <c r="F1" s="165"/>
      <c r="G1" s="166"/>
      <c r="H1" s="166"/>
      <c r="I1" s="166"/>
      <c r="J1" s="166"/>
    </row>
    <row r="2" spans="1:10" ht="18.75" x14ac:dyDescent="0.3">
      <c r="A2" s="41" t="s">
        <v>174</v>
      </c>
      <c r="B2" s="41"/>
      <c r="C2" s="165"/>
      <c r="D2" s="165"/>
      <c r="E2" s="165"/>
      <c r="F2" s="165"/>
      <c r="G2" s="166"/>
      <c r="H2" s="166"/>
      <c r="I2" s="166"/>
      <c r="J2" s="166"/>
    </row>
    <row r="3" spans="1:10" ht="19.5" thickBot="1" x14ac:dyDescent="0.35">
      <c r="A3" s="167" t="s">
        <v>114</v>
      </c>
      <c r="B3" s="167"/>
      <c r="C3" s="168"/>
      <c r="D3" s="168"/>
      <c r="E3" s="168"/>
      <c r="F3" s="168"/>
      <c r="G3" s="169"/>
      <c r="H3" s="169"/>
      <c r="I3" s="169"/>
      <c r="J3" s="169"/>
    </row>
    <row r="4" spans="1:10" x14ac:dyDescent="0.25">
      <c r="G4" s="25"/>
      <c r="H4" s="25"/>
      <c r="I4" s="25"/>
      <c r="J4" s="25"/>
    </row>
    <row r="5" spans="1:10" ht="45" x14ac:dyDescent="0.25">
      <c r="A5" s="170" t="s">
        <v>113</v>
      </c>
      <c r="B5" s="171" t="s">
        <v>98</v>
      </c>
      <c r="C5" s="171" t="s">
        <v>99</v>
      </c>
      <c r="D5" s="171" t="s">
        <v>100</v>
      </c>
      <c r="E5" s="171" t="s">
        <v>101</v>
      </c>
      <c r="F5" s="171" t="s">
        <v>102</v>
      </c>
      <c r="G5" s="172" t="s">
        <v>170</v>
      </c>
      <c r="H5" s="172" t="s">
        <v>171</v>
      </c>
      <c r="I5" s="186" t="s">
        <v>105</v>
      </c>
      <c r="J5" s="173" t="s">
        <v>116</v>
      </c>
    </row>
    <row r="6" spans="1:10" x14ac:dyDescent="0.25">
      <c r="A6" s="192">
        <v>1</v>
      </c>
      <c r="B6" s="60" t="s">
        <v>1</v>
      </c>
      <c r="C6" s="60"/>
      <c r="D6" s="60"/>
      <c r="E6" s="60"/>
      <c r="F6" s="60"/>
      <c r="G6" s="61"/>
      <c r="H6" s="61"/>
      <c r="I6" s="187"/>
      <c r="J6" s="174"/>
    </row>
    <row r="7" spans="1:10" x14ac:dyDescent="0.25">
      <c r="A7" s="193">
        <f>A6+1</f>
        <v>2</v>
      </c>
      <c r="B7" s="58" t="s">
        <v>59</v>
      </c>
      <c r="C7" s="58" t="s">
        <v>106</v>
      </c>
      <c r="D7" s="175">
        <f>'Residential Detail'!$D$7</f>
        <v>750</v>
      </c>
      <c r="E7" s="175">
        <v>0</v>
      </c>
      <c r="F7" s="175"/>
      <c r="G7" s="59">
        <f>'Residential Detail'!$D$48</f>
        <v>151.55871927020641</v>
      </c>
      <c r="H7" s="59">
        <f>'Residential Detail'!$F$48</f>
        <v>149.10296654520641</v>
      </c>
      <c r="I7" s="188">
        <f>H7-G7</f>
        <v>-2.4557527249999964</v>
      </c>
      <c r="J7" s="190">
        <f>I7/G7</f>
        <v>-1.6203308769202243E-2</v>
      </c>
    </row>
    <row r="8" spans="1:10" x14ac:dyDescent="0.25">
      <c r="A8" s="194">
        <f t="shared" ref="A8:A33" si="0">A7+1</f>
        <v>3</v>
      </c>
      <c r="B8" s="1" t="s">
        <v>112</v>
      </c>
      <c r="C8" s="1" t="s">
        <v>106</v>
      </c>
      <c r="D8" s="44">
        <f>'GS&lt;50 Detail'!$D$7</f>
        <v>2000</v>
      </c>
      <c r="E8" s="44">
        <v>0</v>
      </c>
      <c r="F8" s="175"/>
      <c r="G8" s="2">
        <f>'GS&lt;50 Detail'!$D$47</f>
        <v>383.07534238721701</v>
      </c>
      <c r="H8" s="2">
        <f>'GS&lt;50 Detail'!$F$47</f>
        <v>374.30810178721703</v>
      </c>
      <c r="I8" s="188">
        <f t="shared" ref="I8:I14" si="1">H8-G8</f>
        <v>-8.7672405999999796</v>
      </c>
      <c r="J8" s="190">
        <f t="shared" ref="J8:J14" si="2">I8/G8</f>
        <v>-2.2886465480563223E-2</v>
      </c>
    </row>
    <row r="9" spans="1:10" x14ac:dyDescent="0.25">
      <c r="A9" s="194">
        <f t="shared" si="0"/>
        <v>4</v>
      </c>
      <c r="B9" s="1" t="s">
        <v>115</v>
      </c>
      <c r="C9" s="1" t="s">
        <v>107</v>
      </c>
      <c r="D9" s="44">
        <f>'GS&gt;50'!$D$7</f>
        <v>162500</v>
      </c>
      <c r="E9" s="44">
        <f>'GS&gt;50'!$D$8</f>
        <v>500</v>
      </c>
      <c r="F9" s="44"/>
      <c r="G9" s="2">
        <f>'GS&gt;50'!$D$56</f>
        <v>29439.990153961386</v>
      </c>
      <c r="H9" s="2">
        <f>'GS&gt;50'!$F$56</f>
        <v>28304.848653961384</v>
      </c>
      <c r="I9" s="188">
        <f t="shared" si="1"/>
        <v>-1135.1415000000015</v>
      </c>
      <c r="J9" s="190">
        <f t="shared" si="2"/>
        <v>-3.8557808411741577E-2</v>
      </c>
    </row>
    <row r="10" spans="1:10" s="157" customFormat="1" x14ac:dyDescent="0.25">
      <c r="A10" s="197">
        <f>A9+1</f>
        <v>5</v>
      </c>
      <c r="B10" s="198" t="s">
        <v>172</v>
      </c>
      <c r="C10" s="199" t="s">
        <v>107</v>
      </c>
      <c r="D10" s="200">
        <f>'Large Use'!D7</f>
        <v>2763934.5836784667</v>
      </c>
      <c r="E10" s="200">
        <f>'Large Use'!D8</f>
        <v>10200</v>
      </c>
      <c r="F10" s="200"/>
      <c r="G10" s="201">
        <f>'Large Use'!D58</f>
        <v>491489.23891448887</v>
      </c>
      <c r="H10" s="201">
        <f>'Large Use'!F58</f>
        <v>473658.19491106516</v>
      </c>
      <c r="I10" s="202">
        <f t="shared" si="1"/>
        <v>-17831.044003423711</v>
      </c>
      <c r="J10" s="203">
        <f t="shared" si="2"/>
        <v>-3.6279622403952619E-2</v>
      </c>
    </row>
    <row r="11" spans="1:10" x14ac:dyDescent="0.25">
      <c r="A11" s="194">
        <f t="shared" si="0"/>
        <v>6</v>
      </c>
      <c r="B11" s="1" t="s">
        <v>108</v>
      </c>
      <c r="C11" s="1" t="s">
        <v>106</v>
      </c>
      <c r="D11" s="44">
        <f>USL!D7</f>
        <v>150</v>
      </c>
      <c r="E11" s="44">
        <f>USL!D8</f>
        <v>0</v>
      </c>
      <c r="F11" s="44"/>
      <c r="G11" s="2">
        <f>USL!D47</f>
        <v>33.664795679041276</v>
      </c>
      <c r="H11" s="2">
        <f>USL!F47</f>
        <v>33.336365134041273</v>
      </c>
      <c r="I11" s="188">
        <f t="shared" si="1"/>
        <v>-0.32843054500000335</v>
      </c>
      <c r="J11" s="190">
        <f t="shared" si="2"/>
        <v>-9.7559048963566011E-3</v>
      </c>
    </row>
    <row r="12" spans="1:10" x14ac:dyDescent="0.25">
      <c r="A12" s="194">
        <f t="shared" si="0"/>
        <v>7</v>
      </c>
      <c r="B12" s="1" t="s">
        <v>109</v>
      </c>
      <c r="C12" s="1" t="s">
        <v>106</v>
      </c>
      <c r="D12" s="44">
        <f>Sentinel!$D$7</f>
        <v>150</v>
      </c>
      <c r="E12" s="44">
        <f>Sentinel!$D$8</f>
        <v>1</v>
      </c>
      <c r="F12" s="44"/>
      <c r="G12" s="2">
        <f>Sentinel!$D$47</f>
        <v>35.53695481904127</v>
      </c>
      <c r="H12" s="2">
        <f>Sentinel!$F$47</f>
        <v>34.495207819041276</v>
      </c>
      <c r="I12" s="188">
        <f t="shared" si="1"/>
        <v>-1.0417469999999938</v>
      </c>
      <c r="J12" s="190">
        <f t="shared" si="2"/>
        <v>-2.9314470114411972E-2</v>
      </c>
    </row>
    <row r="13" spans="1:10" x14ac:dyDescent="0.25">
      <c r="A13" s="195">
        <f t="shared" si="0"/>
        <v>8</v>
      </c>
      <c r="B13" s="38" t="s">
        <v>110</v>
      </c>
      <c r="C13" s="38" t="s">
        <v>107</v>
      </c>
      <c r="D13" s="176">
        <f>Street!$D$7</f>
        <v>150</v>
      </c>
      <c r="E13" s="176">
        <f>Street!$D$8</f>
        <v>1</v>
      </c>
      <c r="F13" s="176"/>
      <c r="G13" s="40">
        <f>Street!$D$57</f>
        <v>30.101993819041276</v>
      </c>
      <c r="H13" s="40">
        <f>Street!$F$57</f>
        <v>27.709670819041278</v>
      </c>
      <c r="I13" s="188">
        <f t="shared" si="1"/>
        <v>-2.3923229999999975</v>
      </c>
      <c r="J13" s="190">
        <f t="shared" si="2"/>
        <v>-7.9473905096834913E-2</v>
      </c>
    </row>
    <row r="14" spans="1:10" s="157" customFormat="1" x14ac:dyDescent="0.25">
      <c r="A14" s="204">
        <f t="shared" si="0"/>
        <v>9</v>
      </c>
      <c r="B14" s="205" t="s">
        <v>176</v>
      </c>
      <c r="C14" s="206" t="s">
        <v>107</v>
      </c>
      <c r="D14" s="207">
        <f>Embedded!D7</f>
        <v>368500.41666666669</v>
      </c>
      <c r="E14" s="207">
        <f>Embedded!D8</f>
        <v>14</v>
      </c>
      <c r="F14" s="207"/>
      <c r="G14" s="208">
        <f>Embedded!D55</f>
        <v>54131.705375352569</v>
      </c>
      <c r="H14" s="208">
        <f>Embedded!F55</f>
        <v>53585.530789269236</v>
      </c>
      <c r="I14" s="202">
        <f t="shared" si="1"/>
        <v>-546.17458608333254</v>
      </c>
      <c r="J14" s="203">
        <f t="shared" si="2"/>
        <v>-1.0089735438706844E-2</v>
      </c>
    </row>
    <row r="15" spans="1:10" x14ac:dyDescent="0.25">
      <c r="A15" s="192">
        <f t="shared" si="0"/>
        <v>10</v>
      </c>
      <c r="B15" s="60" t="s">
        <v>16</v>
      </c>
      <c r="C15" s="60"/>
      <c r="D15" s="209"/>
      <c r="E15" s="209"/>
      <c r="F15" s="60"/>
      <c r="G15" s="61"/>
      <c r="H15" s="61"/>
      <c r="I15" s="187"/>
      <c r="J15" s="174"/>
    </row>
    <row r="16" spans="1:10" x14ac:dyDescent="0.25">
      <c r="A16" s="193">
        <f t="shared" si="0"/>
        <v>11</v>
      </c>
      <c r="B16" s="58" t="s">
        <v>59</v>
      </c>
      <c r="C16" s="58" t="s">
        <v>106</v>
      </c>
      <c r="D16" s="175">
        <f>'Residential Detail'!$I$7</f>
        <v>750</v>
      </c>
      <c r="E16" s="175">
        <v>0</v>
      </c>
      <c r="F16" s="175"/>
      <c r="G16" s="59">
        <f>'Residential Detail'!$I$48</f>
        <v>151.55871927020641</v>
      </c>
      <c r="H16" s="59">
        <f>'Residential Detail'!$K$48</f>
        <v>149.10296654520641</v>
      </c>
      <c r="I16" s="188">
        <f t="shared" ref="I16:I22" si="3">H16-G16</f>
        <v>-2.4557527249999964</v>
      </c>
      <c r="J16" s="190">
        <f t="shared" ref="J16:J22" si="4">I16/G16</f>
        <v>-1.6203308769202243E-2</v>
      </c>
    </row>
    <row r="17" spans="1:10" x14ac:dyDescent="0.25">
      <c r="A17" s="194">
        <f t="shared" si="0"/>
        <v>12</v>
      </c>
      <c r="B17" s="1" t="s">
        <v>112</v>
      </c>
      <c r="C17" s="1" t="s">
        <v>106</v>
      </c>
      <c r="D17" s="44">
        <f>'GS&lt;50 Detail'!$I$7</f>
        <v>2000</v>
      </c>
      <c r="E17" s="44">
        <v>0</v>
      </c>
      <c r="F17" s="175"/>
      <c r="G17" s="2">
        <f>'GS&lt;50 Detail'!$I$47</f>
        <v>383.07534238721701</v>
      </c>
      <c r="H17" s="2">
        <f>'GS&lt;50 Detail'!$K$47</f>
        <v>374.30810178721703</v>
      </c>
      <c r="I17" s="188">
        <f t="shared" si="3"/>
        <v>-8.7672405999999796</v>
      </c>
      <c r="J17" s="190">
        <f t="shared" si="4"/>
        <v>-2.2886465480563223E-2</v>
      </c>
    </row>
    <row r="18" spans="1:10" x14ac:dyDescent="0.25">
      <c r="A18" s="194">
        <f t="shared" si="0"/>
        <v>13</v>
      </c>
      <c r="B18" s="1" t="s">
        <v>115</v>
      </c>
      <c r="C18" s="1" t="s">
        <v>107</v>
      </c>
      <c r="D18" s="44">
        <f>'GS&gt;50'!$I$7</f>
        <v>162500</v>
      </c>
      <c r="E18" s="44">
        <f>'GS&gt;50'!$I$8</f>
        <v>500</v>
      </c>
      <c r="F18" s="44"/>
      <c r="G18" s="2">
        <f>'GS&gt;50'!$I$56</f>
        <v>29439.990153961386</v>
      </c>
      <c r="H18" s="2">
        <f>'GS&gt;50'!$K$56</f>
        <v>28304.848653961384</v>
      </c>
      <c r="I18" s="188">
        <f t="shared" si="3"/>
        <v>-1135.1415000000015</v>
      </c>
      <c r="J18" s="190">
        <f t="shared" si="4"/>
        <v>-3.8557808411741577E-2</v>
      </c>
    </row>
    <row r="19" spans="1:10" x14ac:dyDescent="0.25">
      <c r="A19" s="194">
        <f t="shared" si="0"/>
        <v>14</v>
      </c>
      <c r="B19" s="1" t="s">
        <v>65</v>
      </c>
      <c r="C19" s="1" t="s">
        <v>107</v>
      </c>
      <c r="D19" s="44">
        <f>'Large Use'!I7</f>
        <v>2631116.8335822164</v>
      </c>
      <c r="E19" s="44">
        <f>'Large Use'!I8</f>
        <v>5500.25</v>
      </c>
      <c r="F19" s="44"/>
      <c r="G19" s="2">
        <f>'Large Use'!I58</f>
        <v>432658.45684449514</v>
      </c>
      <c r="H19" s="2">
        <f>'Large Use'!K58</f>
        <v>424936.98389749508</v>
      </c>
      <c r="I19" s="188">
        <f t="shared" si="3"/>
        <v>-7721.4729470000602</v>
      </c>
      <c r="J19" s="190">
        <f t="shared" si="4"/>
        <v>-1.7846578114559516E-2</v>
      </c>
    </row>
    <row r="20" spans="1:10" x14ac:dyDescent="0.25">
      <c r="A20" s="194">
        <f t="shared" si="0"/>
        <v>15</v>
      </c>
      <c r="B20" s="1" t="s">
        <v>108</v>
      </c>
      <c r="C20" s="1" t="s">
        <v>106</v>
      </c>
      <c r="D20" s="44">
        <f>USL!I7</f>
        <v>150</v>
      </c>
      <c r="E20" s="44">
        <f>USL!I8</f>
        <v>0</v>
      </c>
      <c r="F20" s="44"/>
      <c r="G20" s="2">
        <f>USL!I47</f>
        <v>33.664795679041276</v>
      </c>
      <c r="H20" s="2">
        <f>USL!K47</f>
        <v>33.336365134041273</v>
      </c>
      <c r="I20" s="188">
        <f t="shared" si="3"/>
        <v>-0.32843054500000335</v>
      </c>
      <c r="J20" s="190">
        <f t="shared" si="4"/>
        <v>-9.7559048963566011E-3</v>
      </c>
    </row>
    <row r="21" spans="1:10" x14ac:dyDescent="0.25">
      <c r="A21" s="194">
        <f t="shared" si="0"/>
        <v>16</v>
      </c>
      <c r="B21" s="1" t="s">
        <v>109</v>
      </c>
      <c r="C21" s="1" t="s">
        <v>106</v>
      </c>
      <c r="D21" s="44">
        <f>Sentinel!$I$7</f>
        <v>150</v>
      </c>
      <c r="E21" s="44">
        <f>Sentinel!$I$8</f>
        <v>1</v>
      </c>
      <c r="F21" s="44"/>
      <c r="G21" s="2">
        <f>Sentinel!$I$47</f>
        <v>35.53695481904127</v>
      </c>
      <c r="H21" s="2">
        <f>Sentinel!$K$47</f>
        <v>34.495207819041276</v>
      </c>
      <c r="I21" s="188">
        <f t="shared" si="3"/>
        <v>-1.0417469999999938</v>
      </c>
      <c r="J21" s="190">
        <f t="shared" si="4"/>
        <v>-2.9314470114411972E-2</v>
      </c>
    </row>
    <row r="22" spans="1:10" x14ac:dyDescent="0.25">
      <c r="A22" s="195">
        <f t="shared" si="0"/>
        <v>17</v>
      </c>
      <c r="B22" s="38" t="s">
        <v>110</v>
      </c>
      <c r="C22" s="38" t="s">
        <v>107</v>
      </c>
      <c r="D22" s="176">
        <f>Street!$I$7</f>
        <v>150</v>
      </c>
      <c r="E22" s="176">
        <f>Street!$I$8</f>
        <v>1</v>
      </c>
      <c r="F22" s="176"/>
      <c r="G22" s="40">
        <f>Street!$I$57</f>
        <v>30.101993819041276</v>
      </c>
      <c r="H22" s="40">
        <f>Street!$K$57</f>
        <v>27.709670819041278</v>
      </c>
      <c r="I22" s="188">
        <f t="shared" si="3"/>
        <v>-2.3923229999999975</v>
      </c>
      <c r="J22" s="190">
        <f t="shared" si="4"/>
        <v>-7.9473905096834913E-2</v>
      </c>
    </row>
    <row r="23" spans="1:10" x14ac:dyDescent="0.25">
      <c r="A23" s="192">
        <f t="shared" si="0"/>
        <v>18</v>
      </c>
      <c r="B23" s="60" t="s">
        <v>17</v>
      </c>
      <c r="C23" s="60"/>
      <c r="D23" s="209"/>
      <c r="E23" s="209"/>
      <c r="F23" s="60"/>
      <c r="G23" s="61"/>
      <c r="H23" s="61"/>
      <c r="I23" s="187"/>
      <c r="J23" s="174"/>
    </row>
    <row r="24" spans="1:10" x14ac:dyDescent="0.25">
      <c r="A24" s="193">
        <f t="shared" si="0"/>
        <v>19</v>
      </c>
      <c r="B24" s="58" t="s">
        <v>59</v>
      </c>
      <c r="C24" s="58" t="s">
        <v>106</v>
      </c>
      <c r="D24" s="175">
        <f>'Residential Detail'!$N$7</f>
        <v>750</v>
      </c>
      <c r="E24" s="175">
        <v>0</v>
      </c>
      <c r="F24" s="175"/>
      <c r="G24" s="59">
        <f>'Residential Detail'!$N$48</f>
        <v>151.89771927020638</v>
      </c>
      <c r="H24" s="59">
        <f>'Residential Detail'!$P$48</f>
        <v>149.10296654520641</v>
      </c>
      <c r="I24" s="188">
        <f t="shared" ref="I24:I28" si="5">H24-G24</f>
        <v>-2.7947527249999666</v>
      </c>
      <c r="J24" s="190">
        <f t="shared" ref="J24:J28" si="6">I24/G24</f>
        <v>-1.8398911704714034E-2</v>
      </c>
    </row>
    <row r="25" spans="1:10" x14ac:dyDescent="0.25">
      <c r="A25" s="194">
        <f t="shared" si="0"/>
        <v>20</v>
      </c>
      <c r="B25" s="1" t="s">
        <v>112</v>
      </c>
      <c r="C25" s="1" t="s">
        <v>106</v>
      </c>
      <c r="D25" s="44">
        <f>'GS&lt;50 Detail'!$N$7</f>
        <v>2000</v>
      </c>
      <c r="E25" s="44">
        <v>0</v>
      </c>
      <c r="F25" s="175"/>
      <c r="G25" s="2">
        <f>'GS&lt;50 Detail'!$N$47</f>
        <v>383.979342387217</v>
      </c>
      <c r="H25" s="2">
        <f>'GS&lt;50 Detail'!$P$47</f>
        <v>374.30810178721703</v>
      </c>
      <c r="I25" s="188">
        <f t="shared" si="5"/>
        <v>-9.671240599999976</v>
      </c>
      <c r="J25" s="190">
        <f t="shared" si="6"/>
        <v>-2.5186877345727596E-2</v>
      </c>
    </row>
    <row r="26" spans="1:10" s="157" customFormat="1" x14ac:dyDescent="0.25">
      <c r="A26" s="197">
        <f t="shared" si="0"/>
        <v>21</v>
      </c>
      <c r="B26" s="198" t="s">
        <v>115</v>
      </c>
      <c r="C26" s="199" t="s">
        <v>107</v>
      </c>
      <c r="D26" s="44">
        <f>'GS&gt;50'!$S$7</f>
        <v>162500</v>
      </c>
      <c r="E26" s="44">
        <f>'GS&gt;50'!$S$8</f>
        <v>500</v>
      </c>
      <c r="F26" s="44"/>
      <c r="G26" s="2">
        <f>'GS&gt;50'!$N$56</f>
        <v>29439.990153961386</v>
      </c>
      <c r="H26" s="2">
        <f>'GS&gt;50'!$P$56</f>
        <v>28304.848653961384</v>
      </c>
      <c r="I26" s="202">
        <f t="shared" si="5"/>
        <v>-1135.1415000000015</v>
      </c>
      <c r="J26" s="203">
        <f t="shared" si="6"/>
        <v>-3.8557808411741577E-2</v>
      </c>
    </row>
    <row r="27" spans="1:10" x14ac:dyDescent="0.25">
      <c r="A27" s="194">
        <f t="shared" si="0"/>
        <v>22</v>
      </c>
      <c r="B27" s="1" t="s">
        <v>109</v>
      </c>
      <c r="C27" s="1" t="s">
        <v>106</v>
      </c>
      <c r="D27" s="44">
        <f>Sentinel!$N$7</f>
        <v>150</v>
      </c>
      <c r="E27" s="44">
        <f>Sentinel!$N$8</f>
        <v>1</v>
      </c>
      <c r="F27" s="44"/>
      <c r="G27" s="2">
        <f>Sentinel!$N$47</f>
        <v>35.757191819041275</v>
      </c>
      <c r="H27" s="2">
        <f>Sentinel!$P$47</f>
        <v>34.495207819041276</v>
      </c>
      <c r="I27" s="188">
        <f t="shared" si="5"/>
        <v>-1.2619839999999982</v>
      </c>
      <c r="J27" s="190">
        <f t="shared" si="6"/>
        <v>-3.5293151833248035E-2</v>
      </c>
    </row>
    <row r="28" spans="1:10" x14ac:dyDescent="0.25">
      <c r="A28" s="195">
        <f t="shared" si="0"/>
        <v>23</v>
      </c>
      <c r="B28" s="38" t="s">
        <v>110</v>
      </c>
      <c r="C28" s="38" t="s">
        <v>107</v>
      </c>
      <c r="D28" s="176">
        <f>Street!$N$7</f>
        <v>150</v>
      </c>
      <c r="E28" s="176">
        <f>Street!$N$8</f>
        <v>1</v>
      </c>
      <c r="F28" s="176"/>
      <c r="G28" s="40">
        <f>Street!$N$57</f>
        <v>33.447471819041276</v>
      </c>
      <c r="H28" s="40">
        <f>Street!$P$57</f>
        <v>27.709670819041278</v>
      </c>
      <c r="I28" s="188">
        <f t="shared" si="5"/>
        <v>-5.7378009999999975</v>
      </c>
      <c r="J28" s="190">
        <f t="shared" si="6"/>
        <v>-0.17154662783013486</v>
      </c>
    </row>
    <row r="29" spans="1:10" x14ac:dyDescent="0.25">
      <c r="A29" s="192">
        <f t="shared" si="0"/>
        <v>24</v>
      </c>
      <c r="B29" s="60" t="s">
        <v>18</v>
      </c>
      <c r="C29" s="60"/>
      <c r="D29" s="209"/>
      <c r="E29" s="209"/>
      <c r="F29" s="60"/>
      <c r="G29" s="61"/>
      <c r="H29" s="61"/>
      <c r="I29" s="187"/>
      <c r="J29" s="174"/>
    </row>
    <row r="30" spans="1:10" x14ac:dyDescent="0.25">
      <c r="A30" s="193">
        <f t="shared" si="0"/>
        <v>25</v>
      </c>
      <c r="B30" s="58" t="s">
        <v>59</v>
      </c>
      <c r="C30" s="58" t="s">
        <v>106</v>
      </c>
      <c r="D30" s="175">
        <f>'Residential Detail'!$S$7</f>
        <v>750</v>
      </c>
      <c r="E30" s="175">
        <v>0</v>
      </c>
      <c r="F30" s="175"/>
      <c r="G30" s="59">
        <f>'Residential Detail'!$S$48</f>
        <v>157.91496927020637</v>
      </c>
      <c r="H30" s="59">
        <f>'Residential Detail'!$U$48</f>
        <v>149.10296654520641</v>
      </c>
      <c r="I30" s="188">
        <f t="shared" ref="I30:I34" si="7">H30-G30</f>
        <v>-8.8120027249999566</v>
      </c>
      <c r="J30" s="190">
        <f t="shared" ref="J30:J34" si="8">I30/G30</f>
        <v>-5.5802200169648555E-2</v>
      </c>
    </row>
    <row r="31" spans="1:10" x14ac:dyDescent="0.25">
      <c r="A31" s="194">
        <f t="shared" si="0"/>
        <v>26</v>
      </c>
      <c r="B31" s="1" t="s">
        <v>112</v>
      </c>
      <c r="C31" s="1" t="s">
        <v>106</v>
      </c>
      <c r="D31" s="44">
        <f>'GS&lt;50 Detail'!$S$7</f>
        <v>2000</v>
      </c>
      <c r="E31" s="44">
        <v>0</v>
      </c>
      <c r="F31" s="175"/>
      <c r="G31" s="2">
        <f>'GS&lt;50 Detail'!$S$47</f>
        <v>401.60734238721699</v>
      </c>
      <c r="H31" s="2">
        <f>'GS&lt;50 Detail'!$U$47</f>
        <v>374.30810178721703</v>
      </c>
      <c r="I31" s="188">
        <f t="shared" si="7"/>
        <v>-27.299240599999962</v>
      </c>
      <c r="J31" s="190">
        <f t="shared" si="8"/>
        <v>-6.7974953938165064E-2</v>
      </c>
    </row>
    <row r="32" spans="1:10" x14ac:dyDescent="0.25">
      <c r="A32" s="194">
        <f t="shared" si="0"/>
        <v>27</v>
      </c>
      <c r="B32" s="1" t="s">
        <v>115</v>
      </c>
      <c r="C32" s="1" t="s">
        <v>107</v>
      </c>
      <c r="D32" s="44">
        <f>'GS&gt;50'!$S$7</f>
        <v>162500</v>
      </c>
      <c r="E32" s="44">
        <f>'GS&gt;50'!$S$8</f>
        <v>500</v>
      </c>
      <c r="F32" s="44"/>
      <c r="G32" s="2">
        <f>'GS&gt;50'!$S$56</f>
        <v>31489.584153961383</v>
      </c>
      <c r="H32" s="2">
        <f>'GS&gt;50'!$U$56</f>
        <v>28304.848653961384</v>
      </c>
      <c r="I32" s="188">
        <f t="shared" si="7"/>
        <v>-3184.7354999999989</v>
      </c>
      <c r="J32" s="190">
        <f t="shared" si="8"/>
        <v>-0.10113615614702742</v>
      </c>
    </row>
    <row r="33" spans="1:10" x14ac:dyDescent="0.25">
      <c r="A33" s="194">
        <f t="shared" si="0"/>
        <v>28</v>
      </c>
      <c r="B33" s="38" t="s">
        <v>109</v>
      </c>
      <c r="C33" s="38" t="s">
        <v>106</v>
      </c>
      <c r="D33" s="176">
        <f>Sentinel!S7</f>
        <v>150</v>
      </c>
      <c r="E33" s="176">
        <f>Sentinel!S8</f>
        <v>1</v>
      </c>
      <c r="F33" s="176"/>
      <c r="G33" s="40">
        <f>Sentinel!S55</f>
        <v>35.53695481904127</v>
      </c>
      <c r="H33" s="40">
        <f>Sentinel!U55</f>
        <v>34.495207819041276</v>
      </c>
      <c r="I33" s="188">
        <f t="shared" ref="I33" si="9">H33-G33</f>
        <v>-1.0417469999999938</v>
      </c>
      <c r="J33" s="190">
        <f t="shared" ref="J33" si="10">I33/G33</f>
        <v>-2.9314470114411972E-2</v>
      </c>
    </row>
    <row r="34" spans="1:10" x14ac:dyDescent="0.25">
      <c r="A34" s="196">
        <f>A33+1</f>
        <v>29</v>
      </c>
      <c r="B34" s="177" t="s">
        <v>110</v>
      </c>
      <c r="C34" s="177" t="s">
        <v>107</v>
      </c>
      <c r="D34" s="178">
        <f>Street!$S$7</f>
        <v>150</v>
      </c>
      <c r="E34" s="178">
        <f>Street!$S$8</f>
        <v>1</v>
      </c>
      <c r="F34" s="178"/>
      <c r="G34" s="179">
        <f>Street!$S$57</f>
        <v>33.916175716341272</v>
      </c>
      <c r="H34" s="179">
        <f>Street!$U$57</f>
        <v>27.709670819041278</v>
      </c>
      <c r="I34" s="189">
        <f t="shared" si="7"/>
        <v>-6.2065048972999932</v>
      </c>
      <c r="J34" s="191">
        <f t="shared" si="8"/>
        <v>-0.18299542227898105</v>
      </c>
    </row>
  </sheetData>
  <printOptions verticalCentered="1"/>
  <pageMargins left="0.25" right="0.25" top="0.25" bottom="0.4" header="0.3" footer="0.3"/>
  <pageSetup orientation="landscape" r:id="rId1"/>
  <headerFooter>
    <oddFooter>&amp;R&amp;8&amp;P/&amp;N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22"/>
  <sheetViews>
    <sheetView zoomScale="110" zoomScaleNormal="110" workbookViewId="0">
      <pane xSplit="3" ySplit="5" topLeftCell="D6" activePane="bottomRight" state="frozen"/>
      <selection activeCell="G27" sqref="G27"/>
      <selection pane="topRight" activeCell="G27" sqref="G27"/>
      <selection pane="bottomLeft" activeCell="G27" sqref="G27"/>
      <selection pane="bottomRight" activeCell="D6" sqref="D6:G6"/>
    </sheetView>
  </sheetViews>
  <sheetFormatPr defaultRowHeight="15" x14ac:dyDescent="0.25"/>
  <cols>
    <col min="1" max="1" width="6.7109375" style="52" customWidth="1"/>
    <col min="2" max="2" width="19.140625" bestFit="1" customWidth="1"/>
    <col min="4" max="19" width="9.7109375" customWidth="1"/>
  </cols>
  <sheetData>
    <row r="1" spans="1:19" ht="18.75" x14ac:dyDescent="0.3">
      <c r="A1" s="41" t="s">
        <v>33</v>
      </c>
      <c r="B1" s="41"/>
      <c r="C1" s="165"/>
      <c r="D1" s="166"/>
      <c r="E1" s="166"/>
      <c r="F1" s="166"/>
      <c r="G1" s="166"/>
    </row>
    <row r="2" spans="1:19" ht="18.75" x14ac:dyDescent="0.3">
      <c r="A2" s="122" t="str">
        <f>IRM</f>
        <v>2017 IRM Application, EB-2016-0063</v>
      </c>
      <c r="B2" s="41"/>
      <c r="C2" s="165"/>
      <c r="D2" s="166"/>
      <c r="E2" s="166"/>
      <c r="F2" s="166"/>
      <c r="G2" s="166"/>
    </row>
    <row r="3" spans="1:19" ht="19.5" thickBot="1" x14ac:dyDescent="0.35">
      <c r="A3" s="123" t="s">
        <v>117</v>
      </c>
      <c r="B3" s="167"/>
      <c r="C3" s="168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</row>
    <row r="4" spans="1:19" x14ac:dyDescent="0.25">
      <c r="D4" s="25"/>
      <c r="E4" s="25"/>
      <c r="F4" s="25"/>
      <c r="G4" s="25"/>
    </row>
    <row r="5" spans="1:19" ht="51" x14ac:dyDescent="0.25">
      <c r="A5" s="234" t="s">
        <v>113</v>
      </c>
      <c r="B5" s="235" t="s">
        <v>128</v>
      </c>
      <c r="C5" s="236" t="s">
        <v>99</v>
      </c>
      <c r="D5" s="230" t="s">
        <v>165</v>
      </c>
      <c r="E5" s="231" t="s">
        <v>164</v>
      </c>
      <c r="F5" s="231" t="s">
        <v>105</v>
      </c>
      <c r="G5" s="232" t="s">
        <v>116</v>
      </c>
      <c r="H5" s="230" t="s">
        <v>165</v>
      </c>
      <c r="I5" s="231" t="s">
        <v>164</v>
      </c>
      <c r="J5" s="231" t="s">
        <v>105</v>
      </c>
      <c r="K5" s="232" t="s">
        <v>116</v>
      </c>
      <c r="L5" s="230" t="s">
        <v>165</v>
      </c>
      <c r="M5" s="231" t="s">
        <v>164</v>
      </c>
      <c r="N5" s="231" t="s">
        <v>105</v>
      </c>
      <c r="O5" s="232" t="s">
        <v>116</v>
      </c>
      <c r="P5" s="233" t="s">
        <v>165</v>
      </c>
      <c r="Q5" s="231" t="s">
        <v>164</v>
      </c>
      <c r="R5" s="231" t="s">
        <v>105</v>
      </c>
      <c r="S5" s="232" t="s">
        <v>116</v>
      </c>
    </row>
    <row r="6" spans="1:19" x14ac:dyDescent="0.25">
      <c r="A6" s="227">
        <v>1</v>
      </c>
      <c r="B6" s="228" t="s">
        <v>125</v>
      </c>
      <c r="C6" s="237"/>
      <c r="D6" s="333" t="s">
        <v>1</v>
      </c>
      <c r="E6" s="334"/>
      <c r="F6" s="334"/>
      <c r="G6" s="335"/>
      <c r="H6" s="333" t="s">
        <v>16</v>
      </c>
      <c r="I6" s="334"/>
      <c r="J6" s="334"/>
      <c r="K6" s="335"/>
      <c r="L6" s="333" t="s">
        <v>17</v>
      </c>
      <c r="M6" s="334"/>
      <c r="N6" s="334"/>
      <c r="O6" s="335"/>
      <c r="P6" s="336" t="s">
        <v>18</v>
      </c>
      <c r="Q6" s="334"/>
      <c r="R6" s="334"/>
      <c r="S6" s="335"/>
    </row>
    <row r="7" spans="1:19" x14ac:dyDescent="0.25">
      <c r="A7" s="220">
        <f>A6+1</f>
        <v>2</v>
      </c>
      <c r="B7" s="221" t="s">
        <v>166</v>
      </c>
      <c r="C7" s="238" t="s">
        <v>106</v>
      </c>
      <c r="D7" s="223">
        <f>'Residential Detail'!$D$48</f>
        <v>151.55871927020641</v>
      </c>
      <c r="E7" s="224">
        <f>'Residential Detail'!$F$48</f>
        <v>149.10296654520641</v>
      </c>
      <c r="F7" s="224">
        <f>E7-D7</f>
        <v>-2.4557527249999964</v>
      </c>
      <c r="G7" s="225">
        <f>F7/D7</f>
        <v>-1.6203308769202243E-2</v>
      </c>
      <c r="H7" s="223">
        <f>'Residential Detail'!$I$48</f>
        <v>151.55871927020641</v>
      </c>
      <c r="I7" s="224">
        <f>'Residential Detail'!$K$48</f>
        <v>149.10296654520641</v>
      </c>
      <c r="J7" s="224">
        <f>I7-H7</f>
        <v>-2.4557527249999964</v>
      </c>
      <c r="K7" s="225">
        <f>J7/H7</f>
        <v>-1.6203308769202243E-2</v>
      </c>
      <c r="L7" s="223">
        <f>'Residential Detail'!$N$48</f>
        <v>151.89771927020638</v>
      </c>
      <c r="M7" s="224">
        <f>'Residential Detail'!$P$48</f>
        <v>149.10296654520641</v>
      </c>
      <c r="N7" s="224">
        <f>M7-L7</f>
        <v>-2.7947527249999666</v>
      </c>
      <c r="O7" s="225">
        <f>N7/L7</f>
        <v>-1.8398911704714034E-2</v>
      </c>
      <c r="P7" s="226">
        <f>'Residential Detail'!$S$48</f>
        <v>157.91496927020637</v>
      </c>
      <c r="Q7" s="224">
        <f>'Residential Detail'!$U$48</f>
        <v>149.10296654520641</v>
      </c>
      <c r="R7" s="224">
        <f>Q7-P7</f>
        <v>-8.8120027249999566</v>
      </c>
      <c r="S7" s="225">
        <f>R7/P7</f>
        <v>-5.5802200169648555E-2</v>
      </c>
    </row>
    <row r="8" spans="1:19" x14ac:dyDescent="0.25">
      <c r="A8" s="194">
        <f t="shared" ref="A8:A14" si="0">A7+1</f>
        <v>3</v>
      </c>
      <c r="B8" s="1" t="s">
        <v>124</v>
      </c>
      <c r="C8" s="30" t="s">
        <v>106</v>
      </c>
      <c r="D8" s="218">
        <f>'Residential Detail'!$D$109</f>
        <v>44.969363468637155</v>
      </c>
      <c r="E8" s="2">
        <f>'Residential Detail'!$F$109</f>
        <v>45.991355978137172</v>
      </c>
      <c r="F8" s="2">
        <f t="shared" ref="F8:F14" si="1">E8-D8</f>
        <v>1.0219925095000164</v>
      </c>
      <c r="G8" s="211">
        <f t="shared" ref="G8:G14" si="2">F8/D8</f>
        <v>2.2726417068651226E-2</v>
      </c>
      <c r="H8" s="218">
        <f>'Residential Detail'!$I$109</f>
        <v>44.969363468637155</v>
      </c>
      <c r="I8" s="2">
        <f>'Residential Detail'!$K$109</f>
        <v>45.991355978137172</v>
      </c>
      <c r="J8" s="2">
        <f t="shared" ref="J8:J14" si="3">I8-H8</f>
        <v>1.0219925095000164</v>
      </c>
      <c r="K8" s="211">
        <f t="shared" ref="K8:K14" si="4">J8/H8</f>
        <v>2.2726417068651226E-2</v>
      </c>
      <c r="L8" s="218">
        <f>'Residential Detail'!$N$109</f>
        <v>45.030383468637154</v>
      </c>
      <c r="M8" s="2">
        <f>'Residential Detail'!$P$109</f>
        <v>45.991355978137172</v>
      </c>
      <c r="N8" s="2">
        <f t="shared" ref="N8:N14" si="5">M8-L8</f>
        <v>0.96097250950001722</v>
      </c>
      <c r="O8" s="211">
        <f t="shared" ref="O8:O14" si="6">N8/L8</f>
        <v>2.1340535777789171E-2</v>
      </c>
      <c r="P8" s="73">
        <f>'Residential Detail'!$S$109</f>
        <v>46.113488468637158</v>
      </c>
      <c r="Q8" s="2">
        <f>'Residential Detail'!$U$109</f>
        <v>45.991355978137172</v>
      </c>
      <c r="R8" s="2">
        <f t="shared" ref="R8:R14" si="7">Q8-P8</f>
        <v>-0.12213249049998609</v>
      </c>
      <c r="S8" s="211">
        <f t="shared" ref="S8:S14" si="8">R8/P8</f>
        <v>-2.6485198703423015E-3</v>
      </c>
    </row>
    <row r="9" spans="1:19" x14ac:dyDescent="0.25">
      <c r="A9" s="194">
        <f t="shared" si="0"/>
        <v>4</v>
      </c>
      <c r="B9" s="1" t="s">
        <v>118</v>
      </c>
      <c r="C9" s="30" t="s">
        <v>106</v>
      </c>
      <c r="D9" s="218">
        <f>'Residential Detail'!$D$170</f>
        <v>38.903302569360847</v>
      </c>
      <c r="E9" s="2">
        <f>'Residential Detail'!$F$170</f>
        <v>40.123215539360856</v>
      </c>
      <c r="F9" s="2">
        <f t="shared" si="1"/>
        <v>1.21991297000001</v>
      </c>
      <c r="G9" s="211">
        <f t="shared" si="2"/>
        <v>3.1357568366465097E-2</v>
      </c>
      <c r="H9" s="218">
        <f>'Residential Detail'!$I$170</f>
        <v>38.903302569360847</v>
      </c>
      <c r="I9" s="2">
        <f>'Residential Detail'!$K$170</f>
        <v>40.123215539360856</v>
      </c>
      <c r="J9" s="2">
        <f t="shared" si="3"/>
        <v>1.21991297000001</v>
      </c>
      <c r="K9" s="211">
        <f t="shared" si="4"/>
        <v>3.1357568366465097E-2</v>
      </c>
      <c r="L9" s="218">
        <f>'Residential Detail'!$N$170</f>
        <v>38.948502569360848</v>
      </c>
      <c r="M9" s="2">
        <f>'Residential Detail'!$P$170</f>
        <v>40.123215539360856</v>
      </c>
      <c r="N9" s="2">
        <f t="shared" si="5"/>
        <v>1.1747129700000087</v>
      </c>
      <c r="O9" s="211">
        <f t="shared" si="6"/>
        <v>3.0160670950264108E-2</v>
      </c>
      <c r="P9" s="73">
        <f>'Residential Detail'!$S$170</f>
        <v>39.75080256936085</v>
      </c>
      <c r="Q9" s="2">
        <f>'Residential Detail'!$U$170</f>
        <v>40.123215539360856</v>
      </c>
      <c r="R9" s="2">
        <f t="shared" si="7"/>
        <v>0.37241297000000628</v>
      </c>
      <c r="S9" s="211">
        <f t="shared" si="8"/>
        <v>9.3686905905908668E-3</v>
      </c>
    </row>
    <row r="10" spans="1:19" x14ac:dyDescent="0.25">
      <c r="A10" s="194">
        <f t="shared" si="0"/>
        <v>5</v>
      </c>
      <c r="B10" s="1" t="s">
        <v>119</v>
      </c>
      <c r="C10" s="30" t="s">
        <v>106</v>
      </c>
      <c r="D10" s="218">
        <f>'Residential Detail'!$D$231</f>
        <v>64.900706423402127</v>
      </c>
      <c r="E10" s="2">
        <f>'Residential Detail'!$F$231</f>
        <v>65.27238884840213</v>
      </c>
      <c r="F10" s="2">
        <f t="shared" si="1"/>
        <v>0.37168242500000304</v>
      </c>
      <c r="G10" s="211">
        <f t="shared" si="2"/>
        <v>5.7269395894584667E-3</v>
      </c>
      <c r="H10" s="218">
        <f>'Residential Detail'!$I$231</f>
        <v>64.900706423402127</v>
      </c>
      <c r="I10" s="2">
        <f>'Residential Detail'!$K$231</f>
        <v>65.27238884840213</v>
      </c>
      <c r="J10" s="2">
        <f t="shared" si="3"/>
        <v>0.37168242500000304</v>
      </c>
      <c r="K10" s="211">
        <f t="shared" si="4"/>
        <v>5.7269395894584667E-3</v>
      </c>
      <c r="L10" s="218">
        <f>'Residential Detail'!$N$231</f>
        <v>65.013706423402127</v>
      </c>
      <c r="M10" s="2">
        <f>'Residential Detail'!$P$231</f>
        <v>65.27238884840213</v>
      </c>
      <c r="N10" s="2">
        <f t="shared" si="5"/>
        <v>0.25868242500000349</v>
      </c>
      <c r="O10" s="211">
        <f t="shared" si="6"/>
        <v>3.978890594474537E-3</v>
      </c>
      <c r="P10" s="73">
        <f>'Residential Detail'!$S$231</f>
        <v>67.019456423402133</v>
      </c>
      <c r="Q10" s="2">
        <f>'Residential Detail'!$U$231</f>
        <v>65.27238884840213</v>
      </c>
      <c r="R10" s="2">
        <f t="shared" si="7"/>
        <v>-1.7470675750000026</v>
      </c>
      <c r="S10" s="211">
        <f t="shared" si="8"/>
        <v>-2.606806542808596E-2</v>
      </c>
    </row>
    <row r="11" spans="1:19" s="157" customFormat="1" x14ac:dyDescent="0.25">
      <c r="A11" s="194">
        <f t="shared" si="0"/>
        <v>6</v>
      </c>
      <c r="B11" s="1" t="s">
        <v>120</v>
      </c>
      <c r="C11" s="30" t="s">
        <v>106</v>
      </c>
      <c r="D11" s="218">
        <f>'Residential Detail'!$D$292</f>
        <v>108.22971284680426</v>
      </c>
      <c r="E11" s="2">
        <f>'Residential Detail'!$F$292</f>
        <v>107.18767769680426</v>
      </c>
      <c r="F11" s="2">
        <f t="shared" si="1"/>
        <v>-1.0420351500000038</v>
      </c>
      <c r="G11" s="211">
        <f t="shared" si="2"/>
        <v>-9.6279951465358844E-3</v>
      </c>
      <c r="H11" s="218">
        <f>'Residential Detail'!$I$292</f>
        <v>108.22971284680426</v>
      </c>
      <c r="I11" s="2">
        <f>'Residential Detail'!$K$292</f>
        <v>107.18767769680426</v>
      </c>
      <c r="J11" s="2">
        <f t="shared" si="3"/>
        <v>-1.0420351500000038</v>
      </c>
      <c r="K11" s="211">
        <f t="shared" si="4"/>
        <v>-9.6279951465358844E-3</v>
      </c>
      <c r="L11" s="218">
        <f>'Residential Detail'!$N$292</f>
        <v>108.45571284680426</v>
      </c>
      <c r="M11" s="2">
        <f>'Residential Detail'!$P$292</f>
        <v>107.18767769680426</v>
      </c>
      <c r="N11" s="2">
        <f t="shared" si="5"/>
        <v>-1.2680351500000029</v>
      </c>
      <c r="O11" s="211">
        <f t="shared" si="6"/>
        <v>-1.1691732198479268E-2</v>
      </c>
      <c r="P11" s="73">
        <f>'Residential Detail'!$S$292</f>
        <v>112.46721284680426</v>
      </c>
      <c r="Q11" s="2">
        <f>'Residential Detail'!$U$292</f>
        <v>107.18767769680426</v>
      </c>
      <c r="R11" s="2">
        <f t="shared" si="7"/>
        <v>-5.279535150000001</v>
      </c>
      <c r="S11" s="211">
        <f t="shared" si="8"/>
        <v>-4.6942882430913005E-2</v>
      </c>
    </row>
    <row r="12" spans="1:19" s="157" customFormat="1" x14ac:dyDescent="0.25">
      <c r="A12" s="194">
        <f t="shared" si="0"/>
        <v>7</v>
      </c>
      <c r="B12" s="1" t="s">
        <v>121</v>
      </c>
      <c r="C12" s="30" t="s">
        <v>106</v>
      </c>
      <c r="D12" s="218">
        <f>'Residential Detail'!$D$353</f>
        <v>160.22452055488679</v>
      </c>
      <c r="E12" s="2">
        <f>'Residential Detail'!$F$353</f>
        <v>157.48602431488678</v>
      </c>
      <c r="F12" s="2">
        <f t="shared" si="1"/>
        <v>-2.7384962400000177</v>
      </c>
      <c r="G12" s="211">
        <f t="shared" si="2"/>
        <v>-1.7091617628288758E-2</v>
      </c>
      <c r="H12" s="218">
        <f>'Residential Detail'!$I$353</f>
        <v>160.22452055488679</v>
      </c>
      <c r="I12" s="2">
        <f>'Residential Detail'!$K$353</f>
        <v>157.48602431488678</v>
      </c>
      <c r="J12" s="2">
        <f t="shared" si="3"/>
        <v>-2.7384962400000177</v>
      </c>
      <c r="K12" s="211">
        <f t="shared" si="4"/>
        <v>-1.7091617628288758E-2</v>
      </c>
      <c r="L12" s="218">
        <f>'Residential Detail'!$N$353</f>
        <v>160.58612055488678</v>
      </c>
      <c r="M12" s="2">
        <f>'Residential Detail'!$P$353</f>
        <v>157.48602431488678</v>
      </c>
      <c r="N12" s="2">
        <f t="shared" si="5"/>
        <v>-3.1000962399999992</v>
      </c>
      <c r="O12" s="211">
        <f t="shared" si="6"/>
        <v>-1.9304882821055611E-2</v>
      </c>
      <c r="P12" s="73">
        <f>'Residential Detail'!$S$353</f>
        <v>167.0045205548868</v>
      </c>
      <c r="Q12" s="2">
        <f>'Residential Detail'!$U$353</f>
        <v>157.48602431488678</v>
      </c>
      <c r="R12" s="2">
        <f t="shared" si="7"/>
        <v>-9.5184962400000188</v>
      </c>
      <c r="S12" s="211">
        <f t="shared" si="8"/>
        <v>-5.6995440652588332E-2</v>
      </c>
    </row>
    <row r="13" spans="1:19" x14ac:dyDescent="0.25">
      <c r="A13" s="194">
        <f t="shared" si="0"/>
        <v>8</v>
      </c>
      <c r="B13" s="1" t="s">
        <v>122</v>
      </c>
      <c r="C13" s="30" t="s">
        <v>106</v>
      </c>
      <c r="D13" s="218">
        <f>'Residential Detail'!$D$414</f>
        <v>194.88772569360856</v>
      </c>
      <c r="E13" s="2">
        <f>'Residential Detail'!$F$414</f>
        <v>191.01825539360851</v>
      </c>
      <c r="F13" s="2">
        <f t="shared" si="1"/>
        <v>-3.8694703000000459</v>
      </c>
      <c r="G13" s="211">
        <f t="shared" si="2"/>
        <v>-1.9854869188033974E-2</v>
      </c>
      <c r="H13" s="218">
        <f>'Residential Detail'!$I$414</f>
        <v>194.88772569360856</v>
      </c>
      <c r="I13" s="2">
        <f>'Residential Detail'!$K$414</f>
        <v>191.01825539360851</v>
      </c>
      <c r="J13" s="2">
        <f t="shared" si="3"/>
        <v>-3.8694703000000459</v>
      </c>
      <c r="K13" s="211">
        <f t="shared" si="4"/>
        <v>-1.9854869188033974E-2</v>
      </c>
      <c r="L13" s="218">
        <f>'Residential Detail'!$N$414</f>
        <v>195.33972569360853</v>
      </c>
      <c r="M13" s="2">
        <f>'Residential Detail'!$P$414</f>
        <v>191.01825539360851</v>
      </c>
      <c r="N13" s="2">
        <f t="shared" si="5"/>
        <v>-4.3214703000000156</v>
      </c>
      <c r="O13" s="211">
        <f t="shared" si="6"/>
        <v>-2.2122844109949587E-2</v>
      </c>
      <c r="P13" s="73">
        <f>'Residential Detail'!$S$414</f>
        <v>203.36272569360855</v>
      </c>
      <c r="Q13" s="2">
        <f>'Residential Detail'!$U$414</f>
        <v>191.01825539360851</v>
      </c>
      <c r="R13" s="2">
        <f t="shared" si="7"/>
        <v>-12.34447030000004</v>
      </c>
      <c r="S13" s="211">
        <f t="shared" si="8"/>
        <v>-6.0701735079016064E-2</v>
      </c>
    </row>
    <row r="14" spans="1:19" x14ac:dyDescent="0.25">
      <c r="A14" s="194">
        <f t="shared" si="0"/>
        <v>9</v>
      </c>
      <c r="B14" s="1" t="s">
        <v>123</v>
      </c>
      <c r="C14" s="30" t="s">
        <v>106</v>
      </c>
      <c r="D14" s="218">
        <f>'Residential Detail'!$D$475</f>
        <v>368.20375138721704</v>
      </c>
      <c r="E14" s="2">
        <f>'Residential Detail'!$F$475</f>
        <v>358.67941078721702</v>
      </c>
      <c r="F14" s="2">
        <f t="shared" si="1"/>
        <v>-9.5243406000000164</v>
      </c>
      <c r="G14" s="211">
        <f t="shared" si="2"/>
        <v>-2.5867038464754417E-2</v>
      </c>
      <c r="H14" s="218">
        <f>'Residential Detail'!$I$475</f>
        <v>368.20375138721704</v>
      </c>
      <c r="I14" s="2">
        <f>'Residential Detail'!$K$475</f>
        <v>358.67941078721702</v>
      </c>
      <c r="J14" s="2">
        <f t="shared" si="3"/>
        <v>-9.5243406000000164</v>
      </c>
      <c r="K14" s="211">
        <f t="shared" si="4"/>
        <v>-2.5867038464754417E-2</v>
      </c>
      <c r="L14" s="218">
        <f>'Residential Detail'!$N$475</f>
        <v>369.10775138721698</v>
      </c>
      <c r="M14" s="2">
        <f>'Residential Detail'!$P$475</f>
        <v>358.67941078721702</v>
      </c>
      <c r="N14" s="2">
        <f t="shared" si="5"/>
        <v>-10.428340599999956</v>
      </c>
      <c r="O14" s="211">
        <f t="shared" si="6"/>
        <v>-2.82528355495303E-2</v>
      </c>
      <c r="P14" s="73">
        <f>'Residential Detail'!$S$475</f>
        <v>385.15375138721708</v>
      </c>
      <c r="Q14" s="2">
        <f>'Residential Detail'!$U$475</f>
        <v>358.67941078721702</v>
      </c>
      <c r="R14" s="2">
        <f t="shared" si="7"/>
        <v>-26.474340600000062</v>
      </c>
      <c r="S14" s="211">
        <f t="shared" si="8"/>
        <v>-6.873707059751287E-2</v>
      </c>
    </row>
    <row r="15" spans="1:19" x14ac:dyDescent="0.25">
      <c r="A15" s="220">
        <f>A14+1</f>
        <v>10</v>
      </c>
      <c r="B15" s="221" t="s">
        <v>166</v>
      </c>
      <c r="C15" s="238" t="s">
        <v>107</v>
      </c>
      <c r="D15" s="223">
        <f>'Residential Detail'!$D$57</f>
        <v>154.44021927020643</v>
      </c>
      <c r="E15" s="224">
        <f>'Residential Detail'!$F$57</f>
        <v>148.0012165452064</v>
      </c>
      <c r="F15" s="224">
        <f t="shared" ref="F15" si="9">E15-D15</f>
        <v>-6.439002725000023</v>
      </c>
      <c r="G15" s="225">
        <f t="shared" ref="G15" si="10">F15/D15</f>
        <v>-4.1692525142912641E-2</v>
      </c>
      <c r="H15" s="223">
        <f>'Residential Detail'!$I$57</f>
        <v>154.44021927020643</v>
      </c>
      <c r="I15" s="224">
        <f>'Residential Detail'!$K$57</f>
        <v>148.0012165452064</v>
      </c>
      <c r="J15" s="224">
        <f t="shared" ref="J15" si="11">I15-H15</f>
        <v>-6.439002725000023</v>
      </c>
      <c r="K15" s="225">
        <f t="shared" ref="K15" si="12">J15/H15</f>
        <v>-4.1692525142912641E-2</v>
      </c>
      <c r="L15" s="223">
        <f>'Residential Detail'!$N$57</f>
        <v>161.81346927020638</v>
      </c>
      <c r="M15" s="224">
        <f>'Residential Detail'!$P$57</f>
        <v>148.0012165452064</v>
      </c>
      <c r="N15" s="224">
        <f t="shared" ref="N15" si="13">M15-L15</f>
        <v>-13.812252724999979</v>
      </c>
      <c r="O15" s="225">
        <f t="shared" ref="O15" si="14">N15/L15</f>
        <v>-8.5359103832916436E-2</v>
      </c>
      <c r="P15" s="226">
        <f>'Residential Detail'!$S$57</f>
        <v>163.16946927020638</v>
      </c>
      <c r="Q15" s="224">
        <f>'Residential Detail'!$U$57</f>
        <v>148.0012165452064</v>
      </c>
      <c r="R15" s="224">
        <f t="shared" ref="R15" si="15">Q15-P15</f>
        <v>-15.168252724999974</v>
      </c>
      <c r="S15" s="225">
        <f t="shared" ref="S15" si="16">R15/P15</f>
        <v>-9.2960115595409315E-2</v>
      </c>
    </row>
    <row r="16" spans="1:19" x14ac:dyDescent="0.25">
      <c r="A16" s="194">
        <f t="shared" ref="A16:A22" si="17">A15+1</f>
        <v>11</v>
      </c>
      <c r="B16" s="1" t="s">
        <v>124</v>
      </c>
      <c r="C16" s="30" t="s">
        <v>107</v>
      </c>
      <c r="D16" s="218">
        <f>'Residential Detail'!$D$118</f>
        <v>45.488033468637155</v>
      </c>
      <c r="E16" s="2">
        <f>'Residential Detail'!$F$118</f>
        <v>45.793040978137171</v>
      </c>
      <c r="F16" s="2">
        <f t="shared" ref="F16:F22" si="18">E16-D16</f>
        <v>0.30500750950001532</v>
      </c>
      <c r="G16" s="211">
        <f t="shared" ref="G16:G22" si="19">F16/D16</f>
        <v>6.7052252261094172E-3</v>
      </c>
      <c r="H16" s="218">
        <f>'Residential Detail'!$I$118</f>
        <v>45.488033468637155</v>
      </c>
      <c r="I16" s="2">
        <f>'Residential Detail'!$K$118</f>
        <v>45.793040978137171</v>
      </c>
      <c r="J16" s="2">
        <f t="shared" ref="J16:J22" si="20">I16-H16</f>
        <v>0.30500750950001532</v>
      </c>
      <c r="K16" s="211">
        <f t="shared" ref="K16:K22" si="21">J16/H16</f>
        <v>6.7052252261094172E-3</v>
      </c>
      <c r="L16" s="218">
        <f>'Residential Detail'!$N$118</f>
        <v>45.549053468637162</v>
      </c>
      <c r="M16" s="2">
        <f>'Residential Detail'!$P$118</f>
        <v>45.793040978137171</v>
      </c>
      <c r="N16" s="2">
        <f t="shared" ref="N16:N22" si="22">M16-L16</f>
        <v>0.24398750950000903</v>
      </c>
      <c r="O16" s="211">
        <f t="shared" ref="O16:O22" si="23">N16/L16</f>
        <v>5.3565879182979476E-3</v>
      </c>
      <c r="P16" s="73">
        <f>'Residential Detail'!$S$118</f>
        <v>47.059298468637159</v>
      </c>
      <c r="Q16" s="2">
        <f>'Residential Detail'!$U$118</f>
        <v>45.793040978137171</v>
      </c>
      <c r="R16" s="2">
        <f t="shared" ref="R16:R22" si="24">Q16-P16</f>
        <v>-1.2662574904999886</v>
      </c>
      <c r="S16" s="211">
        <f t="shared" ref="S16:S22" si="25">R16/P16</f>
        <v>-2.6907700108277019E-2</v>
      </c>
    </row>
    <row r="17" spans="1:19" x14ac:dyDescent="0.25">
      <c r="A17" s="194">
        <f t="shared" si="17"/>
        <v>12</v>
      </c>
      <c r="B17" s="1" t="s">
        <v>118</v>
      </c>
      <c r="C17" s="30" t="s">
        <v>107</v>
      </c>
      <c r="D17" s="218">
        <f>'Residential Detail'!$D$179</f>
        <v>39.287502569360853</v>
      </c>
      <c r="E17" s="2">
        <f>'Residential Detail'!$F$179</f>
        <v>39.976315539360854</v>
      </c>
      <c r="F17" s="2">
        <f t="shared" si="18"/>
        <v>0.68881297000000075</v>
      </c>
      <c r="G17" s="211">
        <f t="shared" si="19"/>
        <v>1.7532622970470649E-2</v>
      </c>
      <c r="H17" s="218">
        <f>'Residential Detail'!$I$179</f>
        <v>39.287502569360853</v>
      </c>
      <c r="I17" s="2">
        <f>'Residential Detail'!$K$179</f>
        <v>39.976315539360854</v>
      </c>
      <c r="J17" s="2">
        <f t="shared" si="20"/>
        <v>0.68881297000000075</v>
      </c>
      <c r="K17" s="211">
        <f t="shared" si="21"/>
        <v>1.7532622970470649E-2</v>
      </c>
      <c r="L17" s="218">
        <f>'Residential Detail'!$N$179</f>
        <v>39.332702569360848</v>
      </c>
      <c r="M17" s="2">
        <f>'Residential Detail'!$P$179</f>
        <v>39.976315539360854</v>
      </c>
      <c r="N17" s="2">
        <f t="shared" si="22"/>
        <v>0.64361297000000661</v>
      </c>
      <c r="O17" s="211">
        <f t="shared" si="23"/>
        <v>1.6363304018203021E-2</v>
      </c>
      <c r="P17" s="73">
        <f>'Residential Detail'!$S$179</f>
        <v>40.451402569360845</v>
      </c>
      <c r="Q17" s="2">
        <f>'Residential Detail'!$U$179</f>
        <v>39.976315539360854</v>
      </c>
      <c r="R17" s="2">
        <f t="shared" si="24"/>
        <v>-0.47508702999999031</v>
      </c>
      <c r="S17" s="211">
        <f t="shared" si="25"/>
        <v>-1.1744636769649023E-2</v>
      </c>
    </row>
    <row r="18" spans="1:19" x14ac:dyDescent="0.25">
      <c r="A18" s="194">
        <f t="shared" si="17"/>
        <v>13</v>
      </c>
      <c r="B18" s="1" t="s">
        <v>119</v>
      </c>
      <c r="C18" s="30" t="s">
        <v>107</v>
      </c>
      <c r="D18" s="218">
        <f>'Residential Detail'!$D$240</f>
        <v>65.861206423402137</v>
      </c>
      <c r="E18" s="2">
        <f>'Residential Detail'!$F$240</f>
        <v>64.905138848402132</v>
      </c>
      <c r="F18" s="2">
        <f t="shared" si="18"/>
        <v>-0.95606757500000583</v>
      </c>
      <c r="G18" s="211">
        <f t="shared" si="19"/>
        <v>-1.4516399363439098E-2</v>
      </c>
      <c r="H18" s="218">
        <f>'Residential Detail'!$I$240</f>
        <v>65.861206423402137</v>
      </c>
      <c r="I18" s="2">
        <f>'Residential Detail'!$K$240</f>
        <v>64.905138848402132</v>
      </c>
      <c r="J18" s="2">
        <f t="shared" si="20"/>
        <v>-0.95606757500000583</v>
      </c>
      <c r="K18" s="211">
        <f t="shared" si="21"/>
        <v>-1.4516399363439098E-2</v>
      </c>
      <c r="L18" s="218">
        <f>'Residential Detail'!$N$240</f>
        <v>65.974206423402137</v>
      </c>
      <c r="M18" s="2">
        <f>'Residential Detail'!$P$240</f>
        <v>64.905138848402132</v>
      </c>
      <c r="N18" s="2">
        <f t="shared" si="22"/>
        <v>-1.0690675750000054</v>
      </c>
      <c r="O18" s="211">
        <f t="shared" si="23"/>
        <v>-1.6204326402034439E-2</v>
      </c>
      <c r="P18" s="73">
        <f>'Residential Detail'!$S$240</f>
        <v>68.770956423402126</v>
      </c>
      <c r="Q18" s="2">
        <f>'Residential Detail'!$U$240</f>
        <v>64.905138848402132</v>
      </c>
      <c r="R18" s="2">
        <f t="shared" si="24"/>
        <v>-3.8658175749999941</v>
      </c>
      <c r="S18" s="211">
        <f t="shared" si="25"/>
        <v>-5.621293895055518E-2</v>
      </c>
    </row>
    <row r="19" spans="1:19" x14ac:dyDescent="0.25">
      <c r="A19" s="194">
        <f t="shared" si="17"/>
        <v>14</v>
      </c>
      <c r="B19" s="1" t="s">
        <v>120</v>
      </c>
      <c r="C19" s="30" t="s">
        <v>107</v>
      </c>
      <c r="D19" s="218">
        <f>'Residential Detail'!$D$301</f>
        <v>110.15071284680425</v>
      </c>
      <c r="E19" s="2">
        <f>'Residential Detail'!$F$301</f>
        <v>106.45317769680425</v>
      </c>
      <c r="F19" s="2">
        <f t="shared" si="18"/>
        <v>-3.6975351500000073</v>
      </c>
      <c r="G19" s="211">
        <f t="shared" si="19"/>
        <v>-3.356796387820455E-2</v>
      </c>
      <c r="H19" s="218">
        <f>'Residential Detail'!$I$301</f>
        <v>110.15071284680425</v>
      </c>
      <c r="I19" s="2">
        <f>'Residential Detail'!$K$301</f>
        <v>106.45317769680425</v>
      </c>
      <c r="J19" s="2">
        <f t="shared" si="20"/>
        <v>-3.6975351500000073</v>
      </c>
      <c r="K19" s="211">
        <f t="shared" si="21"/>
        <v>-3.356796387820455E-2</v>
      </c>
      <c r="L19" s="218">
        <f>'Residential Detail'!$N$301</f>
        <v>110.37671284680427</v>
      </c>
      <c r="M19" s="2">
        <f>'Residential Detail'!$P$301</f>
        <v>106.45317769680425</v>
      </c>
      <c r="N19" s="2">
        <f t="shared" si="22"/>
        <v>-3.9235351500000206</v>
      </c>
      <c r="O19" s="211">
        <f t="shared" si="23"/>
        <v>-3.5546765697268348E-2</v>
      </c>
      <c r="P19" s="73">
        <f>'Residential Detail'!$S$301</f>
        <v>115.97021284680426</v>
      </c>
      <c r="Q19" s="2">
        <f>'Residential Detail'!$U$301</f>
        <v>106.45317769680425</v>
      </c>
      <c r="R19" s="2">
        <f t="shared" si="24"/>
        <v>-9.5170351500000123</v>
      </c>
      <c r="S19" s="211">
        <f t="shared" si="25"/>
        <v>-8.2064479458806724E-2</v>
      </c>
    </row>
    <row r="20" spans="1:19" x14ac:dyDescent="0.25">
      <c r="A20" s="194">
        <f t="shared" si="17"/>
        <v>15</v>
      </c>
      <c r="B20" s="1" t="s">
        <v>121</v>
      </c>
      <c r="C20" s="30" t="s">
        <v>107</v>
      </c>
      <c r="D20" s="218">
        <f>'Residential Detail'!$D$362</f>
        <v>163.29812055488679</v>
      </c>
      <c r="E20" s="2">
        <f>'Residential Detail'!$F$362</f>
        <v>156.31082431488679</v>
      </c>
      <c r="F20" s="2">
        <f t="shared" si="18"/>
        <v>-6.9872962400000063</v>
      </c>
      <c r="G20" s="211">
        <f t="shared" si="19"/>
        <v>-4.2788589459922644E-2</v>
      </c>
      <c r="H20" s="218">
        <f>'Residential Detail'!$I$362</f>
        <v>163.29812055488679</v>
      </c>
      <c r="I20" s="2">
        <f>'Residential Detail'!$K$362</f>
        <v>156.31082431488679</v>
      </c>
      <c r="J20" s="2">
        <f t="shared" si="20"/>
        <v>-6.9872962400000063</v>
      </c>
      <c r="K20" s="211">
        <f t="shared" si="21"/>
        <v>-4.2788589459922644E-2</v>
      </c>
      <c r="L20" s="218">
        <f>'Residential Detail'!$N$362</f>
        <v>163.65972055488677</v>
      </c>
      <c r="M20" s="2">
        <f>'Residential Detail'!$P$362</f>
        <v>156.31082431488679</v>
      </c>
      <c r="N20" s="2">
        <f t="shared" si="22"/>
        <v>-7.3488962399999878</v>
      </c>
      <c r="O20" s="211">
        <f t="shared" si="23"/>
        <v>-4.4903512086441444E-2</v>
      </c>
      <c r="P20" s="73">
        <f>'Residential Detail'!$S$362</f>
        <v>172.60932055488681</v>
      </c>
      <c r="Q20" s="2">
        <f>'Residential Detail'!$U$362</f>
        <v>156.31082431488679</v>
      </c>
      <c r="R20" s="2">
        <f t="shared" si="24"/>
        <v>-16.29849624000002</v>
      </c>
      <c r="S20" s="211">
        <f t="shared" si="25"/>
        <v>-9.4424195562587701E-2</v>
      </c>
    </row>
    <row r="21" spans="1:19" x14ac:dyDescent="0.25">
      <c r="A21" s="194">
        <f t="shared" si="17"/>
        <v>16</v>
      </c>
      <c r="B21" s="1" t="s">
        <v>122</v>
      </c>
      <c r="C21" s="30" t="s">
        <v>107</v>
      </c>
      <c r="D21" s="218">
        <f>'Residential Detail'!$D$423</f>
        <v>198.72972569360854</v>
      </c>
      <c r="E21" s="2">
        <f>'Residential Detail'!$F$423</f>
        <v>189.54925539360852</v>
      </c>
      <c r="F21" s="2">
        <f t="shared" si="18"/>
        <v>-9.1804703000000245</v>
      </c>
      <c r="G21" s="211">
        <f t="shared" si="19"/>
        <v>-4.6195757921761588E-2</v>
      </c>
      <c r="H21" s="218">
        <f>'Residential Detail'!$I$423</f>
        <v>198.72972569360854</v>
      </c>
      <c r="I21" s="2">
        <f>'Residential Detail'!$K$423</f>
        <v>189.54925539360852</v>
      </c>
      <c r="J21" s="2">
        <f t="shared" si="20"/>
        <v>-9.1804703000000245</v>
      </c>
      <c r="K21" s="211">
        <f t="shared" si="21"/>
        <v>-4.6195757921761588E-2</v>
      </c>
      <c r="L21" s="218">
        <f>'Residential Detail'!$N$423</f>
        <v>199.18172569360854</v>
      </c>
      <c r="M21" s="2">
        <f>'Residential Detail'!$P$423</f>
        <v>189.54925539360852</v>
      </c>
      <c r="N21" s="2">
        <f t="shared" si="22"/>
        <v>-9.6324703000000227</v>
      </c>
      <c r="O21" s="211">
        <f t="shared" si="23"/>
        <v>-4.8360211090937022E-2</v>
      </c>
      <c r="P21" s="73">
        <f>'Residential Detail'!$S$423</f>
        <v>210.36872569360852</v>
      </c>
      <c r="Q21" s="2">
        <f>'Residential Detail'!$U$423</f>
        <v>189.54925539360852</v>
      </c>
      <c r="R21" s="2">
        <f t="shared" si="24"/>
        <v>-20.819470300000006</v>
      </c>
      <c r="S21" s="211">
        <f t="shared" si="25"/>
        <v>-9.8966565640191781E-2</v>
      </c>
    </row>
    <row r="22" spans="1:19" x14ac:dyDescent="0.25">
      <c r="A22" s="196">
        <f t="shared" si="17"/>
        <v>17</v>
      </c>
      <c r="B22" s="177" t="s">
        <v>123</v>
      </c>
      <c r="C22" s="239" t="s">
        <v>107</v>
      </c>
      <c r="D22" s="219">
        <f>'Residential Detail'!$D$484</f>
        <v>375.88775138721707</v>
      </c>
      <c r="E22" s="179">
        <f>'Residential Detail'!$F$484</f>
        <v>355.74141078721698</v>
      </c>
      <c r="F22" s="179">
        <f t="shared" si="18"/>
        <v>-20.146340600000087</v>
      </c>
      <c r="G22" s="191">
        <f t="shared" si="19"/>
        <v>-5.3596693495996717E-2</v>
      </c>
      <c r="H22" s="219">
        <f>'Residential Detail'!$I$484</f>
        <v>375.88775138721707</v>
      </c>
      <c r="I22" s="179">
        <f>'Residential Detail'!$K$484</f>
        <v>355.74141078721698</v>
      </c>
      <c r="J22" s="179">
        <f t="shared" si="20"/>
        <v>-20.146340600000087</v>
      </c>
      <c r="K22" s="191">
        <f t="shared" si="21"/>
        <v>-5.3596693495996717E-2</v>
      </c>
      <c r="L22" s="219">
        <f>'Residential Detail'!$N$484</f>
        <v>376.791751387217</v>
      </c>
      <c r="M22" s="179">
        <f>'Residential Detail'!$P$484</f>
        <v>355.74141078721698</v>
      </c>
      <c r="N22" s="179">
        <f t="shared" si="22"/>
        <v>-21.050340600000027</v>
      </c>
      <c r="O22" s="191">
        <f t="shared" si="23"/>
        <v>-5.5867307398582769E-2</v>
      </c>
      <c r="P22" s="216">
        <f>'Residential Detail'!$S$484</f>
        <v>399.16575138721703</v>
      </c>
      <c r="Q22" s="179">
        <f>'Residential Detail'!$U$484</f>
        <v>355.74141078721698</v>
      </c>
      <c r="R22" s="179">
        <f t="shared" si="24"/>
        <v>-43.42434060000005</v>
      </c>
      <c r="S22" s="191">
        <f t="shared" si="25"/>
        <v>-0.10878774155620276</v>
      </c>
    </row>
  </sheetData>
  <mergeCells count="4">
    <mergeCell ref="D6:G6"/>
    <mergeCell ref="H6:K6"/>
    <mergeCell ref="L6:O6"/>
    <mergeCell ref="P6:S6"/>
  </mergeCells>
  <conditionalFormatting sqref="G7:G22 K7:K22 O7:O22 S7:S22">
    <cfRule type="cellIs" dxfId="1" priority="2" operator="greaterThan">
      <formula>0.1</formula>
    </cfRule>
  </conditionalFormatting>
  <pageMargins left="0.25" right="0.25" top="0.25" bottom="0.4" header="0.3" footer="0.3"/>
  <pageSetup scale="70" orientation="landscape" r:id="rId1"/>
  <headerFooter>
    <oddHeader>&amp;R&amp;8&amp;D &amp;T</oddHeader>
    <oddFooter>&amp;R&amp;8&amp;P/&amp;N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V491"/>
  <sheetViews>
    <sheetView zoomScale="110" zoomScaleNormal="110" workbookViewId="0">
      <pane xSplit="2" ySplit="6" topLeftCell="C7" activePane="bottomRight" state="frozen"/>
      <selection activeCell="G27" sqref="G27"/>
      <selection pane="topRight" activeCell="G27" sqref="G27"/>
      <selection pane="bottomLeft" activeCell="G27" sqref="G27"/>
      <selection pane="bottomRight" activeCell="C7" sqref="C7"/>
    </sheetView>
  </sheetViews>
  <sheetFormatPr defaultRowHeight="15" x14ac:dyDescent="0.25"/>
  <cols>
    <col min="1" max="1" width="6.28515625" style="52" customWidth="1"/>
    <col min="2" max="2" width="29" bestFit="1" customWidth="1"/>
    <col min="3" max="22" width="10.7109375" customWidth="1"/>
  </cols>
  <sheetData>
    <row r="1" spans="1:22" ht="18.75" x14ac:dyDescent="0.3">
      <c r="A1" s="122" t="s">
        <v>91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1:22" ht="18.75" x14ac:dyDescent="0.3">
      <c r="A2" s="122" t="str">
        <f>IRM</f>
        <v>2017 IRM Application, EB-2016-0063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</row>
    <row r="3" spans="1:22" ht="19.5" thickBot="1" x14ac:dyDescent="0.35">
      <c r="A3" s="123" t="s">
        <v>117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</row>
    <row r="4" spans="1:22" ht="15.75" thickBot="1" x14ac:dyDescent="0.3"/>
    <row r="5" spans="1:22" x14ac:dyDescent="0.25">
      <c r="A5" s="341" t="s">
        <v>81</v>
      </c>
      <c r="B5" s="343" t="s">
        <v>0</v>
      </c>
      <c r="C5" s="339" t="s">
        <v>159</v>
      </c>
      <c r="D5" s="340"/>
      <c r="E5" s="337" t="s">
        <v>158</v>
      </c>
      <c r="F5" s="337"/>
      <c r="G5" s="338"/>
      <c r="H5" s="339" t="s">
        <v>160</v>
      </c>
      <c r="I5" s="340"/>
      <c r="J5" s="337" t="s">
        <v>158</v>
      </c>
      <c r="K5" s="337"/>
      <c r="L5" s="338"/>
      <c r="M5" s="339" t="s">
        <v>161</v>
      </c>
      <c r="N5" s="340"/>
      <c r="O5" s="337" t="s">
        <v>158</v>
      </c>
      <c r="P5" s="337"/>
      <c r="Q5" s="338"/>
      <c r="R5" s="339" t="s">
        <v>162</v>
      </c>
      <c r="S5" s="340"/>
      <c r="T5" s="337" t="s">
        <v>158</v>
      </c>
      <c r="U5" s="337"/>
      <c r="V5" s="338"/>
    </row>
    <row r="6" spans="1:22" x14ac:dyDescent="0.25">
      <c r="A6" s="342"/>
      <c r="B6" s="344"/>
      <c r="C6" s="117" t="s">
        <v>2</v>
      </c>
      <c r="D6" s="118" t="s">
        <v>3</v>
      </c>
      <c r="E6" s="119" t="s">
        <v>2</v>
      </c>
      <c r="F6" s="120" t="s">
        <v>3</v>
      </c>
      <c r="G6" s="121" t="s">
        <v>77</v>
      </c>
      <c r="H6" s="117" t="s">
        <v>2</v>
      </c>
      <c r="I6" s="118" t="s">
        <v>3</v>
      </c>
      <c r="J6" s="119" t="s">
        <v>2</v>
      </c>
      <c r="K6" s="120" t="s">
        <v>3</v>
      </c>
      <c r="L6" s="121" t="s">
        <v>77</v>
      </c>
      <c r="M6" s="117" t="s">
        <v>2</v>
      </c>
      <c r="N6" s="118" t="s">
        <v>3</v>
      </c>
      <c r="O6" s="119" t="s">
        <v>2</v>
      </c>
      <c r="P6" s="120" t="s">
        <v>3</v>
      </c>
      <c r="Q6" s="121" t="s">
        <v>77</v>
      </c>
      <c r="R6" s="117" t="s">
        <v>2</v>
      </c>
      <c r="S6" s="118" t="s">
        <v>3</v>
      </c>
      <c r="T6" s="119" t="s">
        <v>2</v>
      </c>
      <c r="U6" s="120" t="s">
        <v>3</v>
      </c>
      <c r="V6" s="121" t="s">
        <v>77</v>
      </c>
    </row>
    <row r="7" spans="1:22" x14ac:dyDescent="0.25">
      <c r="A7" s="99">
        <v>1</v>
      </c>
      <c r="B7" s="48" t="s">
        <v>68</v>
      </c>
      <c r="C7" s="49"/>
      <c r="D7" s="210">
        <v>750</v>
      </c>
      <c r="E7" s="66"/>
      <c r="F7" s="1">
        <f>D7</f>
        <v>750</v>
      </c>
      <c r="G7" s="48"/>
      <c r="H7" s="49"/>
      <c r="I7" s="30">
        <f>D7</f>
        <v>750</v>
      </c>
      <c r="J7" s="66"/>
      <c r="K7" s="1">
        <f>I7</f>
        <v>750</v>
      </c>
      <c r="L7" s="48"/>
      <c r="M7" s="49"/>
      <c r="N7" s="30">
        <f>D7</f>
        <v>750</v>
      </c>
      <c r="O7" s="66"/>
      <c r="P7" s="1">
        <f>N7</f>
        <v>750</v>
      </c>
      <c r="Q7" s="48"/>
      <c r="R7" s="49"/>
      <c r="S7" s="30">
        <f>D7</f>
        <v>750</v>
      </c>
      <c r="T7" s="66"/>
      <c r="U7" s="1">
        <f>S7</f>
        <v>750</v>
      </c>
      <c r="V7" s="48"/>
    </row>
    <row r="8" spans="1:22" x14ac:dyDescent="0.25">
      <c r="A8" s="99">
        <f>A7+1</f>
        <v>2</v>
      </c>
      <c r="B8" s="48" t="s">
        <v>69</v>
      </c>
      <c r="C8" s="49"/>
      <c r="D8" s="30">
        <v>0</v>
      </c>
      <c r="E8" s="66"/>
      <c r="F8" s="1">
        <f>D8</f>
        <v>0</v>
      </c>
      <c r="G8" s="48"/>
      <c r="H8" s="49"/>
      <c r="I8" s="30">
        <v>0</v>
      </c>
      <c r="J8" s="66"/>
      <c r="K8" s="1">
        <f>I8</f>
        <v>0</v>
      </c>
      <c r="L8" s="48"/>
      <c r="M8" s="49"/>
      <c r="N8" s="30">
        <v>0</v>
      </c>
      <c r="O8" s="66"/>
      <c r="P8" s="1">
        <f>N8</f>
        <v>0</v>
      </c>
      <c r="Q8" s="48"/>
      <c r="R8" s="49"/>
      <c r="S8" s="30">
        <v>0</v>
      </c>
      <c r="T8" s="66"/>
      <c r="U8" s="1">
        <f>S8</f>
        <v>0</v>
      </c>
      <c r="V8" s="48"/>
    </row>
    <row r="9" spans="1:22" x14ac:dyDescent="0.25">
      <c r="A9" s="99">
        <f t="shared" ref="A9:A58" si="0">A8+1</f>
        <v>3</v>
      </c>
      <c r="B9" s="48" t="s">
        <v>19</v>
      </c>
      <c r="C9" s="49"/>
      <c r="D9" s="30">
        <f>EPI_LOSS</f>
        <v>1.0430999999999999</v>
      </c>
      <c r="E9" s="66"/>
      <c r="F9" s="1">
        <f>EPI_LOSS</f>
        <v>1.0430999999999999</v>
      </c>
      <c r="G9" s="48"/>
      <c r="H9" s="49"/>
      <c r="I9" s="30">
        <f>EPI_LOSS</f>
        <v>1.0430999999999999</v>
      </c>
      <c r="J9" s="66"/>
      <c r="K9" s="1">
        <f>EPI_LOSS</f>
        <v>1.0430999999999999</v>
      </c>
      <c r="L9" s="48"/>
      <c r="M9" s="49"/>
      <c r="N9" s="30">
        <f>EPI_LOSS</f>
        <v>1.0430999999999999</v>
      </c>
      <c r="O9" s="66"/>
      <c r="P9" s="1">
        <f>EPI_LOSS</f>
        <v>1.0430999999999999</v>
      </c>
      <c r="Q9" s="48"/>
      <c r="R9" s="49"/>
      <c r="S9" s="42">
        <f>NEW_LOSS</f>
        <v>1.0430999999999999</v>
      </c>
      <c r="T9" s="66"/>
      <c r="U9" s="1">
        <f>EPI_LOSS</f>
        <v>1.0430999999999999</v>
      </c>
      <c r="V9" s="48"/>
    </row>
    <row r="10" spans="1:22" x14ac:dyDescent="0.25">
      <c r="A10" s="99">
        <f t="shared" si="0"/>
        <v>4</v>
      </c>
      <c r="B10" s="48" t="s">
        <v>70</v>
      </c>
      <c r="C10" s="49"/>
      <c r="D10" s="30">
        <f>D7*D9</f>
        <v>782.32499999999993</v>
      </c>
      <c r="E10" s="66"/>
      <c r="F10" s="1">
        <f>F7*F9</f>
        <v>782.32499999999993</v>
      </c>
      <c r="G10" s="48"/>
      <c r="H10" s="49"/>
      <c r="I10" s="30">
        <f>I7*I9</f>
        <v>782.32499999999993</v>
      </c>
      <c r="J10" s="66"/>
      <c r="K10" s="1">
        <f>K7*K9</f>
        <v>782.32499999999993</v>
      </c>
      <c r="L10" s="48"/>
      <c r="M10" s="49"/>
      <c r="N10" s="30">
        <f>N7*N9</f>
        <v>782.32499999999993</v>
      </c>
      <c r="O10" s="66"/>
      <c r="P10" s="1">
        <f>P7*P9</f>
        <v>782.32499999999993</v>
      </c>
      <c r="Q10" s="48"/>
      <c r="R10" s="49"/>
      <c r="S10" s="30">
        <f>S7*S9</f>
        <v>782.32499999999993</v>
      </c>
      <c r="T10" s="66"/>
      <c r="U10" s="1">
        <f>U7*U9</f>
        <v>782.32499999999993</v>
      </c>
      <c r="V10" s="48"/>
    </row>
    <row r="11" spans="1:22" x14ac:dyDescent="0.25">
      <c r="A11" s="100">
        <f t="shared" si="0"/>
        <v>5</v>
      </c>
      <c r="B11" s="46" t="s">
        <v>24</v>
      </c>
      <c r="C11" s="45"/>
      <c r="D11" s="31"/>
      <c r="E11" s="67"/>
      <c r="F11" s="29"/>
      <c r="G11" s="46"/>
      <c r="H11" s="45"/>
      <c r="I11" s="31"/>
      <c r="J11" s="67"/>
      <c r="K11" s="29"/>
      <c r="L11" s="46"/>
      <c r="M11" s="45"/>
      <c r="N11" s="31"/>
      <c r="O11" s="67"/>
      <c r="P11" s="29"/>
      <c r="Q11" s="46"/>
      <c r="R11" s="45"/>
      <c r="S11" s="31"/>
      <c r="T11" s="67"/>
      <c r="U11" s="29"/>
      <c r="V11" s="46"/>
    </row>
    <row r="12" spans="1:22" x14ac:dyDescent="0.25">
      <c r="A12" s="99">
        <f t="shared" si="0"/>
        <v>6</v>
      </c>
      <c r="B12" s="48" t="s">
        <v>20</v>
      </c>
      <c r="C12" s="47">
        <f>'General Input'!$B$11</f>
        <v>8.6999999999999994E-2</v>
      </c>
      <c r="D12" s="32">
        <f>D7*C12*TOU_OFF</f>
        <v>42.399467376830899</v>
      </c>
      <c r="E12" s="68">
        <f>'General Input'!$B$11</f>
        <v>8.6999999999999994E-2</v>
      </c>
      <c r="F12" s="2">
        <f>F7*E12*TOU_OFF</f>
        <v>42.399467376830899</v>
      </c>
      <c r="G12" s="48"/>
      <c r="H12" s="47">
        <f>'General Input'!$B$11</f>
        <v>8.6999999999999994E-2</v>
      </c>
      <c r="I12" s="32">
        <f>I7*H12*TOU_OFF</f>
        <v>42.399467376830899</v>
      </c>
      <c r="J12" s="68">
        <f>'General Input'!$B$11</f>
        <v>8.6999999999999994E-2</v>
      </c>
      <c r="K12" s="2">
        <f>K7*J12*TOU_OFF</f>
        <v>42.399467376830899</v>
      </c>
      <c r="L12" s="48"/>
      <c r="M12" s="47">
        <f>'General Input'!$B$11</f>
        <v>8.6999999999999994E-2</v>
      </c>
      <c r="N12" s="32">
        <f>N7*M12*TOU_OFF</f>
        <v>42.399467376830899</v>
      </c>
      <c r="O12" s="68">
        <f>'General Input'!$B$11</f>
        <v>8.6999999999999994E-2</v>
      </c>
      <c r="P12" s="2">
        <f>P7*O12*TOU_OFF</f>
        <v>42.399467376830899</v>
      </c>
      <c r="Q12" s="48"/>
      <c r="R12" s="47">
        <f>'General Input'!$B$11</f>
        <v>8.6999999999999994E-2</v>
      </c>
      <c r="S12" s="32">
        <f>S7*R12*TOU_OFF</f>
        <v>42.399467376830899</v>
      </c>
      <c r="T12" s="68">
        <f>'General Input'!$B$11</f>
        <v>8.6999999999999994E-2</v>
      </c>
      <c r="U12" s="2">
        <f>U7*T12*TOU_OFF</f>
        <v>42.399467376830899</v>
      </c>
      <c r="V12" s="48"/>
    </row>
    <row r="13" spans="1:22" x14ac:dyDescent="0.25">
      <c r="A13" s="99">
        <f t="shared" si="0"/>
        <v>7</v>
      </c>
      <c r="B13" s="48" t="s">
        <v>21</v>
      </c>
      <c r="C13" s="47">
        <f>'General Input'!$B$12</f>
        <v>0.13200000000000001</v>
      </c>
      <c r="D13" s="32">
        <f>D7*C13*TOU_MID</f>
        <v>16.873501997336884</v>
      </c>
      <c r="E13" s="68">
        <f>'General Input'!$B$12</f>
        <v>0.13200000000000001</v>
      </c>
      <c r="F13" s="2">
        <f>F7*E13*TOU_MID</f>
        <v>16.873501997336884</v>
      </c>
      <c r="G13" s="48"/>
      <c r="H13" s="47">
        <f>'General Input'!$B$12</f>
        <v>0.13200000000000001</v>
      </c>
      <c r="I13" s="32">
        <f>I7*H13*TOU_MID</f>
        <v>16.873501997336884</v>
      </c>
      <c r="J13" s="68">
        <f>'General Input'!$B$12</f>
        <v>0.13200000000000001</v>
      </c>
      <c r="K13" s="2">
        <f>K7*J13*TOU_MID</f>
        <v>16.873501997336884</v>
      </c>
      <c r="L13" s="48"/>
      <c r="M13" s="47">
        <f>'General Input'!$B$12</f>
        <v>0.13200000000000001</v>
      </c>
      <c r="N13" s="32">
        <f>N7*M13*TOU_MID</f>
        <v>16.873501997336884</v>
      </c>
      <c r="O13" s="68">
        <f>'General Input'!$B$12</f>
        <v>0.13200000000000001</v>
      </c>
      <c r="P13" s="2">
        <f>P7*O13*TOU_MID</f>
        <v>16.873501997336884</v>
      </c>
      <c r="Q13" s="48"/>
      <c r="R13" s="47">
        <f>'General Input'!$B$12</f>
        <v>0.13200000000000001</v>
      </c>
      <c r="S13" s="32">
        <f>S7*R13*TOU_MID</f>
        <v>16.873501997336884</v>
      </c>
      <c r="T13" s="68">
        <f>'General Input'!$B$12</f>
        <v>0.13200000000000001</v>
      </c>
      <c r="U13" s="2">
        <f>U7*T13*TOU_MID</f>
        <v>16.873501997336884</v>
      </c>
      <c r="V13" s="48"/>
    </row>
    <row r="14" spans="1:22" x14ac:dyDescent="0.25">
      <c r="A14" s="101">
        <f t="shared" si="0"/>
        <v>8</v>
      </c>
      <c r="B14" s="85" t="s">
        <v>22</v>
      </c>
      <c r="C14" s="84">
        <f>'General Input'!$B$13</f>
        <v>0.18</v>
      </c>
      <c r="D14" s="39">
        <f>D7*C14*TOU_ON</f>
        <v>24.267643142476697</v>
      </c>
      <c r="E14" s="69">
        <f>'General Input'!$B$13</f>
        <v>0.18</v>
      </c>
      <c r="F14" s="40">
        <f>F7*E14*TOU_ON</f>
        <v>24.267643142476697</v>
      </c>
      <c r="G14" s="85"/>
      <c r="H14" s="84">
        <f>'General Input'!$B$13</f>
        <v>0.18</v>
      </c>
      <c r="I14" s="39">
        <f>I7*H14*TOU_ON</f>
        <v>24.267643142476697</v>
      </c>
      <c r="J14" s="69">
        <f>'General Input'!$B$13</f>
        <v>0.18</v>
      </c>
      <c r="K14" s="40">
        <f>K7*J14*TOU_ON</f>
        <v>24.267643142476697</v>
      </c>
      <c r="L14" s="85"/>
      <c r="M14" s="84">
        <f>'General Input'!$B$13</f>
        <v>0.18</v>
      </c>
      <c r="N14" s="39">
        <f>N7*M14*TOU_ON</f>
        <v>24.267643142476697</v>
      </c>
      <c r="O14" s="69">
        <f>'General Input'!$B$13</f>
        <v>0.18</v>
      </c>
      <c r="P14" s="40">
        <f>P7*O14*TOU_ON</f>
        <v>24.267643142476697</v>
      </c>
      <c r="Q14" s="85"/>
      <c r="R14" s="84">
        <f>'General Input'!$B$13</f>
        <v>0.18</v>
      </c>
      <c r="S14" s="39">
        <f>S7*R14*TOU_ON</f>
        <v>24.267643142476697</v>
      </c>
      <c r="T14" s="69">
        <f>'General Input'!$B$13</f>
        <v>0.18</v>
      </c>
      <c r="U14" s="40">
        <f>U7*T14*TOU_ON</f>
        <v>24.267643142476697</v>
      </c>
      <c r="V14" s="85"/>
    </row>
    <row r="15" spans="1:22" x14ac:dyDescent="0.25">
      <c r="A15" s="102">
        <f t="shared" si="0"/>
        <v>9</v>
      </c>
      <c r="B15" s="103" t="s">
        <v>23</v>
      </c>
      <c r="C15" s="86"/>
      <c r="D15" s="56">
        <f>SUM(D12:D14)</f>
        <v>83.540612516644487</v>
      </c>
      <c r="E15" s="70"/>
      <c r="F15" s="55">
        <f>SUM(F12:F14)</f>
        <v>83.540612516644487</v>
      </c>
      <c r="G15" s="87">
        <f>D15-F15</f>
        <v>0</v>
      </c>
      <c r="H15" s="86"/>
      <c r="I15" s="56">
        <f>SUM(I12:I14)</f>
        <v>83.540612516644487</v>
      </c>
      <c r="J15" s="70"/>
      <c r="K15" s="55">
        <f>SUM(K12:K14)</f>
        <v>83.540612516644487</v>
      </c>
      <c r="L15" s="87">
        <f>I15-K15</f>
        <v>0</v>
      </c>
      <c r="M15" s="86"/>
      <c r="N15" s="56">
        <f>SUM(N12:N14)</f>
        <v>83.540612516644487</v>
      </c>
      <c r="O15" s="70"/>
      <c r="P15" s="55">
        <f>SUM(P12:P14)</f>
        <v>83.540612516644487</v>
      </c>
      <c r="Q15" s="87">
        <f>N15-P15</f>
        <v>0</v>
      </c>
      <c r="R15" s="86"/>
      <c r="S15" s="56">
        <f>SUM(S12:S14)</f>
        <v>83.540612516644487</v>
      </c>
      <c r="T15" s="70"/>
      <c r="U15" s="55">
        <f>SUM(U12:U14)</f>
        <v>83.540612516644487</v>
      </c>
      <c r="V15" s="87">
        <f>S15-U15</f>
        <v>0</v>
      </c>
    </row>
    <row r="16" spans="1:22" x14ac:dyDescent="0.25">
      <c r="A16" s="104">
        <f t="shared" si="0"/>
        <v>10</v>
      </c>
      <c r="B16" s="105" t="s">
        <v>87</v>
      </c>
      <c r="C16" s="88"/>
      <c r="D16" s="80"/>
      <c r="E16" s="71"/>
      <c r="F16" s="57"/>
      <c r="G16" s="89">
        <f>G15/D15</f>
        <v>0</v>
      </c>
      <c r="H16" s="88"/>
      <c r="I16" s="80"/>
      <c r="J16" s="71"/>
      <c r="K16" s="57"/>
      <c r="L16" s="89">
        <f>L15/I15</f>
        <v>0</v>
      </c>
      <c r="M16" s="88"/>
      <c r="N16" s="80"/>
      <c r="O16" s="71"/>
      <c r="P16" s="57"/>
      <c r="Q16" s="89">
        <f>Q15/N15</f>
        <v>0</v>
      </c>
      <c r="R16" s="88"/>
      <c r="S16" s="80"/>
      <c r="T16" s="71"/>
      <c r="U16" s="57"/>
      <c r="V16" s="89">
        <f>V15/S15</f>
        <v>0</v>
      </c>
    </row>
    <row r="17" spans="1:22" x14ac:dyDescent="0.25">
      <c r="A17" s="106">
        <f t="shared" si="0"/>
        <v>11</v>
      </c>
      <c r="B17" s="91" t="s">
        <v>25</v>
      </c>
      <c r="C17" s="90"/>
      <c r="D17" s="81"/>
      <c r="E17" s="72"/>
      <c r="F17" s="54"/>
      <c r="G17" s="91"/>
      <c r="H17" s="90"/>
      <c r="I17" s="81"/>
      <c r="J17" s="72"/>
      <c r="K17" s="54"/>
      <c r="L17" s="91"/>
      <c r="M17" s="90"/>
      <c r="N17" s="81"/>
      <c r="O17" s="72"/>
      <c r="P17" s="54"/>
      <c r="Q17" s="91"/>
      <c r="R17" s="90"/>
      <c r="S17" s="81"/>
      <c r="T17" s="72"/>
      <c r="U17" s="54"/>
      <c r="V17" s="91"/>
    </row>
    <row r="18" spans="1:22" x14ac:dyDescent="0.25">
      <c r="A18" s="99">
        <f t="shared" si="0"/>
        <v>12</v>
      </c>
      <c r="B18" s="48" t="s">
        <v>5</v>
      </c>
      <c r="C18" s="35">
        <f>Rates!$B$3</f>
        <v>18.98</v>
      </c>
      <c r="D18" s="300">
        <f>C18</f>
        <v>18.98</v>
      </c>
      <c r="E18" s="73">
        <f>Rates!$J$3</f>
        <v>21.03</v>
      </c>
      <c r="F18" s="2">
        <f>E18</f>
        <v>21.03</v>
      </c>
      <c r="G18" s="48"/>
      <c r="H18" s="35">
        <f>Rates!$B$3</f>
        <v>18.98</v>
      </c>
      <c r="I18" s="300">
        <f>H18</f>
        <v>18.98</v>
      </c>
      <c r="J18" s="73">
        <f>Rates!$J$3</f>
        <v>21.03</v>
      </c>
      <c r="K18" s="2">
        <f>J18</f>
        <v>21.03</v>
      </c>
      <c r="L18" s="48"/>
      <c r="M18" s="35">
        <f>Rates!$B$3</f>
        <v>18.98</v>
      </c>
      <c r="N18" s="300">
        <f>M18</f>
        <v>18.98</v>
      </c>
      <c r="O18" s="73">
        <f>Rates!$J$3</f>
        <v>21.03</v>
      </c>
      <c r="P18" s="2">
        <f>O18</f>
        <v>21.03</v>
      </c>
      <c r="Q18" s="48"/>
      <c r="R18" s="35">
        <f>Rates!$B$3</f>
        <v>18.98</v>
      </c>
      <c r="S18" s="300">
        <f>R18</f>
        <v>18.98</v>
      </c>
      <c r="T18" s="73">
        <f>Rates!$J$3</f>
        <v>21.03</v>
      </c>
      <c r="U18" s="2">
        <f>T18</f>
        <v>21.03</v>
      </c>
      <c r="V18" s="48"/>
    </row>
    <row r="19" spans="1:22" x14ac:dyDescent="0.25">
      <c r="A19" s="99">
        <f>A18+1</f>
        <v>13</v>
      </c>
      <c r="B19" s="48" t="s">
        <v>139</v>
      </c>
      <c r="C19" s="35">
        <f>Rates!$B$4</f>
        <v>0.22</v>
      </c>
      <c r="D19" s="300">
        <f t="shared" ref="D19:D20" si="1">C19</f>
        <v>0.22</v>
      </c>
      <c r="E19" s="73">
        <f>Rates!$J$4</f>
        <v>0</v>
      </c>
      <c r="F19" s="2">
        <f t="shared" ref="F19:F20" si="2">E19</f>
        <v>0</v>
      </c>
      <c r="G19" s="48"/>
      <c r="H19" s="35">
        <f>Rates!$B$4</f>
        <v>0.22</v>
      </c>
      <c r="I19" s="300">
        <f t="shared" ref="I19:I20" si="3">H19</f>
        <v>0.22</v>
      </c>
      <c r="J19" s="73">
        <f>Rates!$J$4</f>
        <v>0</v>
      </c>
      <c r="K19" s="2">
        <f t="shared" ref="K19:K20" si="4">J19</f>
        <v>0</v>
      </c>
      <c r="L19" s="48"/>
      <c r="M19" s="35">
        <f>Rates!$B$4</f>
        <v>0.22</v>
      </c>
      <c r="N19" s="300">
        <f t="shared" ref="N19:N20" si="5">M19</f>
        <v>0.22</v>
      </c>
      <c r="O19" s="73">
        <f>Rates!$J$4</f>
        <v>0</v>
      </c>
      <c r="P19" s="2">
        <f t="shared" ref="P19:P20" si="6">O19</f>
        <v>0</v>
      </c>
      <c r="Q19" s="48"/>
      <c r="R19" s="35">
        <f>Rates!$B$4</f>
        <v>0.22</v>
      </c>
      <c r="S19" s="300">
        <f t="shared" ref="S19:S20" si="7">R19</f>
        <v>0.22</v>
      </c>
      <c r="T19" s="73">
        <f>Rates!$J$4</f>
        <v>0</v>
      </c>
      <c r="U19" s="2">
        <f t="shared" ref="U19:U20" si="8">T19</f>
        <v>0</v>
      </c>
      <c r="V19" s="48"/>
    </row>
    <row r="20" spans="1:22" x14ac:dyDescent="0.25">
      <c r="A20" s="99">
        <f t="shared" si="0"/>
        <v>14</v>
      </c>
      <c r="B20" s="48" t="s">
        <v>72</v>
      </c>
      <c r="C20" s="35">
        <f>Rates!$B$5</f>
        <v>0.79</v>
      </c>
      <c r="D20" s="300">
        <f t="shared" si="1"/>
        <v>0.79</v>
      </c>
      <c r="E20" s="73">
        <f>Rates!$J$5</f>
        <v>0.79</v>
      </c>
      <c r="F20" s="2">
        <f t="shared" si="2"/>
        <v>0.79</v>
      </c>
      <c r="G20" s="48"/>
      <c r="H20" s="35">
        <f>Rates!$B$5</f>
        <v>0.79</v>
      </c>
      <c r="I20" s="300">
        <f t="shared" si="3"/>
        <v>0.79</v>
      </c>
      <c r="J20" s="73">
        <f>Rates!$J$5</f>
        <v>0.79</v>
      </c>
      <c r="K20" s="2">
        <f t="shared" si="4"/>
        <v>0.79</v>
      </c>
      <c r="L20" s="48"/>
      <c r="M20" s="35">
        <f>Rates!$B$5</f>
        <v>0.79</v>
      </c>
      <c r="N20" s="300">
        <f t="shared" si="5"/>
        <v>0.79</v>
      </c>
      <c r="O20" s="73">
        <f>Rates!$J$5</f>
        <v>0.79</v>
      </c>
      <c r="P20" s="2">
        <f t="shared" si="6"/>
        <v>0.79</v>
      </c>
      <c r="Q20" s="48"/>
      <c r="R20" s="35">
        <f>Rates!$B$5</f>
        <v>0.79</v>
      </c>
      <c r="S20" s="300">
        <f t="shared" si="7"/>
        <v>0.79</v>
      </c>
      <c r="T20" s="73">
        <f>Rates!$J$5</f>
        <v>0.79</v>
      </c>
      <c r="U20" s="2">
        <f t="shared" si="8"/>
        <v>0.79</v>
      </c>
      <c r="V20" s="48"/>
    </row>
    <row r="21" spans="1:22" x14ac:dyDescent="0.25">
      <c r="A21" s="99">
        <f t="shared" si="0"/>
        <v>15</v>
      </c>
      <c r="B21" s="48" t="s">
        <v>4</v>
      </c>
      <c r="C21" s="37">
        <f>D15/D7</f>
        <v>0.11138748335552598</v>
      </c>
      <c r="D21" s="300">
        <f>(D10-D7)*C21</f>
        <v>3.6006003994673699</v>
      </c>
      <c r="E21" s="74">
        <f>F15/F7</f>
        <v>0.11138748335552598</v>
      </c>
      <c r="F21" s="2">
        <f>(F10-F7)*E21</f>
        <v>3.6006003994673699</v>
      </c>
      <c r="G21" s="48"/>
      <c r="H21" s="37">
        <f>I15/I7</f>
        <v>0.11138748335552598</v>
      </c>
      <c r="I21" s="300">
        <f>(I10-I7)*H21</f>
        <v>3.6006003994673699</v>
      </c>
      <c r="J21" s="74">
        <f>K15/K7</f>
        <v>0.11138748335552598</v>
      </c>
      <c r="K21" s="2">
        <f>(K10-K7)*J21</f>
        <v>3.6006003994673699</v>
      </c>
      <c r="L21" s="48"/>
      <c r="M21" s="37">
        <f>N15/N7</f>
        <v>0.11138748335552598</v>
      </c>
      <c r="N21" s="300">
        <f>(N10-N7)*M21</f>
        <v>3.6006003994673699</v>
      </c>
      <c r="O21" s="74">
        <f>P15/P7</f>
        <v>0.11138748335552598</v>
      </c>
      <c r="P21" s="2">
        <f>(P10-P7)*O21</f>
        <v>3.6006003994673699</v>
      </c>
      <c r="Q21" s="48"/>
      <c r="R21" s="37">
        <f>S15/S7</f>
        <v>0.11138748335552598</v>
      </c>
      <c r="S21" s="300">
        <f>(S10-S7)*R21</f>
        <v>3.6006003994673699</v>
      </c>
      <c r="T21" s="74">
        <f>U15/U7</f>
        <v>0.11138748335552598</v>
      </c>
      <c r="U21" s="2">
        <f>(U10-U7)*T21</f>
        <v>3.6006003994673699</v>
      </c>
      <c r="V21" s="48"/>
    </row>
    <row r="22" spans="1:22" x14ac:dyDescent="0.25">
      <c r="A22" s="99">
        <f t="shared" si="0"/>
        <v>16</v>
      </c>
      <c r="B22" s="48" t="s">
        <v>67</v>
      </c>
      <c r="C22" s="37">
        <f>Rates!$B$7</f>
        <v>7.7000000000000002E-3</v>
      </c>
      <c r="D22" s="300">
        <f>C22*D7</f>
        <v>5.7750000000000004</v>
      </c>
      <c r="E22" s="74">
        <f>Rates!$J$7</f>
        <v>5.1999999999999998E-3</v>
      </c>
      <c r="F22" s="2">
        <f>E22*F7</f>
        <v>3.9</v>
      </c>
      <c r="G22" s="48"/>
      <c r="H22" s="37">
        <f>Rates!$B$7</f>
        <v>7.7000000000000002E-3</v>
      </c>
      <c r="I22" s="300">
        <f>H22*I7</f>
        <v>5.7750000000000004</v>
      </c>
      <c r="J22" s="74">
        <f>Rates!$J$7</f>
        <v>5.1999999999999998E-3</v>
      </c>
      <c r="K22" s="2">
        <f>J22*K7</f>
        <v>3.9</v>
      </c>
      <c r="L22" s="48"/>
      <c r="M22" s="37">
        <f>Rates!$B$7</f>
        <v>7.7000000000000002E-3</v>
      </c>
      <c r="N22" s="300">
        <f>M22*N7</f>
        <v>5.7750000000000004</v>
      </c>
      <c r="O22" s="74">
        <f>Rates!$J$7</f>
        <v>5.1999999999999998E-3</v>
      </c>
      <c r="P22" s="2">
        <f>O22*P7</f>
        <v>3.9</v>
      </c>
      <c r="Q22" s="48"/>
      <c r="R22" s="37">
        <f>Rates!$B$7</f>
        <v>7.7000000000000002E-3</v>
      </c>
      <c r="S22" s="300">
        <f>R22*S7</f>
        <v>5.7750000000000004</v>
      </c>
      <c r="T22" s="74">
        <f>Rates!$J$7</f>
        <v>5.1999999999999998E-3</v>
      </c>
      <c r="U22" s="2">
        <f>T22*U7</f>
        <v>3.9</v>
      </c>
      <c r="V22" s="48"/>
    </row>
    <row r="23" spans="1:22" x14ac:dyDescent="0.25">
      <c r="A23" s="99">
        <f t="shared" si="0"/>
        <v>17</v>
      </c>
      <c r="B23" s="48" t="s">
        <v>7</v>
      </c>
      <c r="C23" s="37">
        <f>Rates!$B$8</f>
        <v>1.6999999999999999E-3</v>
      </c>
      <c r="D23" s="300">
        <f>C23*D7</f>
        <v>1.2749999999999999</v>
      </c>
      <c r="E23" s="74">
        <f>Rates!$J$8</f>
        <v>1.6999999999999999E-3</v>
      </c>
      <c r="F23" s="2">
        <f>E23*F7</f>
        <v>1.2749999999999999</v>
      </c>
      <c r="G23" s="48"/>
      <c r="H23" s="37">
        <f>Rates!$B$8</f>
        <v>1.6999999999999999E-3</v>
      </c>
      <c r="I23" s="300">
        <f>H23*I7</f>
        <v>1.2749999999999999</v>
      </c>
      <c r="J23" s="74">
        <f>Rates!$J$8</f>
        <v>1.6999999999999999E-3</v>
      </c>
      <c r="K23" s="2">
        <f>J23*K7</f>
        <v>1.2749999999999999</v>
      </c>
      <c r="L23" s="48"/>
      <c r="M23" s="37">
        <f>Rates!$B$8</f>
        <v>1.6999999999999999E-3</v>
      </c>
      <c r="N23" s="300">
        <f>M23*N7</f>
        <v>1.2749999999999999</v>
      </c>
      <c r="O23" s="74">
        <f>Rates!$J$8</f>
        <v>1.6999999999999999E-3</v>
      </c>
      <c r="P23" s="2">
        <f>O23*P7</f>
        <v>1.2749999999999999</v>
      </c>
      <c r="Q23" s="48"/>
      <c r="R23" s="37">
        <f>Rates!$B$8</f>
        <v>1.6999999999999999E-3</v>
      </c>
      <c r="S23" s="300">
        <f>R23*S7</f>
        <v>1.2749999999999999</v>
      </c>
      <c r="T23" s="74">
        <f>Rates!$J$8</f>
        <v>1.6999999999999999E-3</v>
      </c>
      <c r="U23" s="2">
        <f>T23*U7</f>
        <v>1.2749999999999999</v>
      </c>
      <c r="V23" s="48"/>
    </row>
    <row r="24" spans="1:22" x14ac:dyDescent="0.25">
      <c r="A24" s="99">
        <f t="shared" si="0"/>
        <v>18</v>
      </c>
      <c r="B24" s="48" t="s">
        <v>8</v>
      </c>
      <c r="C24" s="37">
        <f>Rates!$B$9</f>
        <v>2.0000000000000001E-4</v>
      </c>
      <c r="D24" s="300">
        <f>C24*D7</f>
        <v>0.15</v>
      </c>
      <c r="E24" s="74">
        <f>Rates!$J$9</f>
        <v>2.9999999999999997E-4</v>
      </c>
      <c r="F24" s="2">
        <f>E24*F7</f>
        <v>0.22499999999999998</v>
      </c>
      <c r="G24" s="48"/>
      <c r="H24" s="37">
        <f>Rates!$B$9</f>
        <v>2.0000000000000001E-4</v>
      </c>
      <c r="I24" s="300">
        <f>H24*I7</f>
        <v>0.15</v>
      </c>
      <c r="J24" s="74">
        <f>Rates!$J$9</f>
        <v>2.9999999999999997E-4</v>
      </c>
      <c r="K24" s="2">
        <f>J24*K7</f>
        <v>0.22499999999999998</v>
      </c>
      <c r="L24" s="48"/>
      <c r="M24" s="37">
        <f>Rates!$B$9</f>
        <v>2.0000000000000001E-4</v>
      </c>
      <c r="N24" s="300">
        <f>M24*N7</f>
        <v>0.15</v>
      </c>
      <c r="O24" s="74">
        <f>Rates!$J$9</f>
        <v>2.9999999999999997E-4</v>
      </c>
      <c r="P24" s="2">
        <f>O24*P7</f>
        <v>0.22499999999999998</v>
      </c>
      <c r="Q24" s="48"/>
      <c r="R24" s="37">
        <f>Rates!$B$9</f>
        <v>2.0000000000000001E-4</v>
      </c>
      <c r="S24" s="300">
        <f>R24*S7</f>
        <v>0.15</v>
      </c>
      <c r="T24" s="74">
        <f>Rates!$J$9</f>
        <v>2.9999999999999997E-4</v>
      </c>
      <c r="U24" s="2">
        <f>T24*U7</f>
        <v>0.22499999999999998</v>
      </c>
      <c r="V24" s="48"/>
    </row>
    <row r="25" spans="1:22" x14ac:dyDescent="0.25">
      <c r="A25" s="99">
        <f t="shared" si="0"/>
        <v>19</v>
      </c>
      <c r="B25" s="48" t="s">
        <v>75</v>
      </c>
      <c r="C25" s="37">
        <v>0</v>
      </c>
      <c r="D25" s="300">
        <f>C25*D7</f>
        <v>0</v>
      </c>
      <c r="E25" s="74">
        <v>0</v>
      </c>
      <c r="F25" s="2">
        <f>E25*F7</f>
        <v>0</v>
      </c>
      <c r="G25" s="48"/>
      <c r="H25" s="37">
        <v>0</v>
      </c>
      <c r="I25" s="300">
        <f>H25*I7</f>
        <v>0</v>
      </c>
      <c r="J25" s="74">
        <v>0</v>
      </c>
      <c r="K25" s="2">
        <f>J25*K7</f>
        <v>0</v>
      </c>
      <c r="L25" s="48"/>
      <c r="M25" s="37">
        <f>Rates!$B$20</f>
        <v>4.0000000000000002E-4</v>
      </c>
      <c r="N25" s="300">
        <f>M25*N7</f>
        <v>0.3</v>
      </c>
      <c r="O25" s="74">
        <v>0</v>
      </c>
      <c r="P25" s="2">
        <f>O25*P7</f>
        <v>0</v>
      </c>
      <c r="Q25" s="48"/>
      <c r="R25" s="37">
        <f>Rates!$B$23</f>
        <v>2.3E-3</v>
      </c>
      <c r="S25" s="300">
        <f>R25*S7</f>
        <v>1.7249999999999999</v>
      </c>
      <c r="T25" s="74">
        <v>0</v>
      </c>
      <c r="U25" s="2">
        <f>T25*U7</f>
        <v>0</v>
      </c>
      <c r="V25" s="48"/>
    </row>
    <row r="26" spans="1:22" x14ac:dyDescent="0.25">
      <c r="A26" s="99">
        <f t="shared" si="0"/>
        <v>20</v>
      </c>
      <c r="B26" s="48" t="s">
        <v>82</v>
      </c>
      <c r="C26" s="37">
        <v>0</v>
      </c>
      <c r="D26" s="300">
        <f>C26*D7</f>
        <v>0</v>
      </c>
      <c r="E26" s="74">
        <v>0</v>
      </c>
      <c r="F26" s="2">
        <f>E26*F7</f>
        <v>0</v>
      </c>
      <c r="G26" s="48"/>
      <c r="H26" s="37">
        <v>0</v>
      </c>
      <c r="I26" s="300">
        <f>H26*I7</f>
        <v>0</v>
      </c>
      <c r="J26" s="74">
        <v>0</v>
      </c>
      <c r="K26" s="2">
        <f>J26*K7</f>
        <v>0</v>
      </c>
      <c r="L26" s="48"/>
      <c r="M26" s="37">
        <v>0</v>
      </c>
      <c r="N26" s="300">
        <f>M26*N7</f>
        <v>0</v>
      </c>
      <c r="O26" s="74">
        <v>0</v>
      </c>
      <c r="P26" s="2">
        <f>O26*P7</f>
        <v>0</v>
      </c>
      <c r="Q26" s="48"/>
      <c r="R26" s="37">
        <f>Rates!$B$24</f>
        <v>5.1999999999999998E-3</v>
      </c>
      <c r="S26" s="300">
        <f>R26*S7</f>
        <v>3.9</v>
      </c>
      <c r="T26" s="74">
        <v>0</v>
      </c>
      <c r="U26" s="2">
        <f>T26*U7</f>
        <v>0</v>
      </c>
      <c r="V26" s="48"/>
    </row>
    <row r="27" spans="1:22" x14ac:dyDescent="0.25">
      <c r="A27" s="99">
        <f t="shared" si="0"/>
        <v>21</v>
      </c>
      <c r="B27" s="48" t="s">
        <v>76</v>
      </c>
      <c r="C27" s="37">
        <f>Rates!$B$10</f>
        <v>1.5E-3</v>
      </c>
      <c r="D27" s="300">
        <f>C27*D7</f>
        <v>1.125</v>
      </c>
      <c r="E27" s="74">
        <f>Rates!$J$10</f>
        <v>0</v>
      </c>
      <c r="F27" s="2">
        <f>E27*F7</f>
        <v>0</v>
      </c>
      <c r="G27" s="48"/>
      <c r="H27" s="37">
        <f>Rates!$B$10</f>
        <v>1.5E-3</v>
      </c>
      <c r="I27" s="300">
        <f>H27*I7</f>
        <v>1.125</v>
      </c>
      <c r="J27" s="74">
        <f>Rates!$J$10</f>
        <v>0</v>
      </c>
      <c r="K27" s="2">
        <f>J27*K7</f>
        <v>0</v>
      </c>
      <c r="L27" s="48"/>
      <c r="M27" s="37">
        <f>Rates!$B$10</f>
        <v>1.5E-3</v>
      </c>
      <c r="N27" s="300">
        <f>M27*N7</f>
        <v>1.125</v>
      </c>
      <c r="O27" s="74">
        <f>Rates!$J$10</f>
        <v>0</v>
      </c>
      <c r="P27" s="2">
        <f>O27*P7</f>
        <v>0</v>
      </c>
      <c r="Q27" s="48"/>
      <c r="R27" s="37">
        <f>Rates!$B$10</f>
        <v>1.5E-3</v>
      </c>
      <c r="S27" s="300">
        <f>R27*S7</f>
        <v>1.125</v>
      </c>
      <c r="T27" s="74">
        <f>Rates!$J$10</f>
        <v>0</v>
      </c>
      <c r="U27" s="2">
        <f>T27*U7</f>
        <v>0</v>
      </c>
      <c r="V27" s="48"/>
    </row>
    <row r="28" spans="1:22" x14ac:dyDescent="0.25">
      <c r="A28" s="99">
        <f t="shared" si="0"/>
        <v>22</v>
      </c>
      <c r="B28" s="48" t="s">
        <v>157</v>
      </c>
      <c r="C28" s="37">
        <f>Rates!$B$11</f>
        <v>0</v>
      </c>
      <c r="D28" s="300">
        <f>C28*D7</f>
        <v>0</v>
      </c>
      <c r="E28" s="74">
        <f>Rates!$J$11</f>
        <v>-1.2999999999999999E-3</v>
      </c>
      <c r="F28" s="2">
        <f>E28*F7</f>
        <v>-0.97499999999999998</v>
      </c>
      <c r="G28" s="48"/>
      <c r="H28" s="37">
        <f>Rates!$B$11</f>
        <v>0</v>
      </c>
      <c r="I28" s="300">
        <f>H28*I7</f>
        <v>0</v>
      </c>
      <c r="J28" s="74">
        <f>Rates!$J$11</f>
        <v>-1.2999999999999999E-3</v>
      </c>
      <c r="K28" s="2">
        <f>J28*K7</f>
        <v>-0.97499999999999998</v>
      </c>
      <c r="L28" s="48"/>
      <c r="M28" s="37">
        <f>Rates!$B$11</f>
        <v>0</v>
      </c>
      <c r="N28" s="300">
        <f>M28*N7</f>
        <v>0</v>
      </c>
      <c r="O28" s="74">
        <f>Rates!$J$11</f>
        <v>-1.2999999999999999E-3</v>
      </c>
      <c r="P28" s="2">
        <f>O28*P7</f>
        <v>-0.97499999999999998</v>
      </c>
      <c r="Q28" s="48"/>
      <c r="R28" s="37">
        <f>Rates!$B$11</f>
        <v>0</v>
      </c>
      <c r="S28" s="300">
        <f>R28*S7</f>
        <v>0</v>
      </c>
      <c r="T28" s="74">
        <f>Rates!$J$11</f>
        <v>-1.2999999999999999E-3</v>
      </c>
      <c r="U28" s="2">
        <f>T28*U7</f>
        <v>-0.97499999999999998</v>
      </c>
      <c r="V28" s="48"/>
    </row>
    <row r="29" spans="1:22" x14ac:dyDescent="0.25">
      <c r="A29" s="99">
        <f t="shared" si="0"/>
        <v>23</v>
      </c>
      <c r="B29" s="48" t="s">
        <v>173</v>
      </c>
      <c r="C29" s="37">
        <f>Rates!$B$12</f>
        <v>0</v>
      </c>
      <c r="D29" s="300">
        <f>C29*D7</f>
        <v>0</v>
      </c>
      <c r="E29" s="74">
        <f>Rates!$J$12</f>
        <v>2.9999999999999997E-4</v>
      </c>
      <c r="F29" s="2">
        <f>E29*F7</f>
        <v>0.22499999999999998</v>
      </c>
      <c r="G29" s="48"/>
      <c r="H29" s="37">
        <f>Rates!$B$12</f>
        <v>0</v>
      </c>
      <c r="I29" s="300">
        <f>H29*I7</f>
        <v>0</v>
      </c>
      <c r="J29" s="74">
        <f>Rates!$J$12</f>
        <v>2.9999999999999997E-4</v>
      </c>
      <c r="K29" s="2">
        <f>J29*K7</f>
        <v>0.22499999999999998</v>
      </c>
      <c r="L29" s="48"/>
      <c r="M29" s="37">
        <f>Rates!$B$12</f>
        <v>0</v>
      </c>
      <c r="N29" s="300">
        <f>M29*N7</f>
        <v>0</v>
      </c>
      <c r="O29" s="74">
        <f>Rates!$J$12</f>
        <v>2.9999999999999997E-4</v>
      </c>
      <c r="P29" s="2">
        <f>O29*P7</f>
        <v>0.22499999999999998</v>
      </c>
      <c r="Q29" s="48"/>
      <c r="R29" s="37">
        <f>Rates!$B$12</f>
        <v>0</v>
      </c>
      <c r="S29" s="300">
        <f>R29*S7</f>
        <v>0</v>
      </c>
      <c r="T29" s="74">
        <f>Rates!$J$12</f>
        <v>2.9999999999999997E-4</v>
      </c>
      <c r="U29" s="2">
        <f>T29*U7</f>
        <v>0.22499999999999998</v>
      </c>
      <c r="V29" s="48"/>
    </row>
    <row r="30" spans="1:22" x14ac:dyDescent="0.25">
      <c r="A30" s="99">
        <f t="shared" si="0"/>
        <v>24</v>
      </c>
      <c r="B30" s="48" t="s">
        <v>71</v>
      </c>
      <c r="C30" s="37">
        <f>Rates!$B$13</f>
        <v>0.25</v>
      </c>
      <c r="D30" s="300">
        <f>C30</f>
        <v>0.25</v>
      </c>
      <c r="E30" s="74">
        <f>Rates!$J$13</f>
        <v>0</v>
      </c>
      <c r="F30" s="2">
        <f>E30</f>
        <v>0</v>
      </c>
      <c r="G30" s="48"/>
      <c r="H30" s="37">
        <f>Rates!$B$13</f>
        <v>0.25</v>
      </c>
      <c r="I30" s="300">
        <f>H30</f>
        <v>0.25</v>
      </c>
      <c r="J30" s="74">
        <f>Rates!$J$13</f>
        <v>0</v>
      </c>
      <c r="K30" s="2">
        <f>J30</f>
        <v>0</v>
      </c>
      <c r="L30" s="48"/>
      <c r="M30" s="37">
        <f>Rates!$B$13</f>
        <v>0.25</v>
      </c>
      <c r="N30" s="300">
        <f>M30</f>
        <v>0.25</v>
      </c>
      <c r="O30" s="74">
        <f>Rates!$J$13</f>
        <v>0</v>
      </c>
      <c r="P30" s="2">
        <f>O30</f>
        <v>0</v>
      </c>
      <c r="Q30" s="48"/>
      <c r="R30" s="37">
        <f>Rates!$B$13</f>
        <v>0.25</v>
      </c>
      <c r="S30" s="300">
        <f>R30</f>
        <v>0.25</v>
      </c>
      <c r="T30" s="74">
        <f>Rates!$J$13</f>
        <v>0</v>
      </c>
      <c r="U30" s="2">
        <f>T30</f>
        <v>0</v>
      </c>
      <c r="V30" s="48"/>
    </row>
    <row r="31" spans="1:22" x14ac:dyDescent="0.25">
      <c r="A31" s="99">
        <f t="shared" si="0"/>
        <v>25</v>
      </c>
      <c r="B31" s="48" t="s">
        <v>78</v>
      </c>
      <c r="C31" s="37">
        <f>Rates!$B$14</f>
        <v>-1.4</v>
      </c>
      <c r="D31" s="300">
        <f>C31</f>
        <v>-1.4</v>
      </c>
      <c r="E31" s="74">
        <f>Rates!$J$14</f>
        <v>-1.4</v>
      </c>
      <c r="F31" s="2">
        <f>E31</f>
        <v>-1.4</v>
      </c>
      <c r="G31" s="48"/>
      <c r="H31" s="37">
        <f>Rates!$B$14</f>
        <v>-1.4</v>
      </c>
      <c r="I31" s="300">
        <f>H31</f>
        <v>-1.4</v>
      </c>
      <c r="J31" s="74">
        <f>Rates!$J$14</f>
        <v>-1.4</v>
      </c>
      <c r="K31" s="2">
        <f>J31</f>
        <v>-1.4</v>
      </c>
      <c r="L31" s="48"/>
      <c r="M31" s="37">
        <f>Rates!$B$14</f>
        <v>-1.4</v>
      </c>
      <c r="N31" s="300">
        <f>M31</f>
        <v>-1.4</v>
      </c>
      <c r="O31" s="74">
        <f>Rates!$J$14</f>
        <v>-1.4</v>
      </c>
      <c r="P31" s="2">
        <f>O31</f>
        <v>-1.4</v>
      </c>
      <c r="Q31" s="48"/>
      <c r="R31" s="37">
        <f>Rates!$B$14</f>
        <v>-1.4</v>
      </c>
      <c r="S31" s="300">
        <f>R31</f>
        <v>-1.4</v>
      </c>
      <c r="T31" s="74">
        <f>Rates!$J$14</f>
        <v>-1.4</v>
      </c>
      <c r="U31" s="2">
        <f>T31</f>
        <v>-1.4</v>
      </c>
      <c r="V31" s="48"/>
    </row>
    <row r="32" spans="1:22" x14ac:dyDescent="0.25">
      <c r="A32" s="102">
        <f t="shared" si="0"/>
        <v>26</v>
      </c>
      <c r="B32" s="103" t="s">
        <v>23</v>
      </c>
      <c r="C32" s="86"/>
      <c r="D32" s="56">
        <f>SUM(D18:D31)</f>
        <v>30.765600399467367</v>
      </c>
      <c r="E32" s="70"/>
      <c r="F32" s="55">
        <f>SUM(F18:F31)</f>
        <v>28.670600399467371</v>
      </c>
      <c r="G32" s="87">
        <f>F32-D32</f>
        <v>-2.0949999999999953</v>
      </c>
      <c r="H32" s="86"/>
      <c r="I32" s="56">
        <f>SUM(I18:I31)</f>
        <v>30.765600399467367</v>
      </c>
      <c r="J32" s="70"/>
      <c r="K32" s="55">
        <f>SUM(K18:K31)</f>
        <v>28.670600399467371</v>
      </c>
      <c r="L32" s="87">
        <f>K32-I32</f>
        <v>-2.0949999999999953</v>
      </c>
      <c r="M32" s="86"/>
      <c r="N32" s="56">
        <f>SUM(N18:N31)</f>
        <v>31.065600399467364</v>
      </c>
      <c r="O32" s="70"/>
      <c r="P32" s="55">
        <f>SUM(P18:P31)</f>
        <v>28.670600399467371</v>
      </c>
      <c r="Q32" s="87">
        <f>P32-N32</f>
        <v>-2.3949999999999925</v>
      </c>
      <c r="R32" s="86"/>
      <c r="S32" s="56">
        <f>SUM(S18:S31)</f>
        <v>36.390600399467367</v>
      </c>
      <c r="T32" s="70"/>
      <c r="U32" s="55">
        <f>SUM(U18:U31)</f>
        <v>28.670600399467371</v>
      </c>
      <c r="V32" s="87">
        <f>U32-S32</f>
        <v>-7.7199999999999953</v>
      </c>
    </row>
    <row r="33" spans="1:22" x14ac:dyDescent="0.25">
      <c r="A33" s="104">
        <f t="shared" si="0"/>
        <v>27</v>
      </c>
      <c r="B33" s="105" t="s">
        <v>87</v>
      </c>
      <c r="C33" s="88"/>
      <c r="D33" s="80"/>
      <c r="E33" s="71"/>
      <c r="F33" s="57"/>
      <c r="G33" s="89">
        <f>G32/D32</f>
        <v>-6.8095534388994572E-2</v>
      </c>
      <c r="H33" s="88"/>
      <c r="I33" s="80"/>
      <c r="J33" s="71"/>
      <c r="K33" s="57"/>
      <c r="L33" s="89">
        <f>L32/I32</f>
        <v>-6.8095534388994572E-2</v>
      </c>
      <c r="M33" s="88"/>
      <c r="N33" s="80"/>
      <c r="O33" s="71"/>
      <c r="P33" s="57"/>
      <c r="Q33" s="89">
        <f>Q32/N32</f>
        <v>-7.7094920722699314E-2</v>
      </c>
      <c r="R33" s="88"/>
      <c r="S33" s="80"/>
      <c r="T33" s="71"/>
      <c r="U33" s="57"/>
      <c r="V33" s="89">
        <f>V32/S32</f>
        <v>-0.21214269386203888</v>
      </c>
    </row>
    <row r="34" spans="1:22" x14ac:dyDescent="0.25">
      <c r="A34" s="106">
        <f t="shared" si="0"/>
        <v>28</v>
      </c>
      <c r="B34" s="91" t="s">
        <v>26</v>
      </c>
      <c r="C34" s="90"/>
      <c r="D34" s="81"/>
      <c r="E34" s="72"/>
      <c r="F34" s="54"/>
      <c r="G34" s="91"/>
      <c r="H34" s="90"/>
      <c r="I34" s="81"/>
      <c r="J34" s="72"/>
      <c r="K34" s="54"/>
      <c r="L34" s="91"/>
      <c r="M34" s="90"/>
      <c r="N34" s="81"/>
      <c r="O34" s="72"/>
      <c r="P34" s="54"/>
      <c r="Q34" s="91"/>
      <c r="R34" s="90"/>
      <c r="S34" s="81"/>
      <c r="T34" s="72"/>
      <c r="U34" s="54"/>
      <c r="V34" s="91"/>
    </row>
    <row r="35" spans="1:22" x14ac:dyDescent="0.25">
      <c r="A35" s="99">
        <f t="shared" si="0"/>
        <v>29</v>
      </c>
      <c r="B35" s="48" t="s">
        <v>57</v>
      </c>
      <c r="C35" s="37">
        <f>Rates!$B$17</f>
        <v>7.0000000000000001E-3</v>
      </c>
      <c r="D35" s="32">
        <f>C35*D10</f>
        <v>5.4762749999999993</v>
      </c>
      <c r="E35" s="74">
        <f>Rates!$J$17</f>
        <v>6.8999999999999999E-3</v>
      </c>
      <c r="F35" s="2">
        <f>E35*F10</f>
        <v>5.3980424999999999</v>
      </c>
      <c r="G35" s="48"/>
      <c r="H35" s="37">
        <f>Rates!$B$17</f>
        <v>7.0000000000000001E-3</v>
      </c>
      <c r="I35" s="32">
        <f>H35*I10</f>
        <v>5.4762749999999993</v>
      </c>
      <c r="J35" s="74">
        <f>Rates!$J$17</f>
        <v>6.8999999999999999E-3</v>
      </c>
      <c r="K35" s="2">
        <f>J35*K10</f>
        <v>5.3980424999999999</v>
      </c>
      <c r="L35" s="48"/>
      <c r="M35" s="37">
        <f>Rates!$B$17</f>
        <v>7.0000000000000001E-3</v>
      </c>
      <c r="N35" s="32">
        <f>M35*N10</f>
        <v>5.4762749999999993</v>
      </c>
      <c r="O35" s="74">
        <f>Rates!$J$17</f>
        <v>6.8999999999999999E-3</v>
      </c>
      <c r="P35" s="2">
        <f>O35*P10</f>
        <v>5.3980424999999999</v>
      </c>
      <c r="Q35" s="48"/>
      <c r="R35" s="37">
        <f>Rates!$B$17</f>
        <v>7.0000000000000001E-3</v>
      </c>
      <c r="S35" s="32">
        <f>R35*S10</f>
        <v>5.4762749999999993</v>
      </c>
      <c r="T35" s="74">
        <f>Rates!$J$17</f>
        <v>6.8999999999999999E-3</v>
      </c>
      <c r="U35" s="2">
        <f>T35*U10</f>
        <v>5.3980424999999999</v>
      </c>
      <c r="V35" s="48"/>
    </row>
    <row r="36" spans="1:22" x14ac:dyDescent="0.25">
      <c r="A36" s="99">
        <f t="shared" si="0"/>
        <v>30</v>
      </c>
      <c r="B36" s="48" t="s">
        <v>58</v>
      </c>
      <c r="C36" s="37">
        <f>Rates!$B$18</f>
        <v>5.3E-3</v>
      </c>
      <c r="D36" s="32">
        <f>C36*D10</f>
        <v>4.1463224999999992</v>
      </c>
      <c r="E36" s="74">
        <f>Rates!$J$18</f>
        <v>5.3E-3</v>
      </c>
      <c r="F36" s="2">
        <f>E36*F10</f>
        <v>4.1463224999999992</v>
      </c>
      <c r="G36" s="48"/>
      <c r="H36" s="37">
        <f>Rates!$B$18</f>
        <v>5.3E-3</v>
      </c>
      <c r="I36" s="32">
        <f>H36*I10</f>
        <v>4.1463224999999992</v>
      </c>
      <c r="J36" s="74">
        <f>Rates!$J$18</f>
        <v>5.3E-3</v>
      </c>
      <c r="K36" s="2">
        <f>J36*K10</f>
        <v>4.1463224999999992</v>
      </c>
      <c r="L36" s="48"/>
      <c r="M36" s="37">
        <f>Rates!$B$18</f>
        <v>5.3E-3</v>
      </c>
      <c r="N36" s="32">
        <f>M36*N10</f>
        <v>4.1463224999999992</v>
      </c>
      <c r="O36" s="74">
        <f>Rates!$J$18</f>
        <v>5.3E-3</v>
      </c>
      <c r="P36" s="2">
        <f>O36*P10</f>
        <v>4.1463224999999992</v>
      </c>
      <c r="Q36" s="48"/>
      <c r="R36" s="37">
        <f>Rates!$B$18</f>
        <v>5.3E-3</v>
      </c>
      <c r="S36" s="32">
        <f>R36*S10</f>
        <v>4.1463224999999992</v>
      </c>
      <c r="T36" s="74">
        <f>Rates!$J$18</f>
        <v>5.3E-3</v>
      </c>
      <c r="U36" s="2">
        <f>T36*U10</f>
        <v>4.1463224999999992</v>
      </c>
      <c r="V36" s="48"/>
    </row>
    <row r="37" spans="1:22" x14ac:dyDescent="0.25">
      <c r="A37" s="102">
        <f t="shared" si="0"/>
        <v>31</v>
      </c>
      <c r="B37" s="103" t="s">
        <v>23</v>
      </c>
      <c r="C37" s="86"/>
      <c r="D37" s="56">
        <f>SUM(D35:D36)</f>
        <v>9.6225974999999977</v>
      </c>
      <c r="E37" s="70"/>
      <c r="F37" s="55">
        <f>SUM(F35:F36)</f>
        <v>9.5443649999999991</v>
      </c>
      <c r="G37" s="87">
        <f>F37-D37</f>
        <v>-7.8232499999998595E-2</v>
      </c>
      <c r="H37" s="86"/>
      <c r="I37" s="56">
        <f>SUM(I35:I36)</f>
        <v>9.6225974999999977</v>
      </c>
      <c r="J37" s="70"/>
      <c r="K37" s="55">
        <f>SUM(K35:K36)</f>
        <v>9.5443649999999991</v>
      </c>
      <c r="L37" s="87">
        <f>K37-I37</f>
        <v>-7.8232499999998595E-2</v>
      </c>
      <c r="M37" s="86"/>
      <c r="N37" s="56">
        <f>SUM(N35:N36)</f>
        <v>9.6225974999999977</v>
      </c>
      <c r="O37" s="70"/>
      <c r="P37" s="55">
        <f>SUM(P35:P36)</f>
        <v>9.5443649999999991</v>
      </c>
      <c r="Q37" s="87">
        <f>P37-N37</f>
        <v>-7.8232499999998595E-2</v>
      </c>
      <c r="R37" s="86"/>
      <c r="S37" s="56">
        <f>SUM(S35:S36)</f>
        <v>9.6225974999999977</v>
      </c>
      <c r="T37" s="70"/>
      <c r="U37" s="55">
        <f>SUM(U35:U36)</f>
        <v>9.5443649999999991</v>
      </c>
      <c r="V37" s="87">
        <f>U37-S37</f>
        <v>-7.8232499999998595E-2</v>
      </c>
    </row>
    <row r="38" spans="1:22" x14ac:dyDescent="0.25">
      <c r="A38" s="104">
        <f t="shared" si="0"/>
        <v>32</v>
      </c>
      <c r="B38" s="105" t="s">
        <v>87</v>
      </c>
      <c r="C38" s="88"/>
      <c r="D38" s="80"/>
      <c r="E38" s="71"/>
      <c r="F38" s="57"/>
      <c r="G38" s="89">
        <f>G37/D37</f>
        <v>-8.1300813008128633E-3</v>
      </c>
      <c r="H38" s="88"/>
      <c r="I38" s="80"/>
      <c r="J38" s="71"/>
      <c r="K38" s="57"/>
      <c r="L38" s="89">
        <f>L37/I37</f>
        <v>-8.1300813008128633E-3</v>
      </c>
      <c r="M38" s="88"/>
      <c r="N38" s="80"/>
      <c r="O38" s="71"/>
      <c r="P38" s="57"/>
      <c r="Q38" s="89">
        <f>Q37/N37</f>
        <v>-8.1300813008128633E-3</v>
      </c>
      <c r="R38" s="88"/>
      <c r="S38" s="80"/>
      <c r="T38" s="71"/>
      <c r="U38" s="57"/>
      <c r="V38" s="89">
        <f>V37/S37</f>
        <v>-8.1300813008128633E-3</v>
      </c>
    </row>
    <row r="39" spans="1:22" x14ac:dyDescent="0.25">
      <c r="A39" s="106">
        <f t="shared" si="0"/>
        <v>33</v>
      </c>
      <c r="B39" s="91" t="s">
        <v>27</v>
      </c>
      <c r="C39" s="90"/>
      <c r="D39" s="81"/>
      <c r="E39" s="72"/>
      <c r="F39" s="54"/>
      <c r="G39" s="91"/>
      <c r="H39" s="90"/>
      <c r="I39" s="81"/>
      <c r="J39" s="72"/>
      <c r="K39" s="54"/>
      <c r="L39" s="91"/>
      <c r="M39" s="90"/>
      <c r="N39" s="81"/>
      <c r="O39" s="72"/>
      <c r="P39" s="54"/>
      <c r="Q39" s="91"/>
      <c r="R39" s="90"/>
      <c r="S39" s="81"/>
      <c r="T39" s="72"/>
      <c r="U39" s="54"/>
      <c r="V39" s="91"/>
    </row>
    <row r="40" spans="1:22" x14ac:dyDescent="0.25">
      <c r="A40" s="99">
        <f t="shared" si="0"/>
        <v>34</v>
      </c>
      <c r="B40" s="48" t="s">
        <v>55</v>
      </c>
      <c r="C40" s="37">
        <f>WMSR+RRRP</f>
        <v>6.0000000000000001E-3</v>
      </c>
      <c r="D40" s="32">
        <f>C40*D10</f>
        <v>4.6939500000000001</v>
      </c>
      <c r="E40" s="74">
        <f>WMSR+RRRP</f>
        <v>6.0000000000000001E-3</v>
      </c>
      <c r="F40" s="2">
        <f>E40*F10</f>
        <v>4.6939500000000001</v>
      </c>
      <c r="G40" s="48"/>
      <c r="H40" s="37">
        <f>WMSR+RRRP</f>
        <v>6.0000000000000001E-3</v>
      </c>
      <c r="I40" s="32">
        <f>H40*I10</f>
        <v>4.6939500000000001</v>
      </c>
      <c r="J40" s="74">
        <f>WMSR+RRRP</f>
        <v>6.0000000000000001E-3</v>
      </c>
      <c r="K40" s="2">
        <f>J40*K10</f>
        <v>4.6939500000000001</v>
      </c>
      <c r="L40" s="48"/>
      <c r="M40" s="37">
        <f>WMSR+RRRP</f>
        <v>6.0000000000000001E-3</v>
      </c>
      <c r="N40" s="32">
        <f>M40*N10</f>
        <v>4.6939500000000001</v>
      </c>
      <c r="O40" s="74">
        <f>WMSR+RRRP</f>
        <v>6.0000000000000001E-3</v>
      </c>
      <c r="P40" s="2">
        <f>O40*P10</f>
        <v>4.6939500000000001</v>
      </c>
      <c r="Q40" s="48"/>
      <c r="R40" s="37">
        <f>WMSR+RRRP</f>
        <v>6.0000000000000001E-3</v>
      </c>
      <c r="S40" s="32">
        <f>R40*S10</f>
        <v>4.6939500000000001</v>
      </c>
      <c r="T40" s="74">
        <f>WMSR+RRRP</f>
        <v>6.0000000000000001E-3</v>
      </c>
      <c r="U40" s="2">
        <f>T40*U10</f>
        <v>4.6939500000000001</v>
      </c>
      <c r="V40" s="48"/>
    </row>
    <row r="41" spans="1:22" x14ac:dyDescent="0.25">
      <c r="A41" s="99">
        <f t="shared" si="0"/>
        <v>35</v>
      </c>
      <c r="B41" s="48" t="s">
        <v>56</v>
      </c>
      <c r="C41" s="37">
        <f>SSS</f>
        <v>0.25</v>
      </c>
      <c r="D41" s="32">
        <f>C41</f>
        <v>0.25</v>
      </c>
      <c r="E41" s="74">
        <f>SSS</f>
        <v>0.25</v>
      </c>
      <c r="F41" s="2">
        <f>E41</f>
        <v>0.25</v>
      </c>
      <c r="G41" s="48"/>
      <c r="H41" s="37">
        <f>SSS</f>
        <v>0.25</v>
      </c>
      <c r="I41" s="32">
        <f>H41</f>
        <v>0.25</v>
      </c>
      <c r="J41" s="74">
        <f>SSS</f>
        <v>0.25</v>
      </c>
      <c r="K41" s="2">
        <f>J41</f>
        <v>0.25</v>
      </c>
      <c r="L41" s="48"/>
      <c r="M41" s="37">
        <f>SSS</f>
        <v>0.25</v>
      </c>
      <c r="N41" s="32">
        <f>M41</f>
        <v>0.25</v>
      </c>
      <c r="O41" s="74">
        <f>SSS</f>
        <v>0.25</v>
      </c>
      <c r="P41" s="2">
        <f>O41</f>
        <v>0.25</v>
      </c>
      <c r="Q41" s="48"/>
      <c r="R41" s="37">
        <f>SSS</f>
        <v>0.25</v>
      </c>
      <c r="S41" s="32">
        <f>R41</f>
        <v>0.25</v>
      </c>
      <c r="T41" s="74">
        <f>SSS</f>
        <v>0.25</v>
      </c>
      <c r="U41" s="2">
        <f>T41</f>
        <v>0.25</v>
      </c>
      <c r="V41" s="48"/>
    </row>
    <row r="42" spans="1:22" x14ac:dyDescent="0.25">
      <c r="A42" s="99">
        <f t="shared" si="0"/>
        <v>36</v>
      </c>
      <c r="B42" s="48" t="s">
        <v>9</v>
      </c>
      <c r="C42" s="37">
        <v>7.0000000000000001E-3</v>
      </c>
      <c r="D42" s="32">
        <f>C42*D7</f>
        <v>5.25</v>
      </c>
      <c r="E42" s="74">
        <v>7.0000000000000001E-3</v>
      </c>
      <c r="F42" s="2">
        <f>E42*F7</f>
        <v>5.25</v>
      </c>
      <c r="G42" s="48"/>
      <c r="H42" s="37">
        <v>7.0000000000000001E-3</v>
      </c>
      <c r="I42" s="32">
        <f>H42*I7</f>
        <v>5.25</v>
      </c>
      <c r="J42" s="74">
        <v>7.0000000000000001E-3</v>
      </c>
      <c r="K42" s="2">
        <f>J42*K7</f>
        <v>5.25</v>
      </c>
      <c r="L42" s="48"/>
      <c r="M42" s="37">
        <v>7.0000000000000001E-3</v>
      </c>
      <c r="N42" s="32">
        <f>M42*N7</f>
        <v>5.25</v>
      </c>
      <c r="O42" s="74">
        <v>7.0000000000000001E-3</v>
      </c>
      <c r="P42" s="2">
        <f>O42*P7</f>
        <v>5.25</v>
      </c>
      <c r="Q42" s="48"/>
      <c r="R42" s="37">
        <v>7.0000000000000001E-3</v>
      </c>
      <c r="S42" s="32">
        <f>R42*S7</f>
        <v>5.25</v>
      </c>
      <c r="T42" s="74">
        <v>7.0000000000000001E-3</v>
      </c>
      <c r="U42" s="2">
        <f>T42*U7</f>
        <v>5.25</v>
      </c>
      <c r="V42" s="48"/>
    </row>
    <row r="43" spans="1:22" x14ac:dyDescent="0.25">
      <c r="A43" s="99">
        <f t="shared" si="0"/>
        <v>37</v>
      </c>
      <c r="B43" s="48" t="s">
        <v>28</v>
      </c>
      <c r="C43" s="49">
        <v>0</v>
      </c>
      <c r="D43" s="32"/>
      <c r="E43" s="66">
        <v>0</v>
      </c>
      <c r="F43" s="2"/>
      <c r="G43" s="48"/>
      <c r="H43" s="49">
        <v>0</v>
      </c>
      <c r="I43" s="32"/>
      <c r="J43" s="66">
        <v>0</v>
      </c>
      <c r="K43" s="2"/>
      <c r="L43" s="48"/>
      <c r="M43" s="49">
        <v>0</v>
      </c>
      <c r="N43" s="32"/>
      <c r="O43" s="66">
        <v>0</v>
      </c>
      <c r="P43" s="2"/>
      <c r="Q43" s="48"/>
      <c r="R43" s="49">
        <v>0</v>
      </c>
      <c r="S43" s="32"/>
      <c r="T43" s="66">
        <v>0</v>
      </c>
      <c r="U43" s="2"/>
      <c r="V43" s="48"/>
    </row>
    <row r="44" spans="1:22" x14ac:dyDescent="0.25">
      <c r="A44" s="102">
        <f t="shared" si="0"/>
        <v>38</v>
      </c>
      <c r="B44" s="103" t="s">
        <v>10</v>
      </c>
      <c r="C44" s="86"/>
      <c r="D44" s="56">
        <f>SUM(D40:D43)</f>
        <v>10.193950000000001</v>
      </c>
      <c r="E44" s="70"/>
      <c r="F44" s="55">
        <f>SUM(F40:F43)</f>
        <v>10.193950000000001</v>
      </c>
      <c r="G44" s="87">
        <f>F44-D44</f>
        <v>0</v>
      </c>
      <c r="H44" s="86"/>
      <c r="I44" s="56">
        <f>SUM(I40:I43)</f>
        <v>10.193950000000001</v>
      </c>
      <c r="J44" s="70"/>
      <c r="K44" s="55">
        <f>SUM(K40:K43)</f>
        <v>10.193950000000001</v>
      </c>
      <c r="L44" s="87">
        <f>K44-I44</f>
        <v>0</v>
      </c>
      <c r="M44" s="86"/>
      <c r="N44" s="56">
        <f>SUM(N40:N43)</f>
        <v>10.193950000000001</v>
      </c>
      <c r="O44" s="70"/>
      <c r="P44" s="55">
        <f>SUM(P40:P43)</f>
        <v>10.193950000000001</v>
      </c>
      <c r="Q44" s="87">
        <f>P44-N44</f>
        <v>0</v>
      </c>
      <c r="R44" s="86"/>
      <c r="S44" s="56">
        <f>SUM(S40:S43)</f>
        <v>10.193950000000001</v>
      </c>
      <c r="T44" s="70"/>
      <c r="U44" s="55">
        <f>SUM(U40:U43)</f>
        <v>10.193950000000001</v>
      </c>
      <c r="V44" s="87">
        <f>U44-S44</f>
        <v>0</v>
      </c>
    </row>
    <row r="45" spans="1:22" x14ac:dyDescent="0.25">
      <c r="A45" s="104">
        <f t="shared" si="0"/>
        <v>39</v>
      </c>
      <c r="B45" s="105" t="s">
        <v>87</v>
      </c>
      <c r="C45" s="88"/>
      <c r="D45" s="80"/>
      <c r="E45" s="71"/>
      <c r="F45" s="57"/>
      <c r="G45" s="89">
        <f>G44/D44</f>
        <v>0</v>
      </c>
      <c r="H45" s="88"/>
      <c r="I45" s="80"/>
      <c r="J45" s="71"/>
      <c r="K45" s="57"/>
      <c r="L45" s="89">
        <f>L44/I44</f>
        <v>0</v>
      </c>
      <c r="M45" s="88"/>
      <c r="N45" s="80"/>
      <c r="O45" s="71"/>
      <c r="P45" s="57"/>
      <c r="Q45" s="89">
        <f>Q44/N44</f>
        <v>0</v>
      </c>
      <c r="R45" s="88"/>
      <c r="S45" s="80"/>
      <c r="T45" s="71"/>
      <c r="U45" s="57"/>
      <c r="V45" s="89">
        <f>V44/S44</f>
        <v>0</v>
      </c>
    </row>
    <row r="46" spans="1:22" x14ac:dyDescent="0.25">
      <c r="A46" s="107">
        <f t="shared" si="0"/>
        <v>40</v>
      </c>
      <c r="B46" s="93" t="s">
        <v>97</v>
      </c>
      <c r="C46" s="92"/>
      <c r="D46" s="82">
        <f>D15+D32+D37+D44</f>
        <v>134.12276041611187</v>
      </c>
      <c r="E46" s="75"/>
      <c r="F46" s="62">
        <f>F15+F32+F37+F44</f>
        <v>131.94952791611186</v>
      </c>
      <c r="G46" s="93"/>
      <c r="H46" s="92"/>
      <c r="I46" s="82">
        <f>I15+I32+I37+I44</f>
        <v>134.12276041611187</v>
      </c>
      <c r="J46" s="75"/>
      <c r="K46" s="62">
        <f>K15+K32+K37+K44</f>
        <v>131.94952791611186</v>
      </c>
      <c r="L46" s="93"/>
      <c r="M46" s="92"/>
      <c r="N46" s="82">
        <f>N15+N32+N37+N44</f>
        <v>134.42276041611183</v>
      </c>
      <c r="O46" s="75"/>
      <c r="P46" s="62">
        <f>P15+P32+P37+P44</f>
        <v>131.94952791611186</v>
      </c>
      <c r="Q46" s="93"/>
      <c r="R46" s="92"/>
      <c r="S46" s="82">
        <f>S15+S32+S37+S44</f>
        <v>139.74776041611184</v>
      </c>
      <c r="T46" s="75"/>
      <c r="U46" s="62">
        <f>U15+U32+U37+U44</f>
        <v>131.94952791611186</v>
      </c>
      <c r="V46" s="93"/>
    </row>
    <row r="47" spans="1:22" x14ac:dyDescent="0.25">
      <c r="A47" s="108">
        <f t="shared" si="0"/>
        <v>41</v>
      </c>
      <c r="B47" s="94" t="s">
        <v>11</v>
      </c>
      <c r="C47" s="50"/>
      <c r="D47" s="33">
        <f>D46*0.13</f>
        <v>17.435958854094544</v>
      </c>
      <c r="E47" s="76"/>
      <c r="F47" s="59">
        <f>F46*0.13</f>
        <v>17.153438629094541</v>
      </c>
      <c r="G47" s="94"/>
      <c r="H47" s="50"/>
      <c r="I47" s="33">
        <f>I46*0.13</f>
        <v>17.435958854094544</v>
      </c>
      <c r="J47" s="76"/>
      <c r="K47" s="59">
        <f>K46*0.13</f>
        <v>17.153438629094541</v>
      </c>
      <c r="L47" s="94"/>
      <c r="M47" s="50"/>
      <c r="N47" s="33">
        <f>N46*0.13</f>
        <v>17.474958854094538</v>
      </c>
      <c r="O47" s="76"/>
      <c r="P47" s="59">
        <f>P46*0.13</f>
        <v>17.153438629094541</v>
      </c>
      <c r="Q47" s="94"/>
      <c r="R47" s="50"/>
      <c r="S47" s="33">
        <f>S46*0.13</f>
        <v>18.16720885409454</v>
      </c>
      <c r="T47" s="76"/>
      <c r="U47" s="59">
        <f>U46*0.13</f>
        <v>17.153438629094541</v>
      </c>
      <c r="V47" s="94"/>
    </row>
    <row r="48" spans="1:22" x14ac:dyDescent="0.25">
      <c r="A48" s="109">
        <f>A47+1</f>
        <v>42</v>
      </c>
      <c r="B48" s="110" t="s">
        <v>13</v>
      </c>
      <c r="C48" s="95"/>
      <c r="D48" s="64">
        <f>SUM(D46:D47)</f>
        <v>151.55871927020641</v>
      </c>
      <c r="E48" s="78"/>
      <c r="F48" s="63">
        <f>SUM(F46:F47)</f>
        <v>149.10296654520641</v>
      </c>
      <c r="G48" s="96">
        <f>F48-D48</f>
        <v>-2.4557527249999964</v>
      </c>
      <c r="H48" s="95"/>
      <c r="I48" s="64">
        <f>SUM(I46:I47)</f>
        <v>151.55871927020641</v>
      </c>
      <c r="J48" s="78"/>
      <c r="K48" s="63">
        <f>SUM(K46:K47)</f>
        <v>149.10296654520641</v>
      </c>
      <c r="L48" s="96">
        <f>K48-I48</f>
        <v>-2.4557527249999964</v>
      </c>
      <c r="M48" s="95"/>
      <c r="N48" s="64">
        <f>SUM(N46:N47)</f>
        <v>151.89771927020638</v>
      </c>
      <c r="O48" s="78"/>
      <c r="P48" s="63">
        <f>SUM(P46:P47)</f>
        <v>149.10296654520641</v>
      </c>
      <c r="Q48" s="96">
        <f>P48-N48</f>
        <v>-2.7947527249999666</v>
      </c>
      <c r="R48" s="95"/>
      <c r="S48" s="64">
        <f>SUM(S46:S47)</f>
        <v>157.91496927020637</v>
      </c>
      <c r="T48" s="78"/>
      <c r="U48" s="63">
        <f>SUM(U46:U47)</f>
        <v>149.10296654520641</v>
      </c>
      <c r="V48" s="96">
        <f>U48-S48</f>
        <v>-8.8120027249999566</v>
      </c>
    </row>
    <row r="49" spans="1:22" x14ac:dyDescent="0.25">
      <c r="A49" s="111">
        <f t="shared" si="0"/>
        <v>43</v>
      </c>
      <c r="B49" s="112" t="s">
        <v>87</v>
      </c>
      <c r="C49" s="97"/>
      <c r="D49" s="83"/>
      <c r="E49" s="79"/>
      <c r="F49" s="65"/>
      <c r="G49" s="98">
        <f>G48/D48</f>
        <v>-1.6203308769202243E-2</v>
      </c>
      <c r="H49" s="97"/>
      <c r="I49" s="83"/>
      <c r="J49" s="79"/>
      <c r="K49" s="65"/>
      <c r="L49" s="98">
        <f>L48/I48</f>
        <v>-1.6203308769202243E-2</v>
      </c>
      <c r="M49" s="97"/>
      <c r="N49" s="83"/>
      <c r="O49" s="79"/>
      <c r="P49" s="65"/>
      <c r="Q49" s="98">
        <f>Q48/N48</f>
        <v>-1.8398911704714034E-2</v>
      </c>
      <c r="R49" s="97"/>
      <c r="S49" s="83"/>
      <c r="T49" s="79"/>
      <c r="U49" s="65"/>
      <c r="V49" s="98">
        <f>V48/S48</f>
        <v>-5.5802200169648555E-2</v>
      </c>
    </row>
    <row r="50" spans="1:22" s="157" customFormat="1" ht="22.5" customHeight="1" x14ac:dyDescent="0.25">
      <c r="A50" s="151">
        <f t="shared" si="0"/>
        <v>44</v>
      </c>
      <c r="B50" s="152" t="s">
        <v>14</v>
      </c>
      <c r="C50" s="153"/>
      <c r="D50" s="154"/>
      <c r="E50" s="155"/>
      <c r="F50" s="156"/>
      <c r="G50" s="152"/>
      <c r="H50" s="153"/>
      <c r="I50" s="154"/>
      <c r="J50" s="155"/>
      <c r="K50" s="156"/>
      <c r="L50" s="152"/>
      <c r="M50" s="153"/>
      <c r="N50" s="154"/>
      <c r="O50" s="155"/>
      <c r="P50" s="156"/>
      <c r="Q50" s="152"/>
      <c r="R50" s="153"/>
      <c r="S50" s="154"/>
      <c r="T50" s="155"/>
      <c r="U50" s="156"/>
      <c r="V50" s="152"/>
    </row>
    <row r="51" spans="1:22" x14ac:dyDescent="0.25">
      <c r="A51" s="108">
        <f t="shared" si="0"/>
        <v>45</v>
      </c>
      <c r="B51" s="94" t="s">
        <v>96</v>
      </c>
      <c r="C51" s="162">
        <v>0</v>
      </c>
      <c r="D51" s="33">
        <f>C51*D7</f>
        <v>0</v>
      </c>
      <c r="E51" s="163">
        <v>0</v>
      </c>
      <c r="F51" s="59">
        <f>E51*F7</f>
        <v>0</v>
      </c>
      <c r="G51" s="94"/>
      <c r="H51" s="162">
        <v>0</v>
      </c>
      <c r="I51" s="33">
        <f>H51*I7</f>
        <v>0</v>
      </c>
      <c r="J51" s="163">
        <v>0</v>
      </c>
      <c r="K51" s="59">
        <f>J51*K7</f>
        <v>0</v>
      </c>
      <c r="L51" s="94"/>
      <c r="M51" s="162">
        <f>Rates!B21</f>
        <v>8.3000000000000001E-3</v>
      </c>
      <c r="N51" s="33">
        <f>M51*N7</f>
        <v>6.2249999999999996</v>
      </c>
      <c r="O51" s="163">
        <v>0</v>
      </c>
      <c r="P51" s="59">
        <f>O51*P7</f>
        <v>0</v>
      </c>
      <c r="Q51" s="94"/>
      <c r="R51" s="162">
        <f>Rates!$B$25</f>
        <v>3.0999999999999999E-3</v>
      </c>
      <c r="S51" s="33">
        <f>R51*S7</f>
        <v>2.3249999999999997</v>
      </c>
      <c r="T51" s="163">
        <v>0</v>
      </c>
      <c r="U51" s="59">
        <f>T51*U7</f>
        <v>0</v>
      </c>
      <c r="V51" s="94"/>
    </row>
    <row r="52" spans="1:22" x14ac:dyDescent="0.25">
      <c r="A52" s="108">
        <f t="shared" si="0"/>
        <v>46</v>
      </c>
      <c r="B52" s="94" t="s">
        <v>163</v>
      </c>
      <c r="C52" s="162">
        <v>0</v>
      </c>
      <c r="D52" s="33">
        <f>C52*D8</f>
        <v>0</v>
      </c>
      <c r="E52" s="163">
        <v>0</v>
      </c>
      <c r="F52" s="59">
        <f>E52*F8</f>
        <v>0</v>
      </c>
      <c r="G52" s="94"/>
      <c r="H52" s="162">
        <v>0</v>
      </c>
      <c r="I52" s="33">
        <f>H52*I8</f>
        <v>0</v>
      </c>
      <c r="J52" s="163">
        <v>0</v>
      </c>
      <c r="K52" s="59">
        <f>J52*K8</f>
        <v>0</v>
      </c>
      <c r="L52" s="94"/>
      <c r="M52" s="162">
        <f>Rates!B22</f>
        <v>0</v>
      </c>
      <c r="N52" s="33">
        <f>M52*N8</f>
        <v>0</v>
      </c>
      <c r="O52" s="163">
        <v>0</v>
      </c>
      <c r="P52" s="59">
        <f>O52*P8</f>
        <v>0</v>
      </c>
      <c r="Q52" s="94"/>
      <c r="R52" s="162">
        <f>Rates!$B$26</f>
        <v>-2.9999999999999997E-4</v>
      </c>
      <c r="S52" s="33">
        <f>R52*S7</f>
        <v>-0.22499999999999998</v>
      </c>
      <c r="T52" s="163">
        <v>0</v>
      </c>
      <c r="U52" s="59">
        <f>T52*U7</f>
        <v>0</v>
      </c>
      <c r="V52" s="94"/>
    </row>
    <row r="53" spans="1:22" x14ac:dyDescent="0.25">
      <c r="A53" s="108">
        <f t="shared" si="0"/>
        <v>47</v>
      </c>
      <c r="B53" s="48" t="s">
        <v>95</v>
      </c>
      <c r="C53" s="37">
        <f>Rates!$B$15</f>
        <v>3.3999999999999998E-3</v>
      </c>
      <c r="D53" s="32">
        <f>C53*D7</f>
        <v>2.5499999999999998</v>
      </c>
      <c r="E53" s="163">
        <f>Rates!$J$15</f>
        <v>0</v>
      </c>
      <c r="F53" s="2">
        <f>E53*F7</f>
        <v>0</v>
      </c>
      <c r="G53" s="48"/>
      <c r="H53" s="37">
        <f>Rates!$B$15</f>
        <v>3.3999999999999998E-3</v>
      </c>
      <c r="I53" s="32">
        <f>H53*I7</f>
        <v>2.5499999999999998</v>
      </c>
      <c r="J53" s="163">
        <f>Rates!$J$15</f>
        <v>0</v>
      </c>
      <c r="K53" s="2">
        <f>J53*K7</f>
        <v>0</v>
      </c>
      <c r="L53" s="48"/>
      <c r="M53" s="37">
        <f>Rates!$B$15</f>
        <v>3.3999999999999998E-3</v>
      </c>
      <c r="N53" s="32">
        <f>M53*N7</f>
        <v>2.5499999999999998</v>
      </c>
      <c r="O53" s="163">
        <f>Rates!$J$15</f>
        <v>0</v>
      </c>
      <c r="P53" s="2">
        <f>O53*P7</f>
        <v>0</v>
      </c>
      <c r="Q53" s="48"/>
      <c r="R53" s="37">
        <f>Rates!$B$15</f>
        <v>3.3999999999999998E-3</v>
      </c>
      <c r="S53" s="32">
        <f>R53*S7</f>
        <v>2.5499999999999998</v>
      </c>
      <c r="T53" s="163">
        <f>Rates!$J$15</f>
        <v>0</v>
      </c>
      <c r="U53" s="2">
        <f>T53*U7</f>
        <v>0</v>
      </c>
      <c r="V53" s="48"/>
    </row>
    <row r="54" spans="1:22" x14ac:dyDescent="0.25">
      <c r="A54" s="289">
        <f t="shared" si="0"/>
        <v>48</v>
      </c>
      <c r="B54" s="85" t="s">
        <v>143</v>
      </c>
      <c r="C54" s="290">
        <f>Rates!$B$16</f>
        <v>0</v>
      </c>
      <c r="D54" s="39">
        <f>C54*D8</f>
        <v>0</v>
      </c>
      <c r="E54" s="163">
        <f>Rates!$J$16</f>
        <v>-1.2999999999999999E-3</v>
      </c>
      <c r="F54" s="2">
        <f>E54*F7</f>
        <v>-0.97499999999999998</v>
      </c>
      <c r="G54" s="85"/>
      <c r="H54" s="290">
        <f>Rates!$B$16</f>
        <v>0</v>
      </c>
      <c r="I54" s="39">
        <f>H54*I8</f>
        <v>0</v>
      </c>
      <c r="J54" s="163">
        <f>Rates!$J$16</f>
        <v>-1.2999999999999999E-3</v>
      </c>
      <c r="K54" s="2">
        <f>J54*K7</f>
        <v>-0.97499999999999998</v>
      </c>
      <c r="L54" s="85"/>
      <c r="M54" s="290">
        <f>Rates!$B$16</f>
        <v>0</v>
      </c>
      <c r="N54" s="39">
        <f>M54*N8</f>
        <v>0</v>
      </c>
      <c r="O54" s="163">
        <f>Rates!$J$16</f>
        <v>-1.2999999999999999E-3</v>
      </c>
      <c r="P54" s="2">
        <f>O54*P7</f>
        <v>-0.97499999999999998</v>
      </c>
      <c r="Q54" s="85"/>
      <c r="R54" s="290">
        <f>Rates!$B$16</f>
        <v>0</v>
      </c>
      <c r="S54" s="39">
        <f>R54*S8</f>
        <v>0</v>
      </c>
      <c r="T54" s="163">
        <f>Rates!$J$16</f>
        <v>-1.2999999999999999E-3</v>
      </c>
      <c r="U54" s="2">
        <f>T54*U7</f>
        <v>-0.97499999999999998</v>
      </c>
      <c r="V54" s="85"/>
    </row>
    <row r="55" spans="1:22" x14ac:dyDescent="0.25">
      <c r="A55" s="292">
        <f t="shared" si="0"/>
        <v>49</v>
      </c>
      <c r="B55" s="293" t="s">
        <v>15</v>
      </c>
      <c r="C55" s="294"/>
      <c r="D55" s="295">
        <f>D46+SUM(D51:D54)</f>
        <v>136.67276041611188</v>
      </c>
      <c r="E55" s="296"/>
      <c r="F55" s="297">
        <f>F46+SUM(F51:F54)</f>
        <v>130.97452791611187</v>
      </c>
      <c r="G55" s="293"/>
      <c r="H55" s="294"/>
      <c r="I55" s="295">
        <f>I46+SUM(I51:I54)</f>
        <v>136.67276041611188</v>
      </c>
      <c r="J55" s="296"/>
      <c r="K55" s="297">
        <f>K46+SUM(K51:K54)</f>
        <v>130.97452791611187</v>
      </c>
      <c r="L55" s="293"/>
      <c r="M55" s="294"/>
      <c r="N55" s="295">
        <f>N46+SUM(N51:N54)</f>
        <v>143.19776041611183</v>
      </c>
      <c r="O55" s="296"/>
      <c r="P55" s="297">
        <f>P46+SUM(P51:P54)</f>
        <v>130.97452791611187</v>
      </c>
      <c r="Q55" s="293"/>
      <c r="R55" s="294"/>
      <c r="S55" s="295">
        <f>S46+SUM(S51:S54)</f>
        <v>144.39776041611185</v>
      </c>
      <c r="T55" s="296"/>
      <c r="U55" s="297">
        <f>U46+SUM(U51:U54)</f>
        <v>130.97452791611187</v>
      </c>
      <c r="V55" s="293"/>
    </row>
    <row r="56" spans="1:22" x14ac:dyDescent="0.25">
      <c r="A56" s="99">
        <f t="shared" si="0"/>
        <v>50</v>
      </c>
      <c r="B56" s="48" t="s">
        <v>11</v>
      </c>
      <c r="C56" s="49"/>
      <c r="D56" s="32">
        <f>D55*0.13</f>
        <v>17.767458854094546</v>
      </c>
      <c r="E56" s="66"/>
      <c r="F56" s="2">
        <f>F55*0.13</f>
        <v>17.026688629094544</v>
      </c>
      <c r="G56" s="48"/>
      <c r="H56" s="49"/>
      <c r="I56" s="32">
        <f>I55*0.13</f>
        <v>17.767458854094546</v>
      </c>
      <c r="J56" s="66"/>
      <c r="K56" s="2">
        <f>K55*0.13</f>
        <v>17.026688629094544</v>
      </c>
      <c r="L56" s="48"/>
      <c r="M56" s="49"/>
      <c r="N56" s="32">
        <f>N55*0.13</f>
        <v>18.615708854094539</v>
      </c>
      <c r="O56" s="66"/>
      <c r="P56" s="2">
        <f>P55*0.13</f>
        <v>17.026688629094544</v>
      </c>
      <c r="Q56" s="48"/>
      <c r="R56" s="49"/>
      <c r="S56" s="32">
        <f>S55*0.13</f>
        <v>18.771708854094541</v>
      </c>
      <c r="T56" s="66"/>
      <c r="U56" s="2">
        <f>U55*0.13</f>
        <v>17.026688629094544</v>
      </c>
      <c r="V56" s="48"/>
    </row>
    <row r="57" spans="1:22" x14ac:dyDescent="0.25">
      <c r="A57" s="137">
        <f>A56+1</f>
        <v>51</v>
      </c>
      <c r="B57" s="138" t="s">
        <v>13</v>
      </c>
      <c r="C57" s="139"/>
      <c r="D57" s="140">
        <f>SUM(D55:D56)</f>
        <v>154.44021927020643</v>
      </c>
      <c r="E57" s="141"/>
      <c r="F57" s="142">
        <f>SUM(F55:F56)</f>
        <v>148.0012165452064</v>
      </c>
      <c r="G57" s="143">
        <f>F57-D57</f>
        <v>-6.439002725000023</v>
      </c>
      <c r="H57" s="139"/>
      <c r="I57" s="140">
        <f>SUM(I55:I56)</f>
        <v>154.44021927020643</v>
      </c>
      <c r="J57" s="141"/>
      <c r="K57" s="142">
        <f>SUM(K55:K56)</f>
        <v>148.0012165452064</v>
      </c>
      <c r="L57" s="143">
        <f>K57-I57</f>
        <v>-6.439002725000023</v>
      </c>
      <c r="M57" s="139"/>
      <c r="N57" s="140">
        <f>SUM(N55:N56)</f>
        <v>161.81346927020638</v>
      </c>
      <c r="O57" s="141"/>
      <c r="P57" s="142">
        <f>SUM(P55:P56)</f>
        <v>148.0012165452064</v>
      </c>
      <c r="Q57" s="143">
        <f>P57-N57</f>
        <v>-13.812252724999979</v>
      </c>
      <c r="R57" s="139"/>
      <c r="S57" s="140">
        <f>SUM(S55:S56)</f>
        <v>163.16946927020638</v>
      </c>
      <c r="T57" s="141"/>
      <c r="U57" s="142">
        <f>SUM(U55:U56)</f>
        <v>148.0012165452064</v>
      </c>
      <c r="V57" s="143">
        <f>U57-S57</f>
        <v>-15.168252724999974</v>
      </c>
    </row>
    <row r="58" spans="1:22" ht="15.75" thickBot="1" x14ac:dyDescent="0.3">
      <c r="A58" s="144">
        <f t="shared" si="0"/>
        <v>52</v>
      </c>
      <c r="B58" s="145" t="s">
        <v>87</v>
      </c>
      <c r="C58" s="146"/>
      <c r="D58" s="147"/>
      <c r="E58" s="148"/>
      <c r="F58" s="149"/>
      <c r="G58" s="150">
        <f>G57/D57</f>
        <v>-4.1692525142912641E-2</v>
      </c>
      <c r="H58" s="146"/>
      <c r="I58" s="147"/>
      <c r="J58" s="148"/>
      <c r="K58" s="149"/>
      <c r="L58" s="150">
        <f>L57/I57</f>
        <v>-4.1692525142912641E-2</v>
      </c>
      <c r="M58" s="146"/>
      <c r="N58" s="147"/>
      <c r="O58" s="148"/>
      <c r="P58" s="149"/>
      <c r="Q58" s="150">
        <f>Q57/N57</f>
        <v>-8.5359103832916436E-2</v>
      </c>
      <c r="R58" s="146"/>
      <c r="S58" s="147"/>
      <c r="T58" s="148"/>
      <c r="U58" s="149"/>
      <c r="V58" s="150">
        <f>V57/S57</f>
        <v>-9.2960115595409315E-2</v>
      </c>
    </row>
    <row r="59" spans="1:22" ht="15.75" thickBot="1" x14ac:dyDescent="0.3"/>
    <row r="60" spans="1:22" x14ac:dyDescent="0.25">
      <c r="A60" s="113">
        <f>A58+1</f>
        <v>53</v>
      </c>
      <c r="B60" s="114" t="s">
        <v>89</v>
      </c>
      <c r="C60" s="113" t="s">
        <v>2</v>
      </c>
      <c r="D60" s="158" t="s">
        <v>3</v>
      </c>
      <c r="E60" s="159" t="s">
        <v>2</v>
      </c>
      <c r="F60" s="160" t="s">
        <v>3</v>
      </c>
      <c r="G60" s="161" t="s">
        <v>77</v>
      </c>
      <c r="H60" s="113" t="s">
        <v>2</v>
      </c>
      <c r="I60" s="158" t="s">
        <v>3</v>
      </c>
      <c r="J60" s="159" t="s">
        <v>2</v>
      </c>
      <c r="K60" s="160" t="s">
        <v>3</v>
      </c>
      <c r="L60" s="161" t="s">
        <v>77</v>
      </c>
      <c r="M60" s="113" t="s">
        <v>2</v>
      </c>
      <c r="N60" s="158" t="s">
        <v>3</v>
      </c>
      <c r="O60" s="159" t="s">
        <v>2</v>
      </c>
      <c r="P60" s="160" t="s">
        <v>3</v>
      </c>
      <c r="Q60" s="161" t="s">
        <v>77</v>
      </c>
      <c r="R60" s="113" t="s">
        <v>2</v>
      </c>
      <c r="S60" s="158" t="s">
        <v>3</v>
      </c>
      <c r="T60" s="159" t="s">
        <v>2</v>
      </c>
      <c r="U60" s="160" t="s">
        <v>3</v>
      </c>
      <c r="V60" s="161" t="s">
        <v>77</v>
      </c>
    </row>
    <row r="61" spans="1:22" x14ac:dyDescent="0.25">
      <c r="A61" s="99">
        <f>A60+1</f>
        <v>54</v>
      </c>
      <c r="B61" s="48" t="s">
        <v>88</v>
      </c>
      <c r="C61" s="49"/>
      <c r="D61" s="32">
        <f>SUM(D18:D19)+D22+D31+D24</f>
        <v>23.725000000000001</v>
      </c>
      <c r="E61" s="66"/>
      <c r="F61" s="2">
        <f>SUM(F18:F19)+F22+F31+F24</f>
        <v>23.755000000000003</v>
      </c>
      <c r="G61" s="36">
        <f>F61-D61</f>
        <v>3.0000000000001137E-2</v>
      </c>
      <c r="H61" s="49"/>
      <c r="I61" s="32">
        <f>SUM(I18:I19)+I22+I31+I24</f>
        <v>23.725000000000001</v>
      </c>
      <c r="J61" s="66"/>
      <c r="K61" s="2">
        <f>SUM(K18:K19)+K22+K31+K24</f>
        <v>23.755000000000003</v>
      </c>
      <c r="L61" s="36">
        <f>K61-I61</f>
        <v>3.0000000000001137E-2</v>
      </c>
      <c r="M61" s="49"/>
      <c r="N61" s="32">
        <f>SUM(N18:N19)+N22+N31+N24</f>
        <v>23.725000000000001</v>
      </c>
      <c r="O61" s="66"/>
      <c r="P61" s="2">
        <f>SUM(P18:P19)+P22+P31+P24</f>
        <v>23.755000000000003</v>
      </c>
      <c r="Q61" s="36">
        <f>P61-N61</f>
        <v>3.0000000000001137E-2</v>
      </c>
      <c r="R61" s="49"/>
      <c r="S61" s="32">
        <f>SUM(S18:S19)+S22+S31+S24</f>
        <v>23.725000000000001</v>
      </c>
      <c r="T61" s="66"/>
      <c r="U61" s="2">
        <f>SUM(U18:U19)+U22+U31+U24</f>
        <v>23.755000000000003</v>
      </c>
      <c r="V61" s="36">
        <f>U61-S61</f>
        <v>3.0000000000001137E-2</v>
      </c>
    </row>
    <row r="62" spans="1:22" x14ac:dyDescent="0.25">
      <c r="A62" s="124">
        <f t="shared" ref="A62:A64" si="9">A61+1</f>
        <v>55</v>
      </c>
      <c r="B62" s="125" t="s">
        <v>87</v>
      </c>
      <c r="C62" s="126"/>
      <c r="D62" s="127"/>
      <c r="E62" s="128"/>
      <c r="F62" s="53"/>
      <c r="G62" s="129">
        <f>G61/SUM(D61:D64)</f>
        <v>9.7511505091642909E-4</v>
      </c>
      <c r="H62" s="126"/>
      <c r="I62" s="127"/>
      <c r="J62" s="128"/>
      <c r="K62" s="53"/>
      <c r="L62" s="129">
        <f>L61/SUM(I61:I64)</f>
        <v>9.7511505091642909E-4</v>
      </c>
      <c r="M62" s="126"/>
      <c r="N62" s="127"/>
      <c r="O62" s="128"/>
      <c r="P62" s="53"/>
      <c r="Q62" s="129">
        <f>Q61/SUM(N61:N64)</f>
        <v>9.6569838066015603E-4</v>
      </c>
      <c r="R62" s="126"/>
      <c r="S62" s="127"/>
      <c r="T62" s="128"/>
      <c r="U62" s="53"/>
      <c r="V62" s="129">
        <f>V61/SUM(S61:S64)</f>
        <v>8.243887067177992E-4</v>
      </c>
    </row>
    <row r="63" spans="1:22" x14ac:dyDescent="0.25">
      <c r="A63" s="99">
        <f t="shared" si="9"/>
        <v>56</v>
      </c>
      <c r="B63" s="48" t="s">
        <v>90</v>
      </c>
      <c r="C63" s="49"/>
      <c r="D63" s="32">
        <f>D20+D23+SUM(D25:D30)+D21</f>
        <v>7.0406003994673698</v>
      </c>
      <c r="E63" s="66"/>
      <c r="F63" s="2">
        <f>F20+F23+SUM(F25:F30)+F21</f>
        <v>4.9156003994673698</v>
      </c>
      <c r="G63" s="36">
        <f>F63-D63</f>
        <v>-2.125</v>
      </c>
      <c r="H63" s="49"/>
      <c r="I63" s="32">
        <f>I20+I23+SUM(I25:I30)+I21</f>
        <v>7.0406003994673698</v>
      </c>
      <c r="J63" s="66"/>
      <c r="K63" s="2">
        <f>K20+K23+SUM(K25:K30)+K21</f>
        <v>4.9156003994673698</v>
      </c>
      <c r="L63" s="36">
        <f>K63-I63</f>
        <v>-2.125</v>
      </c>
      <c r="M63" s="49"/>
      <c r="N63" s="32">
        <f>N20+N23+SUM(N25:N30)+N21</f>
        <v>7.3406003994673696</v>
      </c>
      <c r="O63" s="66"/>
      <c r="P63" s="2">
        <f>P20+P23+SUM(P25:P30)+P21</f>
        <v>4.9156003994673698</v>
      </c>
      <c r="Q63" s="36">
        <f>P63-N63</f>
        <v>-2.4249999999999998</v>
      </c>
      <c r="R63" s="49"/>
      <c r="S63" s="32">
        <f>S20+S23+SUM(S25:S30)+S21</f>
        <v>12.665600399467369</v>
      </c>
      <c r="T63" s="66"/>
      <c r="U63" s="2">
        <f>U20+U23+SUM(U25:U30)+U21</f>
        <v>4.9156003994673698</v>
      </c>
      <c r="V63" s="36">
        <f>U63-S63</f>
        <v>-7.7499999999999991</v>
      </c>
    </row>
    <row r="64" spans="1:22" ht="15.75" thickBot="1" x14ac:dyDescent="0.3">
      <c r="A64" s="130">
        <f t="shared" si="9"/>
        <v>57</v>
      </c>
      <c r="B64" s="131" t="s">
        <v>87</v>
      </c>
      <c r="C64" s="132"/>
      <c r="D64" s="133"/>
      <c r="E64" s="134"/>
      <c r="F64" s="135"/>
      <c r="G64" s="136">
        <f>G63/SUM(D61:D64)</f>
        <v>-6.9070649439911105E-2</v>
      </c>
      <c r="H64" s="132"/>
      <c r="I64" s="133"/>
      <c r="J64" s="134"/>
      <c r="K64" s="135"/>
      <c r="L64" s="136">
        <f>L63/SUM(I61:I64)</f>
        <v>-6.9070649439911105E-2</v>
      </c>
      <c r="M64" s="132"/>
      <c r="N64" s="133"/>
      <c r="O64" s="134"/>
      <c r="P64" s="135"/>
      <c r="Q64" s="136">
        <f>Q63/SUM(N61:N64)</f>
        <v>-7.8060619103359652E-2</v>
      </c>
      <c r="R64" s="132"/>
      <c r="S64" s="133"/>
      <c r="T64" s="134"/>
      <c r="U64" s="135"/>
      <c r="V64" s="136">
        <f>V63/SUM(S61:S64)</f>
        <v>-0.21296708256875671</v>
      </c>
    </row>
    <row r="65" spans="1:22" ht="15.75" thickBot="1" x14ac:dyDescent="0.3"/>
    <row r="66" spans="1:22" x14ac:dyDescent="0.25">
      <c r="A66" s="341" t="s">
        <v>81</v>
      </c>
      <c r="B66" s="343" t="s">
        <v>0</v>
      </c>
      <c r="C66" s="339" t="s">
        <v>159</v>
      </c>
      <c r="D66" s="340"/>
      <c r="E66" s="337" t="s">
        <v>158</v>
      </c>
      <c r="F66" s="337"/>
      <c r="G66" s="338"/>
      <c r="H66" s="339" t="s">
        <v>160</v>
      </c>
      <c r="I66" s="340"/>
      <c r="J66" s="337" t="s">
        <v>158</v>
      </c>
      <c r="K66" s="337"/>
      <c r="L66" s="338"/>
      <c r="M66" s="339" t="s">
        <v>161</v>
      </c>
      <c r="N66" s="340"/>
      <c r="O66" s="337" t="s">
        <v>158</v>
      </c>
      <c r="P66" s="337"/>
      <c r="Q66" s="338"/>
      <c r="R66" s="339" t="s">
        <v>162</v>
      </c>
      <c r="S66" s="340"/>
      <c r="T66" s="337" t="s">
        <v>158</v>
      </c>
      <c r="U66" s="337"/>
      <c r="V66" s="338"/>
    </row>
    <row r="67" spans="1:22" x14ac:dyDescent="0.25">
      <c r="A67" s="342"/>
      <c r="B67" s="344"/>
      <c r="C67" s="117" t="s">
        <v>2</v>
      </c>
      <c r="D67" s="118" t="s">
        <v>3</v>
      </c>
      <c r="E67" s="119" t="s">
        <v>2</v>
      </c>
      <c r="F67" s="120" t="s">
        <v>3</v>
      </c>
      <c r="G67" s="246" t="s">
        <v>77</v>
      </c>
      <c r="H67" s="117" t="s">
        <v>2</v>
      </c>
      <c r="I67" s="118" t="s">
        <v>3</v>
      </c>
      <c r="J67" s="119" t="s">
        <v>2</v>
      </c>
      <c r="K67" s="120" t="s">
        <v>3</v>
      </c>
      <c r="L67" s="246" t="s">
        <v>77</v>
      </c>
      <c r="M67" s="117" t="s">
        <v>2</v>
      </c>
      <c r="N67" s="118" t="s">
        <v>3</v>
      </c>
      <c r="O67" s="119" t="s">
        <v>2</v>
      </c>
      <c r="P67" s="120" t="s">
        <v>3</v>
      </c>
      <c r="Q67" s="246" t="s">
        <v>77</v>
      </c>
      <c r="R67" s="117" t="s">
        <v>2</v>
      </c>
      <c r="S67" s="118" t="s">
        <v>3</v>
      </c>
      <c r="T67" s="119" t="s">
        <v>2</v>
      </c>
      <c r="U67" s="120" t="s">
        <v>3</v>
      </c>
      <c r="V67" s="246" t="s">
        <v>77</v>
      </c>
    </row>
    <row r="68" spans="1:22" x14ac:dyDescent="0.25">
      <c r="A68" s="99">
        <v>1</v>
      </c>
      <c r="B68" s="48" t="s">
        <v>68</v>
      </c>
      <c r="C68" s="49"/>
      <c r="D68" s="210">
        <v>135</v>
      </c>
      <c r="E68" s="66"/>
      <c r="F68" s="1">
        <f>D68</f>
        <v>135</v>
      </c>
      <c r="G68" s="48"/>
      <c r="H68" s="49"/>
      <c r="I68" s="30">
        <f>D68</f>
        <v>135</v>
      </c>
      <c r="J68" s="66"/>
      <c r="K68" s="1">
        <f>I68</f>
        <v>135</v>
      </c>
      <c r="L68" s="48"/>
      <c r="M68" s="49"/>
      <c r="N68" s="30">
        <f>D68</f>
        <v>135</v>
      </c>
      <c r="O68" s="66"/>
      <c r="P68" s="1">
        <f>N68</f>
        <v>135</v>
      </c>
      <c r="Q68" s="48"/>
      <c r="R68" s="49"/>
      <c r="S68" s="30">
        <f>D68</f>
        <v>135</v>
      </c>
      <c r="T68" s="66"/>
      <c r="U68" s="1">
        <f>S68</f>
        <v>135</v>
      </c>
      <c r="V68" s="48"/>
    </row>
    <row r="69" spans="1:22" x14ac:dyDescent="0.25">
      <c r="A69" s="99">
        <f>A68+1</f>
        <v>2</v>
      </c>
      <c r="B69" s="48" t="s">
        <v>69</v>
      </c>
      <c r="C69" s="49"/>
      <c r="D69" s="30">
        <v>0</v>
      </c>
      <c r="E69" s="66"/>
      <c r="F69" s="1">
        <f>D69</f>
        <v>0</v>
      </c>
      <c r="G69" s="48"/>
      <c r="H69" s="49"/>
      <c r="I69" s="30">
        <v>0</v>
      </c>
      <c r="J69" s="66"/>
      <c r="K69" s="1">
        <f>I69</f>
        <v>0</v>
      </c>
      <c r="L69" s="48"/>
      <c r="M69" s="49"/>
      <c r="N69" s="30">
        <v>0</v>
      </c>
      <c r="O69" s="66"/>
      <c r="P69" s="1">
        <f>N69</f>
        <v>0</v>
      </c>
      <c r="Q69" s="48"/>
      <c r="R69" s="49"/>
      <c r="S69" s="30">
        <v>0</v>
      </c>
      <c r="T69" s="66"/>
      <c r="U69" s="1">
        <f>S69</f>
        <v>0</v>
      </c>
      <c r="V69" s="48"/>
    </row>
    <row r="70" spans="1:22" x14ac:dyDescent="0.25">
      <c r="A70" s="99">
        <f t="shared" ref="A70:A119" si="10">A69+1</f>
        <v>3</v>
      </c>
      <c r="B70" s="48" t="s">
        <v>19</v>
      </c>
      <c r="C70" s="49"/>
      <c r="D70" s="30">
        <f>EPI_LOSS</f>
        <v>1.0430999999999999</v>
      </c>
      <c r="E70" s="66"/>
      <c r="F70" s="1">
        <f>EPI_LOSS</f>
        <v>1.0430999999999999</v>
      </c>
      <c r="G70" s="48"/>
      <c r="H70" s="49"/>
      <c r="I70" s="30">
        <f>EPI_LOSS</f>
        <v>1.0430999999999999</v>
      </c>
      <c r="J70" s="66"/>
      <c r="K70" s="1">
        <f>EPI_LOSS</f>
        <v>1.0430999999999999</v>
      </c>
      <c r="L70" s="48"/>
      <c r="M70" s="49"/>
      <c r="N70" s="30">
        <f>EPI_LOSS</f>
        <v>1.0430999999999999</v>
      </c>
      <c r="O70" s="66"/>
      <c r="P70" s="1">
        <f>EPI_LOSS</f>
        <v>1.0430999999999999</v>
      </c>
      <c r="Q70" s="48"/>
      <c r="R70" s="49"/>
      <c r="S70" s="42">
        <f>NEW_LOSS</f>
        <v>1.0430999999999999</v>
      </c>
      <c r="T70" s="66"/>
      <c r="U70" s="1">
        <f>EPI_LOSS</f>
        <v>1.0430999999999999</v>
      </c>
      <c r="V70" s="48"/>
    </row>
    <row r="71" spans="1:22" x14ac:dyDescent="0.25">
      <c r="A71" s="99">
        <f t="shared" si="10"/>
        <v>4</v>
      </c>
      <c r="B71" s="48" t="s">
        <v>70</v>
      </c>
      <c r="C71" s="49"/>
      <c r="D71" s="30">
        <f>D68*D70</f>
        <v>140.8185</v>
      </c>
      <c r="E71" s="66"/>
      <c r="F71" s="1">
        <f>F68*F70</f>
        <v>140.8185</v>
      </c>
      <c r="G71" s="48"/>
      <c r="H71" s="49"/>
      <c r="I71" s="30">
        <f>I68*I70</f>
        <v>140.8185</v>
      </c>
      <c r="J71" s="66"/>
      <c r="K71" s="1">
        <f>K68*K70</f>
        <v>140.8185</v>
      </c>
      <c r="L71" s="48"/>
      <c r="M71" s="49"/>
      <c r="N71" s="30">
        <f>N68*N70</f>
        <v>140.8185</v>
      </c>
      <c r="O71" s="66"/>
      <c r="P71" s="1">
        <f>P68*P70</f>
        <v>140.8185</v>
      </c>
      <c r="Q71" s="48"/>
      <c r="R71" s="49"/>
      <c r="S71" s="30">
        <f>S68*S70</f>
        <v>140.8185</v>
      </c>
      <c r="T71" s="66"/>
      <c r="U71" s="1">
        <f>U68*U70</f>
        <v>140.8185</v>
      </c>
      <c r="V71" s="48"/>
    </row>
    <row r="72" spans="1:22" x14ac:dyDescent="0.25">
      <c r="A72" s="100">
        <f t="shared" si="10"/>
        <v>5</v>
      </c>
      <c r="B72" s="46" t="s">
        <v>24</v>
      </c>
      <c r="C72" s="45"/>
      <c r="D72" s="31"/>
      <c r="E72" s="67"/>
      <c r="F72" s="29"/>
      <c r="G72" s="46"/>
      <c r="H72" s="45"/>
      <c r="I72" s="31"/>
      <c r="J72" s="67"/>
      <c r="K72" s="29"/>
      <c r="L72" s="46"/>
      <c r="M72" s="45"/>
      <c r="N72" s="31"/>
      <c r="O72" s="67"/>
      <c r="P72" s="29"/>
      <c r="Q72" s="46"/>
      <c r="R72" s="45"/>
      <c r="S72" s="31"/>
      <c r="T72" s="67"/>
      <c r="U72" s="29"/>
      <c r="V72" s="46"/>
    </row>
    <row r="73" spans="1:22" x14ac:dyDescent="0.25">
      <c r="A73" s="99">
        <f t="shared" si="10"/>
        <v>6</v>
      </c>
      <c r="B73" s="48" t="s">
        <v>20</v>
      </c>
      <c r="C73" s="47">
        <f>'General Input'!$B$11</f>
        <v>8.6999999999999994E-2</v>
      </c>
      <c r="D73" s="32">
        <f>D68*C73*TOU_OFF</f>
        <v>7.6319041278295607</v>
      </c>
      <c r="E73" s="68">
        <f>'General Input'!$B$11</f>
        <v>8.6999999999999994E-2</v>
      </c>
      <c r="F73" s="2">
        <f>F68*E73*TOU_OFF</f>
        <v>7.6319041278295607</v>
      </c>
      <c r="G73" s="48"/>
      <c r="H73" s="47">
        <f>'General Input'!$B$11</f>
        <v>8.6999999999999994E-2</v>
      </c>
      <c r="I73" s="32">
        <f>I68*H73*TOU_OFF</f>
        <v>7.6319041278295607</v>
      </c>
      <c r="J73" s="68">
        <f>'General Input'!$B$11</f>
        <v>8.6999999999999994E-2</v>
      </c>
      <c r="K73" s="2">
        <f>K68*J73*TOU_OFF</f>
        <v>7.6319041278295607</v>
      </c>
      <c r="L73" s="48"/>
      <c r="M73" s="47">
        <f>'General Input'!$B$11</f>
        <v>8.6999999999999994E-2</v>
      </c>
      <c r="N73" s="32">
        <f>N68*M73*TOU_OFF</f>
        <v>7.6319041278295607</v>
      </c>
      <c r="O73" s="68">
        <f>'General Input'!$B$11</f>
        <v>8.6999999999999994E-2</v>
      </c>
      <c r="P73" s="2">
        <f>P68*O73*TOU_OFF</f>
        <v>7.6319041278295607</v>
      </c>
      <c r="Q73" s="48"/>
      <c r="R73" s="47">
        <f>'General Input'!$B$11</f>
        <v>8.6999999999999994E-2</v>
      </c>
      <c r="S73" s="32">
        <f>S68*R73*TOU_OFF</f>
        <v>7.6319041278295607</v>
      </c>
      <c r="T73" s="68">
        <f>'General Input'!$B$11</f>
        <v>8.6999999999999994E-2</v>
      </c>
      <c r="U73" s="2">
        <f>U68*T73*TOU_OFF</f>
        <v>7.6319041278295607</v>
      </c>
      <c r="V73" s="48"/>
    </row>
    <row r="74" spans="1:22" x14ac:dyDescent="0.25">
      <c r="A74" s="99">
        <f t="shared" si="10"/>
        <v>7</v>
      </c>
      <c r="B74" s="48" t="s">
        <v>21</v>
      </c>
      <c r="C74" s="47">
        <f>'General Input'!$B$12</f>
        <v>0.13200000000000001</v>
      </c>
      <c r="D74" s="32">
        <f>D68*C74*TOU_MID</f>
        <v>3.0372303595206396</v>
      </c>
      <c r="E74" s="68">
        <f>'General Input'!$B$12</f>
        <v>0.13200000000000001</v>
      </c>
      <c r="F74" s="2">
        <f>F68*E74*TOU_MID</f>
        <v>3.0372303595206396</v>
      </c>
      <c r="G74" s="48"/>
      <c r="H74" s="47">
        <f>'General Input'!$B$12</f>
        <v>0.13200000000000001</v>
      </c>
      <c r="I74" s="32">
        <f>I68*H74*TOU_MID</f>
        <v>3.0372303595206396</v>
      </c>
      <c r="J74" s="68">
        <f>'General Input'!$B$12</f>
        <v>0.13200000000000001</v>
      </c>
      <c r="K74" s="2">
        <f>K68*J74*TOU_MID</f>
        <v>3.0372303595206396</v>
      </c>
      <c r="L74" s="48"/>
      <c r="M74" s="47">
        <f>'General Input'!$B$12</f>
        <v>0.13200000000000001</v>
      </c>
      <c r="N74" s="32">
        <f>N68*M74*TOU_MID</f>
        <v>3.0372303595206396</v>
      </c>
      <c r="O74" s="68">
        <f>'General Input'!$B$12</f>
        <v>0.13200000000000001</v>
      </c>
      <c r="P74" s="2">
        <f>P68*O74*TOU_MID</f>
        <v>3.0372303595206396</v>
      </c>
      <c r="Q74" s="48"/>
      <c r="R74" s="47">
        <f>'General Input'!$B$12</f>
        <v>0.13200000000000001</v>
      </c>
      <c r="S74" s="32">
        <f>S68*R74*TOU_MID</f>
        <v>3.0372303595206396</v>
      </c>
      <c r="T74" s="68">
        <f>'General Input'!$B$12</f>
        <v>0.13200000000000001</v>
      </c>
      <c r="U74" s="2">
        <f>U68*T74*TOU_MID</f>
        <v>3.0372303595206396</v>
      </c>
      <c r="V74" s="48"/>
    </row>
    <row r="75" spans="1:22" x14ac:dyDescent="0.25">
      <c r="A75" s="101">
        <f t="shared" si="10"/>
        <v>8</v>
      </c>
      <c r="B75" s="85" t="s">
        <v>22</v>
      </c>
      <c r="C75" s="84">
        <f>'General Input'!$B$13</f>
        <v>0.18</v>
      </c>
      <c r="D75" s="39">
        <f>D68*C75*TOU_ON</f>
        <v>4.3681757656458053</v>
      </c>
      <c r="E75" s="69">
        <f>'General Input'!$B$13</f>
        <v>0.18</v>
      </c>
      <c r="F75" s="40">
        <f>F68*E75*TOU_ON</f>
        <v>4.3681757656458053</v>
      </c>
      <c r="G75" s="85"/>
      <c r="H75" s="84">
        <f>'General Input'!$B$13</f>
        <v>0.18</v>
      </c>
      <c r="I75" s="39">
        <f>I68*H75*TOU_ON</f>
        <v>4.3681757656458053</v>
      </c>
      <c r="J75" s="69">
        <f>'General Input'!$B$13</f>
        <v>0.18</v>
      </c>
      <c r="K75" s="40">
        <f>K68*J75*TOU_ON</f>
        <v>4.3681757656458053</v>
      </c>
      <c r="L75" s="85"/>
      <c r="M75" s="84">
        <f>'General Input'!$B$13</f>
        <v>0.18</v>
      </c>
      <c r="N75" s="39">
        <f>N68*M75*TOU_ON</f>
        <v>4.3681757656458053</v>
      </c>
      <c r="O75" s="69">
        <f>'General Input'!$B$13</f>
        <v>0.18</v>
      </c>
      <c r="P75" s="40">
        <f>P68*O75*TOU_ON</f>
        <v>4.3681757656458053</v>
      </c>
      <c r="Q75" s="85"/>
      <c r="R75" s="84">
        <f>'General Input'!$B$13</f>
        <v>0.18</v>
      </c>
      <c r="S75" s="39">
        <f>S68*R75*TOU_ON</f>
        <v>4.3681757656458053</v>
      </c>
      <c r="T75" s="69">
        <f>'General Input'!$B$13</f>
        <v>0.18</v>
      </c>
      <c r="U75" s="40">
        <f>U68*T75*TOU_ON</f>
        <v>4.3681757656458053</v>
      </c>
      <c r="V75" s="85"/>
    </row>
    <row r="76" spans="1:22" x14ac:dyDescent="0.25">
      <c r="A76" s="102">
        <f t="shared" si="10"/>
        <v>9</v>
      </c>
      <c r="B76" s="103" t="s">
        <v>23</v>
      </c>
      <c r="C76" s="86"/>
      <c r="D76" s="56">
        <f>SUM(D73:D75)</f>
        <v>15.037310252996006</v>
      </c>
      <c r="E76" s="70"/>
      <c r="F76" s="55">
        <f>SUM(F73:F75)</f>
        <v>15.037310252996006</v>
      </c>
      <c r="G76" s="87">
        <f>D76-F76</f>
        <v>0</v>
      </c>
      <c r="H76" s="86"/>
      <c r="I76" s="56">
        <f>SUM(I73:I75)</f>
        <v>15.037310252996006</v>
      </c>
      <c r="J76" s="70"/>
      <c r="K76" s="55">
        <f>SUM(K73:K75)</f>
        <v>15.037310252996006</v>
      </c>
      <c r="L76" s="87">
        <f>I76-K76</f>
        <v>0</v>
      </c>
      <c r="M76" s="86"/>
      <c r="N76" s="56">
        <f>SUM(N73:N75)</f>
        <v>15.037310252996006</v>
      </c>
      <c r="O76" s="70"/>
      <c r="P76" s="55">
        <f>SUM(P73:P75)</f>
        <v>15.037310252996006</v>
      </c>
      <c r="Q76" s="87">
        <f>N76-P76</f>
        <v>0</v>
      </c>
      <c r="R76" s="86"/>
      <c r="S76" s="56">
        <f>SUM(S73:S75)</f>
        <v>15.037310252996006</v>
      </c>
      <c r="T76" s="70"/>
      <c r="U76" s="55">
        <f>SUM(U73:U75)</f>
        <v>15.037310252996006</v>
      </c>
      <c r="V76" s="87">
        <f>S76-U76</f>
        <v>0</v>
      </c>
    </row>
    <row r="77" spans="1:22" x14ac:dyDescent="0.25">
      <c r="A77" s="104">
        <f t="shared" si="10"/>
        <v>10</v>
      </c>
      <c r="B77" s="105" t="s">
        <v>87</v>
      </c>
      <c r="C77" s="88"/>
      <c r="D77" s="80"/>
      <c r="E77" s="71"/>
      <c r="F77" s="57"/>
      <c r="G77" s="89">
        <f>G76/D76</f>
        <v>0</v>
      </c>
      <c r="H77" s="88"/>
      <c r="I77" s="80"/>
      <c r="J77" s="71"/>
      <c r="K77" s="57"/>
      <c r="L77" s="89">
        <f>L76/I76</f>
        <v>0</v>
      </c>
      <c r="M77" s="88"/>
      <c r="N77" s="80"/>
      <c r="O77" s="71"/>
      <c r="P77" s="57"/>
      <c r="Q77" s="89">
        <f>Q76/N76</f>
        <v>0</v>
      </c>
      <c r="R77" s="88"/>
      <c r="S77" s="80"/>
      <c r="T77" s="71"/>
      <c r="U77" s="57"/>
      <c r="V77" s="89">
        <f>V76/S76</f>
        <v>0</v>
      </c>
    </row>
    <row r="78" spans="1:22" x14ac:dyDescent="0.25">
      <c r="A78" s="106">
        <f t="shared" si="10"/>
        <v>11</v>
      </c>
      <c r="B78" s="91" t="s">
        <v>25</v>
      </c>
      <c r="C78" s="90"/>
      <c r="D78" s="81"/>
      <c r="E78" s="72"/>
      <c r="F78" s="54"/>
      <c r="G78" s="91"/>
      <c r="H78" s="90"/>
      <c r="I78" s="81"/>
      <c r="J78" s="72"/>
      <c r="K78" s="54"/>
      <c r="L78" s="91"/>
      <c r="M78" s="90"/>
      <c r="N78" s="81"/>
      <c r="O78" s="72"/>
      <c r="P78" s="54"/>
      <c r="Q78" s="91"/>
      <c r="R78" s="90"/>
      <c r="S78" s="81"/>
      <c r="T78" s="72"/>
      <c r="U78" s="54"/>
      <c r="V78" s="91"/>
    </row>
    <row r="79" spans="1:22" x14ac:dyDescent="0.25">
      <c r="A79" s="99">
        <f t="shared" si="10"/>
        <v>12</v>
      </c>
      <c r="B79" s="48" t="s">
        <v>5</v>
      </c>
      <c r="C79" s="35">
        <f>Rates!$B$3</f>
        <v>18.98</v>
      </c>
      <c r="D79" s="300">
        <f>C79</f>
        <v>18.98</v>
      </c>
      <c r="E79" s="73">
        <f>Rates!$J$3</f>
        <v>21.03</v>
      </c>
      <c r="F79" s="2">
        <f>E79</f>
        <v>21.03</v>
      </c>
      <c r="G79" s="48"/>
      <c r="H79" s="35">
        <f>Rates!$B$3</f>
        <v>18.98</v>
      </c>
      <c r="I79" s="300">
        <f>H79</f>
        <v>18.98</v>
      </c>
      <c r="J79" s="73">
        <f>Rates!$J$3</f>
        <v>21.03</v>
      </c>
      <c r="K79" s="2">
        <f>J79</f>
        <v>21.03</v>
      </c>
      <c r="L79" s="48"/>
      <c r="M79" s="35">
        <f>Rates!$B$3</f>
        <v>18.98</v>
      </c>
      <c r="N79" s="300">
        <f>M79</f>
        <v>18.98</v>
      </c>
      <c r="O79" s="73">
        <f>Rates!$J$3</f>
        <v>21.03</v>
      </c>
      <c r="P79" s="2">
        <f>O79</f>
        <v>21.03</v>
      </c>
      <c r="Q79" s="48"/>
      <c r="R79" s="35">
        <f>Rates!$B$3</f>
        <v>18.98</v>
      </c>
      <c r="S79" s="300">
        <f>R79</f>
        <v>18.98</v>
      </c>
      <c r="T79" s="73">
        <f>Rates!$J$3</f>
        <v>21.03</v>
      </c>
      <c r="U79" s="2">
        <f>T79</f>
        <v>21.03</v>
      </c>
      <c r="V79" s="48"/>
    </row>
    <row r="80" spans="1:22" x14ac:dyDescent="0.25">
      <c r="A80" s="99">
        <f>A79+1</f>
        <v>13</v>
      </c>
      <c r="B80" s="48" t="s">
        <v>139</v>
      </c>
      <c r="C80" s="35">
        <f>Rates!$B$4</f>
        <v>0.22</v>
      </c>
      <c r="D80" s="300">
        <f t="shared" ref="D80:D81" si="11">C80</f>
        <v>0.22</v>
      </c>
      <c r="E80" s="73">
        <f>Rates!$J$4</f>
        <v>0</v>
      </c>
      <c r="F80" s="2">
        <f t="shared" ref="F80:F81" si="12">E80</f>
        <v>0</v>
      </c>
      <c r="G80" s="48"/>
      <c r="H80" s="35">
        <f>Rates!$B$4</f>
        <v>0.22</v>
      </c>
      <c r="I80" s="300">
        <f t="shared" ref="I80:I81" si="13">H80</f>
        <v>0.22</v>
      </c>
      <c r="J80" s="73">
        <f>Rates!$J$4</f>
        <v>0</v>
      </c>
      <c r="K80" s="2">
        <f t="shared" ref="K80:K81" si="14">J80</f>
        <v>0</v>
      </c>
      <c r="L80" s="48"/>
      <c r="M80" s="35">
        <f>Rates!$B$4</f>
        <v>0.22</v>
      </c>
      <c r="N80" s="300">
        <f t="shared" ref="N80:N81" si="15">M80</f>
        <v>0.22</v>
      </c>
      <c r="O80" s="73">
        <f>Rates!$J$4</f>
        <v>0</v>
      </c>
      <c r="P80" s="2">
        <f t="shared" ref="P80:P81" si="16">O80</f>
        <v>0</v>
      </c>
      <c r="Q80" s="48"/>
      <c r="R80" s="35">
        <f>Rates!$B$4</f>
        <v>0.22</v>
      </c>
      <c r="S80" s="300">
        <f t="shared" ref="S80:S81" si="17">R80</f>
        <v>0.22</v>
      </c>
      <c r="T80" s="73">
        <f>Rates!$J$4</f>
        <v>0</v>
      </c>
      <c r="U80" s="2">
        <f t="shared" ref="U80:U81" si="18">T80</f>
        <v>0</v>
      </c>
      <c r="V80" s="48"/>
    </row>
    <row r="81" spans="1:22" x14ac:dyDescent="0.25">
      <c r="A81" s="99">
        <f t="shared" si="10"/>
        <v>14</v>
      </c>
      <c r="B81" s="48" t="s">
        <v>72</v>
      </c>
      <c r="C81" s="35">
        <f>Rates!$B$5</f>
        <v>0.79</v>
      </c>
      <c r="D81" s="300">
        <f t="shared" si="11"/>
        <v>0.79</v>
      </c>
      <c r="E81" s="73">
        <f>Rates!$J$5</f>
        <v>0.79</v>
      </c>
      <c r="F81" s="2">
        <f t="shared" si="12"/>
        <v>0.79</v>
      </c>
      <c r="G81" s="48"/>
      <c r="H81" s="35">
        <f>Rates!$B$5</f>
        <v>0.79</v>
      </c>
      <c r="I81" s="300">
        <f t="shared" si="13"/>
        <v>0.79</v>
      </c>
      <c r="J81" s="73">
        <f>Rates!$J$5</f>
        <v>0.79</v>
      </c>
      <c r="K81" s="2">
        <f t="shared" si="14"/>
        <v>0.79</v>
      </c>
      <c r="L81" s="48"/>
      <c r="M81" s="35">
        <f>Rates!$B$5</f>
        <v>0.79</v>
      </c>
      <c r="N81" s="300">
        <f t="shared" si="15"/>
        <v>0.79</v>
      </c>
      <c r="O81" s="73">
        <f>Rates!$J$5</f>
        <v>0.79</v>
      </c>
      <c r="P81" s="2">
        <f t="shared" si="16"/>
        <v>0.79</v>
      </c>
      <c r="Q81" s="48"/>
      <c r="R81" s="35">
        <f>Rates!$B$5</f>
        <v>0.79</v>
      </c>
      <c r="S81" s="300">
        <f t="shared" si="17"/>
        <v>0.79</v>
      </c>
      <c r="T81" s="73">
        <f>Rates!$J$5</f>
        <v>0.79</v>
      </c>
      <c r="U81" s="2">
        <f t="shared" si="18"/>
        <v>0.79</v>
      </c>
      <c r="V81" s="48"/>
    </row>
    <row r="82" spans="1:22" x14ac:dyDescent="0.25">
      <c r="A82" s="99">
        <f t="shared" si="10"/>
        <v>15</v>
      </c>
      <c r="B82" s="48" t="s">
        <v>4</v>
      </c>
      <c r="C82" s="37">
        <f>D76/D68</f>
        <v>0.11138748335552597</v>
      </c>
      <c r="D82" s="300">
        <f>(D71-D68)*C82</f>
        <v>0.64810807190412789</v>
      </c>
      <c r="E82" s="74">
        <f>F76/F68</f>
        <v>0.11138748335552597</v>
      </c>
      <c r="F82" s="2">
        <f>(F71-F68)*E82</f>
        <v>0.64810807190412789</v>
      </c>
      <c r="G82" s="48"/>
      <c r="H82" s="37">
        <f>I76/I68</f>
        <v>0.11138748335552597</v>
      </c>
      <c r="I82" s="300">
        <f>(I71-I68)*H82</f>
        <v>0.64810807190412789</v>
      </c>
      <c r="J82" s="74">
        <f>K76/K68</f>
        <v>0.11138748335552597</v>
      </c>
      <c r="K82" s="2">
        <f>(K71-K68)*J82</f>
        <v>0.64810807190412789</v>
      </c>
      <c r="L82" s="48"/>
      <c r="M82" s="37">
        <f>N76/N68</f>
        <v>0.11138748335552597</v>
      </c>
      <c r="N82" s="300">
        <f>(N71-N68)*M82</f>
        <v>0.64810807190412789</v>
      </c>
      <c r="O82" s="74">
        <f>P76/P68</f>
        <v>0.11138748335552597</v>
      </c>
      <c r="P82" s="2">
        <f>(P71-P68)*O82</f>
        <v>0.64810807190412789</v>
      </c>
      <c r="Q82" s="48"/>
      <c r="R82" s="37">
        <f>S76/S68</f>
        <v>0.11138748335552597</v>
      </c>
      <c r="S82" s="300">
        <f>(S71-S68)*R82</f>
        <v>0.64810807190412789</v>
      </c>
      <c r="T82" s="74">
        <f>U76/U68</f>
        <v>0.11138748335552597</v>
      </c>
      <c r="U82" s="2">
        <f>(U71-U68)*T82</f>
        <v>0.64810807190412789</v>
      </c>
      <c r="V82" s="48"/>
    </row>
    <row r="83" spans="1:22" x14ac:dyDescent="0.25">
      <c r="A83" s="99">
        <f t="shared" si="10"/>
        <v>16</v>
      </c>
      <c r="B83" s="48" t="s">
        <v>67</v>
      </c>
      <c r="C83" s="37">
        <f>Rates!$B$7</f>
        <v>7.7000000000000002E-3</v>
      </c>
      <c r="D83" s="300">
        <f>C83*D68</f>
        <v>1.0395000000000001</v>
      </c>
      <c r="E83" s="74">
        <f>Rates!$J$7</f>
        <v>5.1999999999999998E-3</v>
      </c>
      <c r="F83" s="2">
        <f>E83*F68</f>
        <v>0.70199999999999996</v>
      </c>
      <c r="G83" s="48"/>
      <c r="H83" s="37">
        <f>Rates!$B$7</f>
        <v>7.7000000000000002E-3</v>
      </c>
      <c r="I83" s="300">
        <f>H83*I68</f>
        <v>1.0395000000000001</v>
      </c>
      <c r="J83" s="74">
        <f>Rates!$J$7</f>
        <v>5.1999999999999998E-3</v>
      </c>
      <c r="K83" s="2">
        <f>J83*K68</f>
        <v>0.70199999999999996</v>
      </c>
      <c r="L83" s="48"/>
      <c r="M83" s="37">
        <f>Rates!$B$7</f>
        <v>7.7000000000000002E-3</v>
      </c>
      <c r="N83" s="300">
        <f>M83*N68</f>
        <v>1.0395000000000001</v>
      </c>
      <c r="O83" s="74">
        <f>Rates!$J$7</f>
        <v>5.1999999999999998E-3</v>
      </c>
      <c r="P83" s="2">
        <f>O83*P68</f>
        <v>0.70199999999999996</v>
      </c>
      <c r="Q83" s="48"/>
      <c r="R83" s="37">
        <f>Rates!$B$7</f>
        <v>7.7000000000000002E-3</v>
      </c>
      <c r="S83" s="300">
        <f>R83*S68</f>
        <v>1.0395000000000001</v>
      </c>
      <c r="T83" s="74">
        <f>Rates!$J$7</f>
        <v>5.1999999999999998E-3</v>
      </c>
      <c r="U83" s="2">
        <f>T83*U68</f>
        <v>0.70199999999999996</v>
      </c>
      <c r="V83" s="48"/>
    </row>
    <row r="84" spans="1:22" x14ac:dyDescent="0.25">
      <c r="A84" s="99">
        <f t="shared" si="10"/>
        <v>17</v>
      </c>
      <c r="B84" s="48" t="s">
        <v>7</v>
      </c>
      <c r="C84" s="37">
        <f>Rates!$B$8</f>
        <v>1.6999999999999999E-3</v>
      </c>
      <c r="D84" s="300">
        <f>C84*D68</f>
        <v>0.22949999999999998</v>
      </c>
      <c r="E84" s="74">
        <f>Rates!$J$8</f>
        <v>1.6999999999999999E-3</v>
      </c>
      <c r="F84" s="2">
        <f>E84*F68</f>
        <v>0.22949999999999998</v>
      </c>
      <c r="G84" s="48"/>
      <c r="H84" s="37">
        <f>Rates!$B$8</f>
        <v>1.6999999999999999E-3</v>
      </c>
      <c r="I84" s="300">
        <f>H84*I68</f>
        <v>0.22949999999999998</v>
      </c>
      <c r="J84" s="74">
        <f>Rates!$J$8</f>
        <v>1.6999999999999999E-3</v>
      </c>
      <c r="K84" s="2">
        <f>J84*K68</f>
        <v>0.22949999999999998</v>
      </c>
      <c r="L84" s="48"/>
      <c r="M84" s="37">
        <f>Rates!$B$8</f>
        <v>1.6999999999999999E-3</v>
      </c>
      <c r="N84" s="300">
        <f>M84*N68</f>
        <v>0.22949999999999998</v>
      </c>
      <c r="O84" s="74">
        <f>Rates!$J$8</f>
        <v>1.6999999999999999E-3</v>
      </c>
      <c r="P84" s="2">
        <f>O84*P68</f>
        <v>0.22949999999999998</v>
      </c>
      <c r="Q84" s="48"/>
      <c r="R84" s="37">
        <f>Rates!$B$8</f>
        <v>1.6999999999999999E-3</v>
      </c>
      <c r="S84" s="300">
        <f>R84*S68</f>
        <v>0.22949999999999998</v>
      </c>
      <c r="T84" s="74">
        <f>Rates!$J$8</f>
        <v>1.6999999999999999E-3</v>
      </c>
      <c r="U84" s="2">
        <f>T84*U68</f>
        <v>0.22949999999999998</v>
      </c>
      <c r="V84" s="48"/>
    </row>
    <row r="85" spans="1:22" x14ac:dyDescent="0.25">
      <c r="A85" s="99">
        <f t="shared" si="10"/>
        <v>18</v>
      </c>
      <c r="B85" s="48" t="s">
        <v>8</v>
      </c>
      <c r="C85" s="37">
        <f>Rates!$B$9</f>
        <v>2.0000000000000001E-4</v>
      </c>
      <c r="D85" s="300">
        <f>C85*D68</f>
        <v>2.7E-2</v>
      </c>
      <c r="E85" s="74">
        <f>Rates!$J$9</f>
        <v>2.9999999999999997E-4</v>
      </c>
      <c r="F85" s="2">
        <f>E85*F68</f>
        <v>4.0499999999999994E-2</v>
      </c>
      <c r="G85" s="48"/>
      <c r="H85" s="37">
        <f>Rates!$B$9</f>
        <v>2.0000000000000001E-4</v>
      </c>
      <c r="I85" s="300">
        <f>H85*I68</f>
        <v>2.7E-2</v>
      </c>
      <c r="J85" s="74">
        <f>Rates!$J$9</f>
        <v>2.9999999999999997E-4</v>
      </c>
      <c r="K85" s="2">
        <f>J85*K68</f>
        <v>4.0499999999999994E-2</v>
      </c>
      <c r="L85" s="48"/>
      <c r="M85" s="37">
        <f>Rates!$B$9</f>
        <v>2.0000000000000001E-4</v>
      </c>
      <c r="N85" s="300">
        <f>M85*N68</f>
        <v>2.7E-2</v>
      </c>
      <c r="O85" s="74">
        <f>Rates!$J$9</f>
        <v>2.9999999999999997E-4</v>
      </c>
      <c r="P85" s="2">
        <f>O85*P68</f>
        <v>4.0499999999999994E-2</v>
      </c>
      <c r="Q85" s="48"/>
      <c r="R85" s="37">
        <f>Rates!$B$9</f>
        <v>2.0000000000000001E-4</v>
      </c>
      <c r="S85" s="300">
        <f>R85*S68</f>
        <v>2.7E-2</v>
      </c>
      <c r="T85" s="74">
        <f>Rates!$J$9</f>
        <v>2.9999999999999997E-4</v>
      </c>
      <c r="U85" s="2">
        <f>T85*U68</f>
        <v>4.0499999999999994E-2</v>
      </c>
      <c r="V85" s="48"/>
    </row>
    <row r="86" spans="1:22" x14ac:dyDescent="0.25">
      <c r="A86" s="99">
        <f t="shared" si="10"/>
        <v>19</v>
      </c>
      <c r="B86" s="48" t="s">
        <v>75</v>
      </c>
      <c r="C86" s="37">
        <v>0</v>
      </c>
      <c r="D86" s="300">
        <f>C86*D68</f>
        <v>0</v>
      </c>
      <c r="E86" s="74">
        <v>0</v>
      </c>
      <c r="F86" s="2">
        <f>E86*F68</f>
        <v>0</v>
      </c>
      <c r="G86" s="48"/>
      <c r="H86" s="37">
        <v>0</v>
      </c>
      <c r="I86" s="300">
        <f>H86*I68</f>
        <v>0</v>
      </c>
      <c r="J86" s="74">
        <v>0</v>
      </c>
      <c r="K86" s="2">
        <f>J86*K68</f>
        <v>0</v>
      </c>
      <c r="L86" s="48"/>
      <c r="M86" s="37">
        <f>Rates!$B$20</f>
        <v>4.0000000000000002E-4</v>
      </c>
      <c r="N86" s="300">
        <f>M86*N68</f>
        <v>5.3999999999999999E-2</v>
      </c>
      <c r="O86" s="74">
        <v>0</v>
      </c>
      <c r="P86" s="2">
        <f>O86*P68</f>
        <v>0</v>
      </c>
      <c r="Q86" s="48"/>
      <c r="R86" s="37">
        <f>Rates!$B$23</f>
        <v>2.3E-3</v>
      </c>
      <c r="S86" s="300">
        <f>R86*S68</f>
        <v>0.3105</v>
      </c>
      <c r="T86" s="74">
        <v>0</v>
      </c>
      <c r="U86" s="2">
        <f>T86*U68</f>
        <v>0</v>
      </c>
      <c r="V86" s="48"/>
    </row>
    <row r="87" spans="1:22" x14ac:dyDescent="0.25">
      <c r="A87" s="99">
        <f t="shared" si="10"/>
        <v>20</v>
      </c>
      <c r="B87" s="48" t="s">
        <v>82</v>
      </c>
      <c r="C87" s="37">
        <v>0</v>
      </c>
      <c r="D87" s="300">
        <f>C87*D68</f>
        <v>0</v>
      </c>
      <c r="E87" s="74">
        <v>0</v>
      </c>
      <c r="F87" s="2">
        <f>E87*F68</f>
        <v>0</v>
      </c>
      <c r="G87" s="48"/>
      <c r="H87" s="37">
        <v>0</v>
      </c>
      <c r="I87" s="300">
        <f>H87*I68</f>
        <v>0</v>
      </c>
      <c r="J87" s="74">
        <v>0</v>
      </c>
      <c r="K87" s="2">
        <f>J87*K68</f>
        <v>0</v>
      </c>
      <c r="L87" s="48"/>
      <c r="M87" s="37">
        <v>0</v>
      </c>
      <c r="N87" s="300">
        <f>M87*N68</f>
        <v>0</v>
      </c>
      <c r="O87" s="74">
        <v>0</v>
      </c>
      <c r="P87" s="2">
        <f>O87*P68</f>
        <v>0</v>
      </c>
      <c r="Q87" s="48"/>
      <c r="R87" s="37">
        <f>Rates!$B$24</f>
        <v>5.1999999999999998E-3</v>
      </c>
      <c r="S87" s="300">
        <f>R87*S68</f>
        <v>0.70199999999999996</v>
      </c>
      <c r="T87" s="74">
        <v>0</v>
      </c>
      <c r="U87" s="2">
        <f>T87*U68</f>
        <v>0</v>
      </c>
      <c r="V87" s="48"/>
    </row>
    <row r="88" spans="1:22" x14ac:dyDescent="0.25">
      <c r="A88" s="99">
        <f t="shared" si="10"/>
        <v>21</v>
      </c>
      <c r="B88" s="48" t="s">
        <v>76</v>
      </c>
      <c r="C88" s="37">
        <f>Rates!$B$10</f>
        <v>1.5E-3</v>
      </c>
      <c r="D88" s="300">
        <f>C88*D68</f>
        <v>0.20250000000000001</v>
      </c>
      <c r="E88" s="74">
        <f>Rates!$J$10</f>
        <v>0</v>
      </c>
      <c r="F88" s="2">
        <f>E88*F68</f>
        <v>0</v>
      </c>
      <c r="G88" s="48"/>
      <c r="H88" s="37">
        <f>Rates!$B$10</f>
        <v>1.5E-3</v>
      </c>
      <c r="I88" s="300">
        <f>H88*I68</f>
        <v>0.20250000000000001</v>
      </c>
      <c r="J88" s="74">
        <f>Rates!$J$10</f>
        <v>0</v>
      </c>
      <c r="K88" s="2">
        <f>J88*K68</f>
        <v>0</v>
      </c>
      <c r="L88" s="48"/>
      <c r="M88" s="37">
        <f>Rates!$B$10</f>
        <v>1.5E-3</v>
      </c>
      <c r="N88" s="300">
        <f>M88*N68</f>
        <v>0.20250000000000001</v>
      </c>
      <c r="O88" s="74">
        <f>Rates!$J$10</f>
        <v>0</v>
      </c>
      <c r="P88" s="2">
        <f>O88*P68</f>
        <v>0</v>
      </c>
      <c r="Q88" s="48"/>
      <c r="R88" s="37">
        <f>Rates!$B$10</f>
        <v>1.5E-3</v>
      </c>
      <c r="S88" s="300">
        <f>R88*S68</f>
        <v>0.20250000000000001</v>
      </c>
      <c r="T88" s="74">
        <f>Rates!$J$10</f>
        <v>0</v>
      </c>
      <c r="U88" s="2">
        <f>T88*U68</f>
        <v>0</v>
      </c>
      <c r="V88" s="48"/>
    </row>
    <row r="89" spans="1:22" x14ac:dyDescent="0.25">
      <c r="A89" s="99">
        <f t="shared" si="10"/>
        <v>22</v>
      </c>
      <c r="B89" s="48" t="s">
        <v>157</v>
      </c>
      <c r="C89" s="37">
        <f>Rates!$B$11</f>
        <v>0</v>
      </c>
      <c r="D89" s="300">
        <f>C89*D68</f>
        <v>0</v>
      </c>
      <c r="E89" s="74">
        <f>Rates!$J$11</f>
        <v>-1.2999999999999999E-3</v>
      </c>
      <c r="F89" s="2">
        <f>E89*F68</f>
        <v>-0.17549999999999999</v>
      </c>
      <c r="G89" s="48"/>
      <c r="H89" s="37">
        <f>Rates!$B$11</f>
        <v>0</v>
      </c>
      <c r="I89" s="300">
        <f>H89*I68</f>
        <v>0</v>
      </c>
      <c r="J89" s="74">
        <f>Rates!$J$11</f>
        <v>-1.2999999999999999E-3</v>
      </c>
      <c r="K89" s="2">
        <f>J89*K68</f>
        <v>-0.17549999999999999</v>
      </c>
      <c r="L89" s="48"/>
      <c r="M89" s="37">
        <f>Rates!$B$11</f>
        <v>0</v>
      </c>
      <c r="N89" s="300">
        <f>M89*N68</f>
        <v>0</v>
      </c>
      <c r="O89" s="74">
        <f>Rates!$J$11</f>
        <v>-1.2999999999999999E-3</v>
      </c>
      <c r="P89" s="2">
        <f>O89*P68</f>
        <v>-0.17549999999999999</v>
      </c>
      <c r="Q89" s="48"/>
      <c r="R89" s="37">
        <f>Rates!$B$11</f>
        <v>0</v>
      </c>
      <c r="S89" s="300">
        <f>R89*S68</f>
        <v>0</v>
      </c>
      <c r="T89" s="74">
        <f>Rates!$J$11</f>
        <v>-1.2999999999999999E-3</v>
      </c>
      <c r="U89" s="2">
        <f>T89*U68</f>
        <v>-0.17549999999999999</v>
      </c>
      <c r="V89" s="48"/>
    </row>
    <row r="90" spans="1:22" x14ac:dyDescent="0.25">
      <c r="A90" s="99">
        <f t="shared" si="10"/>
        <v>23</v>
      </c>
      <c r="B90" s="48" t="s">
        <v>173</v>
      </c>
      <c r="C90" s="37">
        <f>Rates!$B$12</f>
        <v>0</v>
      </c>
      <c r="D90" s="300">
        <f>C90*D68</f>
        <v>0</v>
      </c>
      <c r="E90" s="74">
        <f>Rates!$J$12</f>
        <v>2.9999999999999997E-4</v>
      </c>
      <c r="F90" s="2">
        <f>E90*F68</f>
        <v>4.0499999999999994E-2</v>
      </c>
      <c r="G90" s="48"/>
      <c r="H90" s="37">
        <f>Rates!$B$12</f>
        <v>0</v>
      </c>
      <c r="I90" s="300">
        <f>H90*I68</f>
        <v>0</v>
      </c>
      <c r="J90" s="74">
        <f>Rates!$J$12</f>
        <v>2.9999999999999997E-4</v>
      </c>
      <c r="K90" s="2">
        <f>J90*K68</f>
        <v>4.0499999999999994E-2</v>
      </c>
      <c r="L90" s="48"/>
      <c r="M90" s="37">
        <f>Rates!$B$12</f>
        <v>0</v>
      </c>
      <c r="N90" s="300">
        <f>M90*N68</f>
        <v>0</v>
      </c>
      <c r="O90" s="74">
        <f>Rates!$J$12</f>
        <v>2.9999999999999997E-4</v>
      </c>
      <c r="P90" s="2">
        <f>O90*P68</f>
        <v>4.0499999999999994E-2</v>
      </c>
      <c r="Q90" s="48"/>
      <c r="R90" s="37">
        <f>Rates!$B$12</f>
        <v>0</v>
      </c>
      <c r="S90" s="300">
        <f>R90*S68</f>
        <v>0</v>
      </c>
      <c r="T90" s="74">
        <f>Rates!$J$12</f>
        <v>2.9999999999999997E-4</v>
      </c>
      <c r="U90" s="2">
        <f>T90*U68</f>
        <v>4.0499999999999994E-2</v>
      </c>
      <c r="V90" s="48"/>
    </row>
    <row r="91" spans="1:22" x14ac:dyDescent="0.25">
      <c r="A91" s="99">
        <f t="shared" si="10"/>
        <v>24</v>
      </c>
      <c r="B91" s="48" t="s">
        <v>71</v>
      </c>
      <c r="C91" s="37">
        <f>Rates!$B$13</f>
        <v>0.25</v>
      </c>
      <c r="D91" s="300">
        <f>C91</f>
        <v>0.25</v>
      </c>
      <c r="E91" s="74">
        <f>Rates!$J$13</f>
        <v>0</v>
      </c>
      <c r="F91" s="2">
        <f>E91</f>
        <v>0</v>
      </c>
      <c r="G91" s="48"/>
      <c r="H91" s="37">
        <f>Rates!$B$13</f>
        <v>0.25</v>
      </c>
      <c r="I91" s="300">
        <f>H91</f>
        <v>0.25</v>
      </c>
      <c r="J91" s="74">
        <f>Rates!$J$13</f>
        <v>0</v>
      </c>
      <c r="K91" s="2">
        <f>J91</f>
        <v>0</v>
      </c>
      <c r="L91" s="48"/>
      <c r="M91" s="37">
        <f>Rates!$B$13</f>
        <v>0.25</v>
      </c>
      <c r="N91" s="300">
        <f>M91</f>
        <v>0.25</v>
      </c>
      <c r="O91" s="74">
        <f>Rates!$J$13</f>
        <v>0</v>
      </c>
      <c r="P91" s="2">
        <f>O91</f>
        <v>0</v>
      </c>
      <c r="Q91" s="48"/>
      <c r="R91" s="37">
        <f>Rates!$B$13</f>
        <v>0.25</v>
      </c>
      <c r="S91" s="300">
        <f>R91</f>
        <v>0.25</v>
      </c>
      <c r="T91" s="74">
        <f>Rates!$J$13</f>
        <v>0</v>
      </c>
      <c r="U91" s="2">
        <f>T91</f>
        <v>0</v>
      </c>
      <c r="V91" s="48"/>
    </row>
    <row r="92" spans="1:22" x14ac:dyDescent="0.25">
      <c r="A92" s="99">
        <f t="shared" si="10"/>
        <v>25</v>
      </c>
      <c r="B92" s="48" t="s">
        <v>78</v>
      </c>
      <c r="C92" s="37">
        <f>Rates!$B$14</f>
        <v>-1.4</v>
      </c>
      <c r="D92" s="300">
        <f>C92</f>
        <v>-1.4</v>
      </c>
      <c r="E92" s="74">
        <f>Rates!$J$14</f>
        <v>-1.4</v>
      </c>
      <c r="F92" s="2">
        <f>E92</f>
        <v>-1.4</v>
      </c>
      <c r="G92" s="48"/>
      <c r="H92" s="37">
        <f>Rates!$B$14</f>
        <v>-1.4</v>
      </c>
      <c r="I92" s="300">
        <f>H92</f>
        <v>-1.4</v>
      </c>
      <c r="J92" s="74">
        <f>Rates!$J$14</f>
        <v>-1.4</v>
      </c>
      <c r="K92" s="2">
        <f>J92</f>
        <v>-1.4</v>
      </c>
      <c r="L92" s="48"/>
      <c r="M92" s="37">
        <f>Rates!$B$14</f>
        <v>-1.4</v>
      </c>
      <c r="N92" s="300">
        <f>M92</f>
        <v>-1.4</v>
      </c>
      <c r="O92" s="74">
        <f>Rates!$J$14</f>
        <v>-1.4</v>
      </c>
      <c r="P92" s="2">
        <f>O92</f>
        <v>-1.4</v>
      </c>
      <c r="Q92" s="48"/>
      <c r="R92" s="37">
        <f>Rates!$B$14</f>
        <v>-1.4</v>
      </c>
      <c r="S92" s="300">
        <f>R92</f>
        <v>-1.4</v>
      </c>
      <c r="T92" s="74">
        <f>Rates!$J$14</f>
        <v>-1.4</v>
      </c>
      <c r="U92" s="2">
        <f>T92</f>
        <v>-1.4</v>
      </c>
      <c r="V92" s="48"/>
    </row>
    <row r="93" spans="1:22" x14ac:dyDescent="0.25">
      <c r="A93" s="102">
        <f t="shared" si="10"/>
        <v>26</v>
      </c>
      <c r="B93" s="103" t="s">
        <v>23</v>
      </c>
      <c r="C93" s="86"/>
      <c r="D93" s="56">
        <f>SUM(D79:D92)</f>
        <v>20.986608071904133</v>
      </c>
      <c r="E93" s="70"/>
      <c r="F93" s="55">
        <f>SUM(F79:F92)</f>
        <v>21.905108071904138</v>
      </c>
      <c r="G93" s="87">
        <f>F93-D93</f>
        <v>0.9185000000000052</v>
      </c>
      <c r="H93" s="86"/>
      <c r="I93" s="56">
        <f>SUM(I79:I92)</f>
        <v>20.986608071904133</v>
      </c>
      <c r="J93" s="70"/>
      <c r="K93" s="55">
        <f>SUM(K79:K92)</f>
        <v>21.905108071904138</v>
      </c>
      <c r="L93" s="87">
        <f>K93-I93</f>
        <v>0.9185000000000052</v>
      </c>
      <c r="M93" s="86"/>
      <c r="N93" s="56">
        <f>SUM(N79:N92)</f>
        <v>21.040608071904131</v>
      </c>
      <c r="O93" s="70"/>
      <c r="P93" s="55">
        <f>SUM(P79:P92)</f>
        <v>21.905108071904138</v>
      </c>
      <c r="Q93" s="87">
        <f>P93-N93</f>
        <v>0.86450000000000671</v>
      </c>
      <c r="R93" s="86"/>
      <c r="S93" s="56">
        <f>SUM(S79:S92)</f>
        <v>21.999108071904132</v>
      </c>
      <c r="T93" s="70"/>
      <c r="U93" s="55">
        <f>SUM(U79:U92)</f>
        <v>21.905108071904138</v>
      </c>
      <c r="V93" s="87">
        <f>U93-S93</f>
        <v>-9.3999999999994088E-2</v>
      </c>
    </row>
    <row r="94" spans="1:22" x14ac:dyDescent="0.25">
      <c r="A94" s="104">
        <f t="shared" si="10"/>
        <v>27</v>
      </c>
      <c r="B94" s="105" t="s">
        <v>87</v>
      </c>
      <c r="C94" s="88"/>
      <c r="D94" s="80"/>
      <c r="E94" s="71"/>
      <c r="F94" s="57"/>
      <c r="G94" s="89">
        <f>G93/D93</f>
        <v>4.3766005295045707E-2</v>
      </c>
      <c r="H94" s="88"/>
      <c r="I94" s="80"/>
      <c r="J94" s="71"/>
      <c r="K94" s="57"/>
      <c r="L94" s="89">
        <f>L93/I93</f>
        <v>4.3766005295045707E-2</v>
      </c>
      <c r="M94" s="88"/>
      <c r="N94" s="80"/>
      <c r="O94" s="71"/>
      <c r="P94" s="57"/>
      <c r="Q94" s="89">
        <f>Q93/N93</f>
        <v>4.1087215590237036E-2</v>
      </c>
      <c r="R94" s="88"/>
      <c r="S94" s="80"/>
      <c r="T94" s="71"/>
      <c r="U94" s="57"/>
      <c r="V94" s="89">
        <f>V93/S93</f>
        <v>-4.272900505454807E-3</v>
      </c>
    </row>
    <row r="95" spans="1:22" x14ac:dyDescent="0.25">
      <c r="A95" s="106">
        <f t="shared" si="10"/>
        <v>28</v>
      </c>
      <c r="B95" s="91" t="s">
        <v>26</v>
      </c>
      <c r="C95" s="90"/>
      <c r="D95" s="81"/>
      <c r="E95" s="72"/>
      <c r="F95" s="54"/>
      <c r="G95" s="91"/>
      <c r="H95" s="90"/>
      <c r="I95" s="81"/>
      <c r="J95" s="72"/>
      <c r="K95" s="54"/>
      <c r="L95" s="91"/>
      <c r="M95" s="90"/>
      <c r="N95" s="81"/>
      <c r="O95" s="72"/>
      <c r="P95" s="54"/>
      <c r="Q95" s="91"/>
      <c r="R95" s="90"/>
      <c r="S95" s="81"/>
      <c r="T95" s="72"/>
      <c r="U95" s="54"/>
      <c r="V95" s="91"/>
    </row>
    <row r="96" spans="1:22" x14ac:dyDescent="0.25">
      <c r="A96" s="99">
        <f t="shared" si="10"/>
        <v>29</v>
      </c>
      <c r="B96" s="48" t="s">
        <v>57</v>
      </c>
      <c r="C96" s="37">
        <f>Rates!$B$17</f>
        <v>7.0000000000000001E-3</v>
      </c>
      <c r="D96" s="32">
        <f>C96*D71</f>
        <v>0.98572950000000004</v>
      </c>
      <c r="E96" s="74">
        <f>Rates!$J$17</f>
        <v>6.8999999999999999E-3</v>
      </c>
      <c r="F96" s="2">
        <f>E96*F71</f>
        <v>0.97164764999999997</v>
      </c>
      <c r="G96" s="48"/>
      <c r="H96" s="37">
        <f>Rates!$B$17</f>
        <v>7.0000000000000001E-3</v>
      </c>
      <c r="I96" s="32">
        <f>H96*I71</f>
        <v>0.98572950000000004</v>
      </c>
      <c r="J96" s="74">
        <f>Rates!$J$17</f>
        <v>6.8999999999999999E-3</v>
      </c>
      <c r="K96" s="2">
        <f>J96*K71</f>
        <v>0.97164764999999997</v>
      </c>
      <c r="L96" s="48"/>
      <c r="M96" s="37">
        <f>Rates!$B$17</f>
        <v>7.0000000000000001E-3</v>
      </c>
      <c r="N96" s="32">
        <f>M96*N71</f>
        <v>0.98572950000000004</v>
      </c>
      <c r="O96" s="74">
        <f>Rates!$J$17</f>
        <v>6.8999999999999999E-3</v>
      </c>
      <c r="P96" s="2">
        <f>O96*P71</f>
        <v>0.97164764999999997</v>
      </c>
      <c r="Q96" s="48"/>
      <c r="R96" s="37">
        <f>Rates!$B$17</f>
        <v>7.0000000000000001E-3</v>
      </c>
      <c r="S96" s="32">
        <f>R96*S71</f>
        <v>0.98572950000000004</v>
      </c>
      <c r="T96" s="74">
        <f>Rates!$J$17</f>
        <v>6.8999999999999999E-3</v>
      </c>
      <c r="U96" s="2">
        <f>T96*U71</f>
        <v>0.97164764999999997</v>
      </c>
      <c r="V96" s="48"/>
    </row>
    <row r="97" spans="1:22" x14ac:dyDescent="0.25">
      <c r="A97" s="99">
        <f t="shared" si="10"/>
        <v>30</v>
      </c>
      <c r="B97" s="48" t="s">
        <v>58</v>
      </c>
      <c r="C97" s="37">
        <f>Rates!$B$18</f>
        <v>5.3E-3</v>
      </c>
      <c r="D97" s="32">
        <f>C97*D71</f>
        <v>0.74633804999999998</v>
      </c>
      <c r="E97" s="74">
        <f>Rates!$J$18</f>
        <v>5.3E-3</v>
      </c>
      <c r="F97" s="2">
        <f>E97*F71</f>
        <v>0.74633804999999998</v>
      </c>
      <c r="G97" s="48"/>
      <c r="H97" s="37">
        <f>Rates!$B$18</f>
        <v>5.3E-3</v>
      </c>
      <c r="I97" s="32">
        <f>H97*I71</f>
        <v>0.74633804999999998</v>
      </c>
      <c r="J97" s="74">
        <f>Rates!$J$18</f>
        <v>5.3E-3</v>
      </c>
      <c r="K97" s="2">
        <f>J97*K71</f>
        <v>0.74633804999999998</v>
      </c>
      <c r="L97" s="48"/>
      <c r="M97" s="37">
        <f>Rates!$B$18</f>
        <v>5.3E-3</v>
      </c>
      <c r="N97" s="32">
        <f>M97*N71</f>
        <v>0.74633804999999998</v>
      </c>
      <c r="O97" s="74">
        <f>Rates!$J$18</f>
        <v>5.3E-3</v>
      </c>
      <c r="P97" s="2">
        <f>O97*P71</f>
        <v>0.74633804999999998</v>
      </c>
      <c r="Q97" s="48"/>
      <c r="R97" s="37">
        <f>Rates!$B$18</f>
        <v>5.3E-3</v>
      </c>
      <c r="S97" s="32">
        <f>R97*S71</f>
        <v>0.74633804999999998</v>
      </c>
      <c r="T97" s="74">
        <f>Rates!$J$18</f>
        <v>5.3E-3</v>
      </c>
      <c r="U97" s="2">
        <f>T97*U71</f>
        <v>0.74633804999999998</v>
      </c>
      <c r="V97" s="48"/>
    </row>
    <row r="98" spans="1:22" x14ac:dyDescent="0.25">
      <c r="A98" s="102">
        <f t="shared" si="10"/>
        <v>31</v>
      </c>
      <c r="B98" s="103" t="s">
        <v>23</v>
      </c>
      <c r="C98" s="86"/>
      <c r="D98" s="56">
        <f>SUM(D96:D97)</f>
        <v>1.73206755</v>
      </c>
      <c r="E98" s="70"/>
      <c r="F98" s="55">
        <f>SUM(F96:F97)</f>
        <v>1.7179856999999998</v>
      </c>
      <c r="G98" s="87">
        <f>F98-D98</f>
        <v>-1.4081850000000173E-2</v>
      </c>
      <c r="H98" s="86"/>
      <c r="I98" s="56">
        <f>SUM(I96:I97)</f>
        <v>1.73206755</v>
      </c>
      <c r="J98" s="70"/>
      <c r="K98" s="55">
        <f>SUM(K96:K97)</f>
        <v>1.7179856999999998</v>
      </c>
      <c r="L98" s="87">
        <f>K98-I98</f>
        <v>-1.4081850000000173E-2</v>
      </c>
      <c r="M98" s="86"/>
      <c r="N98" s="56">
        <f>SUM(N96:N97)</f>
        <v>1.73206755</v>
      </c>
      <c r="O98" s="70"/>
      <c r="P98" s="55">
        <f>SUM(P96:P97)</f>
        <v>1.7179856999999998</v>
      </c>
      <c r="Q98" s="87">
        <f>P98-N98</f>
        <v>-1.4081850000000173E-2</v>
      </c>
      <c r="R98" s="86"/>
      <c r="S98" s="56">
        <f>SUM(S96:S97)</f>
        <v>1.73206755</v>
      </c>
      <c r="T98" s="70"/>
      <c r="U98" s="55">
        <f>SUM(U96:U97)</f>
        <v>1.7179856999999998</v>
      </c>
      <c r="V98" s="87">
        <f>U98-S98</f>
        <v>-1.4081850000000173E-2</v>
      </c>
    </row>
    <row r="99" spans="1:22" x14ac:dyDescent="0.25">
      <c r="A99" s="104">
        <f t="shared" si="10"/>
        <v>32</v>
      </c>
      <c r="B99" s="105" t="s">
        <v>87</v>
      </c>
      <c r="C99" s="88"/>
      <c r="D99" s="80"/>
      <c r="E99" s="71"/>
      <c r="F99" s="57"/>
      <c r="G99" s="89">
        <f>G98/D98</f>
        <v>-8.1300813008131079E-3</v>
      </c>
      <c r="H99" s="88"/>
      <c r="I99" s="80"/>
      <c r="J99" s="71"/>
      <c r="K99" s="57"/>
      <c r="L99" s="89">
        <f>L98/I98</f>
        <v>-8.1300813008131079E-3</v>
      </c>
      <c r="M99" s="88"/>
      <c r="N99" s="80"/>
      <c r="O99" s="71"/>
      <c r="P99" s="57"/>
      <c r="Q99" s="89">
        <f>Q98/N98</f>
        <v>-8.1300813008131079E-3</v>
      </c>
      <c r="R99" s="88"/>
      <c r="S99" s="80"/>
      <c r="T99" s="71"/>
      <c r="U99" s="57"/>
      <c r="V99" s="89">
        <f>V98/S98</f>
        <v>-8.1300813008131079E-3</v>
      </c>
    </row>
    <row r="100" spans="1:22" x14ac:dyDescent="0.25">
      <c r="A100" s="106">
        <f t="shared" si="10"/>
        <v>33</v>
      </c>
      <c r="B100" s="91" t="s">
        <v>27</v>
      </c>
      <c r="C100" s="90"/>
      <c r="D100" s="81"/>
      <c r="E100" s="72"/>
      <c r="F100" s="54"/>
      <c r="G100" s="91"/>
      <c r="H100" s="90"/>
      <c r="I100" s="81"/>
      <c r="J100" s="72"/>
      <c r="K100" s="54"/>
      <c r="L100" s="91"/>
      <c r="M100" s="90"/>
      <c r="N100" s="81"/>
      <c r="O100" s="72"/>
      <c r="P100" s="54"/>
      <c r="Q100" s="91"/>
      <c r="R100" s="90"/>
      <c r="S100" s="81"/>
      <c r="T100" s="72"/>
      <c r="U100" s="54"/>
      <c r="V100" s="91"/>
    </row>
    <row r="101" spans="1:22" x14ac:dyDescent="0.25">
      <c r="A101" s="99">
        <f t="shared" si="10"/>
        <v>34</v>
      </c>
      <c r="B101" s="48" t="s">
        <v>55</v>
      </c>
      <c r="C101" s="37">
        <f>WMSR+RRRP</f>
        <v>6.0000000000000001E-3</v>
      </c>
      <c r="D101" s="32">
        <f>C101*D71</f>
        <v>0.84491099999999997</v>
      </c>
      <c r="E101" s="74">
        <f>WMSR+RRRP</f>
        <v>6.0000000000000001E-3</v>
      </c>
      <c r="F101" s="2">
        <f>E101*F71</f>
        <v>0.84491099999999997</v>
      </c>
      <c r="G101" s="48"/>
      <c r="H101" s="37">
        <f>WMSR+RRRP</f>
        <v>6.0000000000000001E-3</v>
      </c>
      <c r="I101" s="32">
        <f>H101*I71</f>
        <v>0.84491099999999997</v>
      </c>
      <c r="J101" s="74">
        <f>WMSR+RRRP</f>
        <v>6.0000000000000001E-3</v>
      </c>
      <c r="K101" s="2">
        <f>J101*K71</f>
        <v>0.84491099999999997</v>
      </c>
      <c r="L101" s="48"/>
      <c r="M101" s="37">
        <f>WMSR+RRRP</f>
        <v>6.0000000000000001E-3</v>
      </c>
      <c r="N101" s="32">
        <f>M101*N71</f>
        <v>0.84491099999999997</v>
      </c>
      <c r="O101" s="74">
        <f>WMSR+RRRP</f>
        <v>6.0000000000000001E-3</v>
      </c>
      <c r="P101" s="2">
        <f>O101*P71</f>
        <v>0.84491099999999997</v>
      </c>
      <c r="Q101" s="48"/>
      <c r="R101" s="37">
        <f>WMSR+RRRP</f>
        <v>6.0000000000000001E-3</v>
      </c>
      <c r="S101" s="32">
        <f>R101*S71</f>
        <v>0.84491099999999997</v>
      </c>
      <c r="T101" s="74">
        <f>WMSR+RRRP</f>
        <v>6.0000000000000001E-3</v>
      </c>
      <c r="U101" s="2">
        <f>T101*U71</f>
        <v>0.84491099999999997</v>
      </c>
      <c r="V101" s="48"/>
    </row>
    <row r="102" spans="1:22" x14ac:dyDescent="0.25">
      <c r="A102" s="99">
        <f t="shared" si="10"/>
        <v>35</v>
      </c>
      <c r="B102" s="48" t="s">
        <v>56</v>
      </c>
      <c r="C102" s="37">
        <f>SSS</f>
        <v>0.25</v>
      </c>
      <c r="D102" s="32">
        <f>C102</f>
        <v>0.25</v>
      </c>
      <c r="E102" s="74">
        <f>SSS</f>
        <v>0.25</v>
      </c>
      <c r="F102" s="2">
        <f>E102</f>
        <v>0.25</v>
      </c>
      <c r="G102" s="48"/>
      <c r="H102" s="37">
        <f>SSS</f>
        <v>0.25</v>
      </c>
      <c r="I102" s="32">
        <f>H102</f>
        <v>0.25</v>
      </c>
      <c r="J102" s="74">
        <f>SSS</f>
        <v>0.25</v>
      </c>
      <c r="K102" s="2">
        <f>J102</f>
        <v>0.25</v>
      </c>
      <c r="L102" s="48"/>
      <c r="M102" s="37">
        <f>SSS</f>
        <v>0.25</v>
      </c>
      <c r="N102" s="32">
        <f>M102</f>
        <v>0.25</v>
      </c>
      <c r="O102" s="74">
        <f>SSS</f>
        <v>0.25</v>
      </c>
      <c r="P102" s="2">
        <f>O102</f>
        <v>0.25</v>
      </c>
      <c r="Q102" s="48"/>
      <c r="R102" s="37">
        <f>SSS</f>
        <v>0.25</v>
      </c>
      <c r="S102" s="32">
        <f>R102</f>
        <v>0.25</v>
      </c>
      <c r="T102" s="74">
        <f>SSS</f>
        <v>0.25</v>
      </c>
      <c r="U102" s="2">
        <f>T102</f>
        <v>0.25</v>
      </c>
      <c r="V102" s="48"/>
    </row>
    <row r="103" spans="1:22" x14ac:dyDescent="0.25">
      <c r="A103" s="99">
        <f t="shared" si="10"/>
        <v>36</v>
      </c>
      <c r="B103" s="48" t="s">
        <v>9</v>
      </c>
      <c r="C103" s="37">
        <v>7.0000000000000001E-3</v>
      </c>
      <c r="D103" s="32">
        <f>C103*D68</f>
        <v>0.94500000000000006</v>
      </c>
      <c r="E103" s="74">
        <v>7.0000000000000001E-3</v>
      </c>
      <c r="F103" s="2">
        <f>E103*F68</f>
        <v>0.94500000000000006</v>
      </c>
      <c r="G103" s="48"/>
      <c r="H103" s="37">
        <v>7.0000000000000001E-3</v>
      </c>
      <c r="I103" s="32">
        <f>H103*I68</f>
        <v>0.94500000000000006</v>
      </c>
      <c r="J103" s="74">
        <v>7.0000000000000001E-3</v>
      </c>
      <c r="K103" s="2">
        <f>J103*K68</f>
        <v>0.94500000000000006</v>
      </c>
      <c r="L103" s="48"/>
      <c r="M103" s="37">
        <v>7.0000000000000001E-3</v>
      </c>
      <c r="N103" s="32">
        <f>M103*N68</f>
        <v>0.94500000000000006</v>
      </c>
      <c r="O103" s="74">
        <v>7.0000000000000001E-3</v>
      </c>
      <c r="P103" s="2">
        <f>O103*P68</f>
        <v>0.94500000000000006</v>
      </c>
      <c r="Q103" s="48"/>
      <c r="R103" s="37">
        <v>7.0000000000000001E-3</v>
      </c>
      <c r="S103" s="32">
        <f>R103*S68</f>
        <v>0.94500000000000006</v>
      </c>
      <c r="T103" s="74">
        <v>7.0000000000000001E-3</v>
      </c>
      <c r="U103" s="2">
        <f>T103*U68</f>
        <v>0.94500000000000006</v>
      </c>
      <c r="V103" s="48"/>
    </row>
    <row r="104" spans="1:22" x14ac:dyDescent="0.25">
      <c r="A104" s="99">
        <f t="shared" si="10"/>
        <v>37</v>
      </c>
      <c r="B104" s="48" t="s">
        <v>28</v>
      </c>
      <c r="C104" s="49">
        <v>0</v>
      </c>
      <c r="D104" s="32"/>
      <c r="E104" s="66">
        <v>0</v>
      </c>
      <c r="F104" s="2"/>
      <c r="G104" s="48"/>
      <c r="H104" s="49">
        <v>0</v>
      </c>
      <c r="I104" s="32"/>
      <c r="J104" s="66">
        <v>0</v>
      </c>
      <c r="K104" s="2"/>
      <c r="L104" s="48"/>
      <c r="M104" s="49">
        <v>0</v>
      </c>
      <c r="N104" s="32"/>
      <c r="O104" s="66">
        <v>0</v>
      </c>
      <c r="P104" s="2"/>
      <c r="Q104" s="48"/>
      <c r="R104" s="49">
        <v>0</v>
      </c>
      <c r="S104" s="32"/>
      <c r="T104" s="66">
        <v>0</v>
      </c>
      <c r="U104" s="2"/>
      <c r="V104" s="48"/>
    </row>
    <row r="105" spans="1:22" x14ac:dyDescent="0.25">
      <c r="A105" s="102">
        <f t="shared" si="10"/>
        <v>38</v>
      </c>
      <c r="B105" s="103" t="s">
        <v>10</v>
      </c>
      <c r="C105" s="86"/>
      <c r="D105" s="56">
        <f>SUM(D101:D104)</f>
        <v>2.039911</v>
      </c>
      <c r="E105" s="70"/>
      <c r="F105" s="55">
        <f>SUM(F101:F104)</f>
        <v>2.039911</v>
      </c>
      <c r="G105" s="87">
        <f>F105-D105</f>
        <v>0</v>
      </c>
      <c r="H105" s="86"/>
      <c r="I105" s="56">
        <f>SUM(I101:I104)</f>
        <v>2.039911</v>
      </c>
      <c r="J105" s="70"/>
      <c r="K105" s="55">
        <f>SUM(K101:K104)</f>
        <v>2.039911</v>
      </c>
      <c r="L105" s="87">
        <f>K105-I105</f>
        <v>0</v>
      </c>
      <c r="M105" s="86"/>
      <c r="N105" s="56">
        <f>SUM(N101:N104)</f>
        <v>2.039911</v>
      </c>
      <c r="O105" s="70"/>
      <c r="P105" s="55">
        <f>SUM(P101:P104)</f>
        <v>2.039911</v>
      </c>
      <c r="Q105" s="87">
        <f>P105-N105</f>
        <v>0</v>
      </c>
      <c r="R105" s="86"/>
      <c r="S105" s="56">
        <f>SUM(S101:S104)</f>
        <v>2.039911</v>
      </c>
      <c r="T105" s="70"/>
      <c r="U105" s="55">
        <f>SUM(U101:U104)</f>
        <v>2.039911</v>
      </c>
      <c r="V105" s="87">
        <f>U105-S105</f>
        <v>0</v>
      </c>
    </row>
    <row r="106" spans="1:22" x14ac:dyDescent="0.25">
      <c r="A106" s="104">
        <f t="shared" si="10"/>
        <v>39</v>
      </c>
      <c r="B106" s="105" t="s">
        <v>87</v>
      </c>
      <c r="C106" s="88"/>
      <c r="D106" s="80"/>
      <c r="E106" s="71"/>
      <c r="F106" s="57"/>
      <c r="G106" s="89">
        <f>G105/D105</f>
        <v>0</v>
      </c>
      <c r="H106" s="88"/>
      <c r="I106" s="80"/>
      <c r="J106" s="71"/>
      <c r="K106" s="57"/>
      <c r="L106" s="89">
        <f>L105/I105</f>
        <v>0</v>
      </c>
      <c r="M106" s="88"/>
      <c r="N106" s="80"/>
      <c r="O106" s="71"/>
      <c r="P106" s="57"/>
      <c r="Q106" s="89">
        <f>Q105/N105</f>
        <v>0</v>
      </c>
      <c r="R106" s="88"/>
      <c r="S106" s="80"/>
      <c r="T106" s="71"/>
      <c r="U106" s="57"/>
      <c r="V106" s="89">
        <f>V105/S105</f>
        <v>0</v>
      </c>
    </row>
    <row r="107" spans="1:22" x14ac:dyDescent="0.25">
      <c r="A107" s="107">
        <f t="shared" si="10"/>
        <v>40</v>
      </c>
      <c r="B107" s="93" t="s">
        <v>97</v>
      </c>
      <c r="C107" s="92"/>
      <c r="D107" s="82">
        <f>D76+D93+D98+D105</f>
        <v>39.795896874900137</v>
      </c>
      <c r="E107" s="75"/>
      <c r="F107" s="62">
        <f>F76+F93+F98+F105</f>
        <v>40.700315024900149</v>
      </c>
      <c r="G107" s="93"/>
      <c r="H107" s="92"/>
      <c r="I107" s="82">
        <f>I76+I93+I98+I105</f>
        <v>39.795896874900137</v>
      </c>
      <c r="J107" s="75"/>
      <c r="K107" s="62">
        <f>K76+K93+K98+K105</f>
        <v>40.700315024900149</v>
      </c>
      <c r="L107" s="93"/>
      <c r="M107" s="92"/>
      <c r="N107" s="82">
        <f>N76+N93+N98+N105</f>
        <v>39.849896874900139</v>
      </c>
      <c r="O107" s="75"/>
      <c r="P107" s="62">
        <f>P76+P93+P98+P105</f>
        <v>40.700315024900149</v>
      </c>
      <c r="Q107" s="93"/>
      <c r="R107" s="92"/>
      <c r="S107" s="82">
        <f>S76+S93+S98+S105</f>
        <v>40.80839687490014</v>
      </c>
      <c r="T107" s="75"/>
      <c r="U107" s="62">
        <f>U76+U93+U98+U105</f>
        <v>40.700315024900149</v>
      </c>
      <c r="V107" s="93"/>
    </row>
    <row r="108" spans="1:22" x14ac:dyDescent="0.25">
      <c r="A108" s="108">
        <f t="shared" si="10"/>
        <v>41</v>
      </c>
      <c r="B108" s="94" t="s">
        <v>11</v>
      </c>
      <c r="C108" s="50"/>
      <c r="D108" s="33">
        <f>D107*0.13</f>
        <v>5.1734665937370181</v>
      </c>
      <c r="E108" s="76"/>
      <c r="F108" s="59">
        <f>F107*0.13</f>
        <v>5.2910409532370197</v>
      </c>
      <c r="G108" s="94"/>
      <c r="H108" s="50"/>
      <c r="I108" s="33">
        <f>I107*0.13</f>
        <v>5.1734665937370181</v>
      </c>
      <c r="J108" s="76"/>
      <c r="K108" s="59">
        <f>K107*0.13</f>
        <v>5.2910409532370197</v>
      </c>
      <c r="L108" s="94"/>
      <c r="M108" s="50"/>
      <c r="N108" s="33">
        <f>N107*0.13</f>
        <v>5.1804865937370179</v>
      </c>
      <c r="O108" s="76"/>
      <c r="P108" s="59">
        <f>P107*0.13</f>
        <v>5.2910409532370197</v>
      </c>
      <c r="Q108" s="94"/>
      <c r="R108" s="50"/>
      <c r="S108" s="33">
        <f>S107*0.13</f>
        <v>5.3050915937370187</v>
      </c>
      <c r="T108" s="76"/>
      <c r="U108" s="59">
        <f>U107*0.13</f>
        <v>5.2910409532370197</v>
      </c>
      <c r="V108" s="94"/>
    </row>
    <row r="109" spans="1:22" x14ac:dyDescent="0.25">
      <c r="A109" s="109">
        <f>A108+1</f>
        <v>42</v>
      </c>
      <c r="B109" s="110" t="s">
        <v>13</v>
      </c>
      <c r="C109" s="95"/>
      <c r="D109" s="64">
        <f>SUM(D107:D108)</f>
        <v>44.969363468637155</v>
      </c>
      <c r="E109" s="78"/>
      <c r="F109" s="63">
        <f>SUM(F107:F108)</f>
        <v>45.991355978137172</v>
      </c>
      <c r="G109" s="96">
        <f>F109-D109</f>
        <v>1.0219925095000164</v>
      </c>
      <c r="H109" s="95"/>
      <c r="I109" s="64">
        <f>SUM(I107:I108)</f>
        <v>44.969363468637155</v>
      </c>
      <c r="J109" s="78"/>
      <c r="K109" s="63">
        <f>SUM(K107:K108)</f>
        <v>45.991355978137172</v>
      </c>
      <c r="L109" s="96">
        <f>K109-I109</f>
        <v>1.0219925095000164</v>
      </c>
      <c r="M109" s="95"/>
      <c r="N109" s="64">
        <f>SUM(N107:N108)</f>
        <v>45.030383468637154</v>
      </c>
      <c r="O109" s="78"/>
      <c r="P109" s="63">
        <f>SUM(P107:P108)</f>
        <v>45.991355978137172</v>
      </c>
      <c r="Q109" s="96">
        <f>P109-N109</f>
        <v>0.96097250950001722</v>
      </c>
      <c r="R109" s="95"/>
      <c r="S109" s="64">
        <f>SUM(S107:S108)</f>
        <v>46.113488468637158</v>
      </c>
      <c r="T109" s="78"/>
      <c r="U109" s="63">
        <f>SUM(U107:U108)</f>
        <v>45.991355978137172</v>
      </c>
      <c r="V109" s="96">
        <f>U109-S109</f>
        <v>-0.12213249049998609</v>
      </c>
    </row>
    <row r="110" spans="1:22" x14ac:dyDescent="0.25">
      <c r="A110" s="111">
        <f t="shared" si="10"/>
        <v>43</v>
      </c>
      <c r="B110" s="112" t="s">
        <v>87</v>
      </c>
      <c r="C110" s="97"/>
      <c r="D110" s="83"/>
      <c r="E110" s="79"/>
      <c r="F110" s="65"/>
      <c r="G110" s="98">
        <f>G109/D109</f>
        <v>2.2726417068651226E-2</v>
      </c>
      <c r="H110" s="97"/>
      <c r="I110" s="83"/>
      <c r="J110" s="79"/>
      <c r="K110" s="65"/>
      <c r="L110" s="98">
        <f>L109/I109</f>
        <v>2.2726417068651226E-2</v>
      </c>
      <c r="M110" s="97"/>
      <c r="N110" s="83"/>
      <c r="O110" s="79"/>
      <c r="P110" s="65"/>
      <c r="Q110" s="98">
        <f>Q109/N109</f>
        <v>2.1340535777789171E-2</v>
      </c>
      <c r="R110" s="97"/>
      <c r="S110" s="83"/>
      <c r="T110" s="79"/>
      <c r="U110" s="65"/>
      <c r="V110" s="98">
        <f>V109/S109</f>
        <v>-2.6485198703423015E-3</v>
      </c>
    </row>
    <row r="111" spans="1:22" x14ac:dyDescent="0.25">
      <c r="A111" s="151">
        <f t="shared" si="10"/>
        <v>44</v>
      </c>
      <c r="B111" s="152" t="s">
        <v>14</v>
      </c>
      <c r="C111" s="153"/>
      <c r="D111" s="154"/>
      <c r="E111" s="155"/>
      <c r="F111" s="156"/>
      <c r="G111" s="152"/>
      <c r="H111" s="153"/>
      <c r="I111" s="154"/>
      <c r="J111" s="155"/>
      <c r="K111" s="156"/>
      <c r="L111" s="152"/>
      <c r="M111" s="153"/>
      <c r="N111" s="154"/>
      <c r="O111" s="155"/>
      <c r="P111" s="156"/>
      <c r="Q111" s="152"/>
      <c r="R111" s="153"/>
      <c r="S111" s="154"/>
      <c r="T111" s="155"/>
      <c r="U111" s="156"/>
      <c r="V111" s="152"/>
    </row>
    <row r="112" spans="1:22" x14ac:dyDescent="0.25">
      <c r="A112" s="108">
        <f t="shared" si="10"/>
        <v>45</v>
      </c>
      <c r="B112" s="94" t="s">
        <v>96</v>
      </c>
      <c r="C112" s="162">
        <v>0</v>
      </c>
      <c r="D112" s="33">
        <f>C112*D68</f>
        <v>0</v>
      </c>
      <c r="E112" s="163">
        <v>0</v>
      </c>
      <c r="F112" s="59">
        <f>E112*F68</f>
        <v>0</v>
      </c>
      <c r="G112" s="94"/>
      <c r="H112" s="162">
        <v>0</v>
      </c>
      <c r="I112" s="33">
        <f>H112*I68</f>
        <v>0</v>
      </c>
      <c r="J112" s="163">
        <v>0</v>
      </c>
      <c r="K112" s="59">
        <f>J112*K68</f>
        <v>0</v>
      </c>
      <c r="L112" s="94"/>
      <c r="M112" s="162">
        <f>Rates!B81</f>
        <v>0</v>
      </c>
      <c r="N112" s="33">
        <f>M112*N68</f>
        <v>0</v>
      </c>
      <c r="O112" s="163">
        <v>0</v>
      </c>
      <c r="P112" s="59">
        <f>O112*P68</f>
        <v>0</v>
      </c>
      <c r="Q112" s="94"/>
      <c r="R112" s="162">
        <f>Rates!$B$25</f>
        <v>3.0999999999999999E-3</v>
      </c>
      <c r="S112" s="33">
        <f>R112*S68</f>
        <v>0.41849999999999998</v>
      </c>
      <c r="T112" s="163">
        <v>0</v>
      </c>
      <c r="U112" s="59">
        <f>T112*U68</f>
        <v>0</v>
      </c>
      <c r="V112" s="94"/>
    </row>
    <row r="113" spans="1:22" x14ac:dyDescent="0.25">
      <c r="A113" s="108">
        <f t="shared" si="10"/>
        <v>46</v>
      </c>
      <c r="B113" s="94" t="s">
        <v>163</v>
      </c>
      <c r="C113" s="162">
        <v>0</v>
      </c>
      <c r="D113" s="33">
        <f>C113*D69</f>
        <v>0</v>
      </c>
      <c r="E113" s="163">
        <v>0</v>
      </c>
      <c r="F113" s="59">
        <f>E113*F69</f>
        <v>0</v>
      </c>
      <c r="G113" s="94"/>
      <c r="H113" s="162">
        <v>0</v>
      </c>
      <c r="I113" s="33">
        <f>H113*I69</f>
        <v>0</v>
      </c>
      <c r="J113" s="163">
        <v>0</v>
      </c>
      <c r="K113" s="59">
        <f>J113*K69</f>
        <v>0</v>
      </c>
      <c r="L113" s="94"/>
      <c r="M113" s="162">
        <f>Rates!B82</f>
        <v>0</v>
      </c>
      <c r="N113" s="33">
        <f>M113*N69</f>
        <v>0</v>
      </c>
      <c r="O113" s="163">
        <v>0</v>
      </c>
      <c r="P113" s="59">
        <f>O113*P69</f>
        <v>0</v>
      </c>
      <c r="Q113" s="94"/>
      <c r="R113" s="162">
        <f>Rates!$B$26</f>
        <v>-2.9999999999999997E-4</v>
      </c>
      <c r="S113" s="33">
        <f>R113*S68</f>
        <v>-4.0499999999999994E-2</v>
      </c>
      <c r="T113" s="163">
        <v>0</v>
      </c>
      <c r="U113" s="59">
        <f>T113*U68</f>
        <v>0</v>
      </c>
      <c r="V113" s="94"/>
    </row>
    <row r="114" spans="1:22" x14ac:dyDescent="0.25">
      <c r="A114" s="108">
        <f t="shared" si="10"/>
        <v>47</v>
      </c>
      <c r="B114" s="48" t="s">
        <v>95</v>
      </c>
      <c r="C114" s="37">
        <f>Rates!$B$15</f>
        <v>3.3999999999999998E-3</v>
      </c>
      <c r="D114" s="32">
        <f>C114*D68</f>
        <v>0.45899999999999996</v>
      </c>
      <c r="E114" s="163">
        <f>Rates!$J$15</f>
        <v>0</v>
      </c>
      <c r="F114" s="2">
        <f>E114*F68</f>
        <v>0</v>
      </c>
      <c r="G114" s="48"/>
      <c r="H114" s="37">
        <f>Rates!$B$15</f>
        <v>3.3999999999999998E-3</v>
      </c>
      <c r="I114" s="32">
        <f>H114*I68</f>
        <v>0.45899999999999996</v>
      </c>
      <c r="J114" s="163">
        <f>Rates!$J$15</f>
        <v>0</v>
      </c>
      <c r="K114" s="2">
        <f>J114*K68</f>
        <v>0</v>
      </c>
      <c r="L114" s="48"/>
      <c r="M114" s="37">
        <f>Rates!$B$15</f>
        <v>3.3999999999999998E-3</v>
      </c>
      <c r="N114" s="32">
        <f>M114*N68</f>
        <v>0.45899999999999996</v>
      </c>
      <c r="O114" s="163">
        <f>Rates!$J$15</f>
        <v>0</v>
      </c>
      <c r="P114" s="2">
        <f>O114*P68</f>
        <v>0</v>
      </c>
      <c r="Q114" s="48"/>
      <c r="R114" s="37">
        <f>Rates!$B$15</f>
        <v>3.3999999999999998E-3</v>
      </c>
      <c r="S114" s="32">
        <f>R114*S68</f>
        <v>0.45899999999999996</v>
      </c>
      <c r="T114" s="163">
        <f>Rates!$J$15</f>
        <v>0</v>
      </c>
      <c r="U114" s="2">
        <f>T114*U68</f>
        <v>0</v>
      </c>
      <c r="V114" s="48"/>
    </row>
    <row r="115" spans="1:22" x14ac:dyDescent="0.25">
      <c r="A115" s="289">
        <f t="shared" si="10"/>
        <v>48</v>
      </c>
      <c r="B115" s="85" t="s">
        <v>143</v>
      </c>
      <c r="C115" s="290">
        <f>Rates!$B$16</f>
        <v>0</v>
      </c>
      <c r="D115" s="39">
        <f>C115*D69</f>
        <v>0</v>
      </c>
      <c r="E115" s="163">
        <f>Rates!$J$16</f>
        <v>-1.2999999999999999E-3</v>
      </c>
      <c r="F115" s="2">
        <f>E115*F68</f>
        <v>-0.17549999999999999</v>
      </c>
      <c r="G115" s="85"/>
      <c r="H115" s="290">
        <f>Rates!$B$16</f>
        <v>0</v>
      </c>
      <c r="I115" s="39">
        <f>H115*I69</f>
        <v>0</v>
      </c>
      <c r="J115" s="163">
        <f>Rates!$J$16</f>
        <v>-1.2999999999999999E-3</v>
      </c>
      <c r="K115" s="2">
        <f>J115*K68</f>
        <v>-0.17549999999999999</v>
      </c>
      <c r="L115" s="85"/>
      <c r="M115" s="290">
        <f>Rates!$B$16</f>
        <v>0</v>
      </c>
      <c r="N115" s="39">
        <f>M115*N69</f>
        <v>0</v>
      </c>
      <c r="O115" s="163">
        <f>Rates!$J$16</f>
        <v>-1.2999999999999999E-3</v>
      </c>
      <c r="P115" s="2">
        <f>O115*P68</f>
        <v>-0.17549999999999999</v>
      </c>
      <c r="Q115" s="85"/>
      <c r="R115" s="290">
        <f>Rates!$B$16</f>
        <v>0</v>
      </c>
      <c r="S115" s="39">
        <f>R115*S69</f>
        <v>0</v>
      </c>
      <c r="T115" s="163">
        <f>Rates!$J$16</f>
        <v>-1.2999999999999999E-3</v>
      </c>
      <c r="U115" s="2">
        <f>T115*U68</f>
        <v>-0.17549999999999999</v>
      </c>
      <c r="V115" s="85"/>
    </row>
    <row r="116" spans="1:22" x14ac:dyDescent="0.25">
      <c r="A116" s="292">
        <f t="shared" si="10"/>
        <v>49</v>
      </c>
      <c r="B116" s="293" t="s">
        <v>15</v>
      </c>
      <c r="C116" s="294"/>
      <c r="D116" s="295">
        <f>D107+SUM(D112:D115)</f>
        <v>40.25489687490014</v>
      </c>
      <c r="E116" s="296"/>
      <c r="F116" s="297">
        <f>F107+SUM(F112:F115)</f>
        <v>40.52481502490015</v>
      </c>
      <c r="G116" s="293"/>
      <c r="H116" s="294"/>
      <c r="I116" s="295">
        <f>I107+SUM(I112:I115)</f>
        <v>40.25489687490014</v>
      </c>
      <c r="J116" s="296"/>
      <c r="K116" s="297">
        <f>K107+SUM(K112:K115)</f>
        <v>40.52481502490015</v>
      </c>
      <c r="L116" s="293"/>
      <c r="M116" s="294"/>
      <c r="N116" s="295">
        <f>N107+SUM(N112:N115)</f>
        <v>40.308896874900142</v>
      </c>
      <c r="O116" s="296"/>
      <c r="P116" s="297">
        <f>P107+SUM(P112:P115)</f>
        <v>40.52481502490015</v>
      </c>
      <c r="Q116" s="293"/>
      <c r="R116" s="294"/>
      <c r="S116" s="295">
        <f>S107+SUM(S112:S115)</f>
        <v>41.645396874900143</v>
      </c>
      <c r="T116" s="296"/>
      <c r="U116" s="297">
        <f>U107+SUM(U112:U115)</f>
        <v>40.52481502490015</v>
      </c>
      <c r="V116" s="293"/>
    </row>
    <row r="117" spans="1:22" x14ac:dyDescent="0.25">
      <c r="A117" s="99">
        <f t="shared" si="10"/>
        <v>50</v>
      </c>
      <c r="B117" s="48" t="s">
        <v>11</v>
      </c>
      <c r="C117" s="49"/>
      <c r="D117" s="32">
        <f>D116*0.13</f>
        <v>5.2331365937370187</v>
      </c>
      <c r="E117" s="66"/>
      <c r="F117" s="2">
        <f>F116*0.13</f>
        <v>5.2682259532370193</v>
      </c>
      <c r="G117" s="48"/>
      <c r="H117" s="49"/>
      <c r="I117" s="32">
        <f>I116*0.13</f>
        <v>5.2331365937370187</v>
      </c>
      <c r="J117" s="66"/>
      <c r="K117" s="2">
        <f>K116*0.13</f>
        <v>5.2682259532370193</v>
      </c>
      <c r="L117" s="48"/>
      <c r="M117" s="49"/>
      <c r="N117" s="32">
        <f>N116*0.13</f>
        <v>5.2401565937370185</v>
      </c>
      <c r="O117" s="66"/>
      <c r="P117" s="2">
        <f>P116*0.13</f>
        <v>5.2682259532370193</v>
      </c>
      <c r="Q117" s="48"/>
      <c r="R117" s="49"/>
      <c r="S117" s="32">
        <f>S116*0.13</f>
        <v>5.4139015937370187</v>
      </c>
      <c r="T117" s="66"/>
      <c r="U117" s="2">
        <f>U116*0.13</f>
        <v>5.2682259532370193</v>
      </c>
      <c r="V117" s="48"/>
    </row>
    <row r="118" spans="1:22" x14ac:dyDescent="0.25">
      <c r="A118" s="137">
        <f>A117+1</f>
        <v>51</v>
      </c>
      <c r="B118" s="138" t="s">
        <v>13</v>
      </c>
      <c r="C118" s="139"/>
      <c r="D118" s="140">
        <f>SUM(D116:D117)</f>
        <v>45.488033468637155</v>
      </c>
      <c r="E118" s="141"/>
      <c r="F118" s="142">
        <f>SUM(F116:F117)</f>
        <v>45.793040978137171</v>
      </c>
      <c r="G118" s="143">
        <f>F118-D118</f>
        <v>0.30500750950001532</v>
      </c>
      <c r="H118" s="139"/>
      <c r="I118" s="140">
        <f>SUM(I116:I117)</f>
        <v>45.488033468637155</v>
      </c>
      <c r="J118" s="141"/>
      <c r="K118" s="142">
        <f>SUM(K116:K117)</f>
        <v>45.793040978137171</v>
      </c>
      <c r="L118" s="143">
        <f>K118-I118</f>
        <v>0.30500750950001532</v>
      </c>
      <c r="M118" s="139"/>
      <c r="N118" s="140">
        <f>SUM(N116:N117)</f>
        <v>45.549053468637162</v>
      </c>
      <c r="O118" s="141"/>
      <c r="P118" s="142">
        <f>SUM(P116:P117)</f>
        <v>45.793040978137171</v>
      </c>
      <c r="Q118" s="143">
        <f>P118-N118</f>
        <v>0.24398750950000903</v>
      </c>
      <c r="R118" s="139"/>
      <c r="S118" s="140">
        <f>SUM(S116:S117)</f>
        <v>47.059298468637159</v>
      </c>
      <c r="T118" s="141"/>
      <c r="U118" s="142">
        <f>SUM(U116:U117)</f>
        <v>45.793040978137171</v>
      </c>
      <c r="V118" s="143">
        <f>U118-S118</f>
        <v>-1.2662574904999886</v>
      </c>
    </row>
    <row r="119" spans="1:22" ht="15.75" thickBot="1" x14ac:dyDescent="0.3">
      <c r="A119" s="144">
        <f t="shared" si="10"/>
        <v>52</v>
      </c>
      <c r="B119" s="145" t="s">
        <v>87</v>
      </c>
      <c r="C119" s="146"/>
      <c r="D119" s="147"/>
      <c r="E119" s="148"/>
      <c r="F119" s="149"/>
      <c r="G119" s="150">
        <f>G118/D118</f>
        <v>6.7052252261094172E-3</v>
      </c>
      <c r="H119" s="146"/>
      <c r="I119" s="147"/>
      <c r="J119" s="148"/>
      <c r="K119" s="149"/>
      <c r="L119" s="150">
        <f>L118/I118</f>
        <v>6.7052252261094172E-3</v>
      </c>
      <c r="M119" s="146"/>
      <c r="N119" s="147"/>
      <c r="O119" s="148"/>
      <c r="P119" s="149"/>
      <c r="Q119" s="150">
        <f>Q118/N118</f>
        <v>5.3565879182979476E-3</v>
      </c>
      <c r="R119" s="146"/>
      <c r="S119" s="147"/>
      <c r="T119" s="148"/>
      <c r="U119" s="149"/>
      <c r="V119" s="150">
        <f>V118/S118</f>
        <v>-2.6907700108277019E-2</v>
      </c>
    </row>
    <row r="120" spans="1:22" ht="15.75" thickBot="1" x14ac:dyDescent="0.3"/>
    <row r="121" spans="1:22" x14ac:dyDescent="0.25">
      <c r="A121" s="113">
        <f>A119+1</f>
        <v>53</v>
      </c>
      <c r="B121" s="114" t="s">
        <v>89</v>
      </c>
      <c r="C121" s="113" t="s">
        <v>2</v>
      </c>
      <c r="D121" s="158" t="s">
        <v>3</v>
      </c>
      <c r="E121" s="159" t="s">
        <v>2</v>
      </c>
      <c r="F121" s="160" t="s">
        <v>3</v>
      </c>
      <c r="G121" s="161" t="s">
        <v>77</v>
      </c>
      <c r="H121" s="113" t="s">
        <v>2</v>
      </c>
      <c r="I121" s="158" t="s">
        <v>3</v>
      </c>
      <c r="J121" s="159" t="s">
        <v>2</v>
      </c>
      <c r="K121" s="160" t="s">
        <v>3</v>
      </c>
      <c r="L121" s="161" t="s">
        <v>77</v>
      </c>
      <c r="M121" s="113" t="s">
        <v>2</v>
      </c>
      <c r="N121" s="158" t="s">
        <v>3</v>
      </c>
      <c r="O121" s="159" t="s">
        <v>2</v>
      </c>
      <c r="P121" s="160" t="s">
        <v>3</v>
      </c>
      <c r="Q121" s="161" t="s">
        <v>77</v>
      </c>
      <c r="R121" s="113" t="s">
        <v>2</v>
      </c>
      <c r="S121" s="158" t="s">
        <v>3</v>
      </c>
      <c r="T121" s="159" t="s">
        <v>2</v>
      </c>
      <c r="U121" s="160" t="s">
        <v>3</v>
      </c>
      <c r="V121" s="161" t="s">
        <v>77</v>
      </c>
    </row>
    <row r="122" spans="1:22" x14ac:dyDescent="0.25">
      <c r="A122" s="99">
        <f>A121+1</f>
        <v>54</v>
      </c>
      <c r="B122" s="48" t="s">
        <v>88</v>
      </c>
      <c r="C122" s="49"/>
      <c r="D122" s="32">
        <f>SUM(D79:D80)+D83+D92+D85</f>
        <v>18.866500000000002</v>
      </c>
      <c r="E122" s="66"/>
      <c r="F122" s="2">
        <f>SUM(F79:F80)+F83+F92+F85</f>
        <v>20.372500000000002</v>
      </c>
      <c r="G122" s="36">
        <f>F122-D122</f>
        <v>1.5060000000000002</v>
      </c>
      <c r="H122" s="49"/>
      <c r="I122" s="32">
        <f>SUM(I79:I80)+I83+I92+I85</f>
        <v>18.866500000000002</v>
      </c>
      <c r="J122" s="66"/>
      <c r="K122" s="2">
        <f>SUM(K79:K80)+K83+K92+K85</f>
        <v>20.372500000000002</v>
      </c>
      <c r="L122" s="36">
        <f>K122-I122</f>
        <v>1.5060000000000002</v>
      </c>
      <c r="M122" s="49"/>
      <c r="N122" s="32">
        <f>SUM(N79:N80)+N83+N92+N85</f>
        <v>18.866500000000002</v>
      </c>
      <c r="O122" s="66"/>
      <c r="P122" s="2">
        <f>SUM(P79:P80)+P83+P92+P85</f>
        <v>20.372500000000002</v>
      </c>
      <c r="Q122" s="36">
        <f>P122-N122</f>
        <v>1.5060000000000002</v>
      </c>
      <c r="R122" s="49"/>
      <c r="S122" s="32">
        <f>SUM(S79:S80)+S83+S92+S85</f>
        <v>18.866500000000002</v>
      </c>
      <c r="T122" s="66"/>
      <c r="U122" s="2">
        <f>SUM(U79:U80)+U83+U92+U85</f>
        <v>20.372500000000002</v>
      </c>
      <c r="V122" s="36">
        <f>U122-S122</f>
        <v>1.5060000000000002</v>
      </c>
    </row>
    <row r="123" spans="1:22" x14ac:dyDescent="0.25">
      <c r="A123" s="124">
        <f t="shared" ref="A123:A125" si="19">A122+1</f>
        <v>55</v>
      </c>
      <c r="B123" s="125" t="s">
        <v>87</v>
      </c>
      <c r="C123" s="126"/>
      <c r="D123" s="127"/>
      <c r="E123" s="128"/>
      <c r="F123" s="53"/>
      <c r="G123" s="129">
        <f>G122/SUM(D122:D125)</f>
        <v>7.1760047876253105E-2</v>
      </c>
      <c r="H123" s="126"/>
      <c r="I123" s="127"/>
      <c r="J123" s="128"/>
      <c r="K123" s="53"/>
      <c r="L123" s="129">
        <f>L122/SUM(I122:I125)</f>
        <v>7.1760047876253105E-2</v>
      </c>
      <c r="M123" s="126"/>
      <c r="N123" s="127"/>
      <c r="O123" s="128"/>
      <c r="P123" s="53"/>
      <c r="Q123" s="129">
        <f>Q122/SUM(N122:N125)</f>
        <v>7.1575878171077509E-2</v>
      </c>
      <c r="R123" s="126"/>
      <c r="S123" s="127"/>
      <c r="T123" s="128"/>
      <c r="U123" s="53"/>
      <c r="V123" s="129">
        <f>V122/SUM(S122:S125)</f>
        <v>6.8457320863993046E-2</v>
      </c>
    </row>
    <row r="124" spans="1:22" x14ac:dyDescent="0.25">
      <c r="A124" s="99">
        <f t="shared" si="19"/>
        <v>56</v>
      </c>
      <c r="B124" s="48" t="s">
        <v>90</v>
      </c>
      <c r="C124" s="49"/>
      <c r="D124" s="32">
        <f>D81+D84+SUM(D86:D91)+D82</f>
        <v>2.1201080719041281</v>
      </c>
      <c r="E124" s="66"/>
      <c r="F124" s="2">
        <f>F81+F84+SUM(F86:F91)+F82</f>
        <v>1.532608071904128</v>
      </c>
      <c r="G124" s="36">
        <f>F124-D124</f>
        <v>-0.58750000000000013</v>
      </c>
      <c r="H124" s="49"/>
      <c r="I124" s="32">
        <f>I81+I84+SUM(I86:I91)+I82</f>
        <v>2.1201080719041281</v>
      </c>
      <c r="J124" s="66"/>
      <c r="K124" s="2">
        <f>K81+K84+SUM(K86:K91)+K82</f>
        <v>1.532608071904128</v>
      </c>
      <c r="L124" s="36">
        <f>K124-I124</f>
        <v>-0.58750000000000013</v>
      </c>
      <c r="M124" s="49"/>
      <c r="N124" s="32">
        <f>N81+N84+SUM(N86:N91)+N82</f>
        <v>2.1741080719041279</v>
      </c>
      <c r="O124" s="66"/>
      <c r="P124" s="2">
        <f>P81+P84+SUM(P86:P91)+P82</f>
        <v>1.532608071904128</v>
      </c>
      <c r="Q124" s="36">
        <f>P124-N124</f>
        <v>-0.64149999999999996</v>
      </c>
      <c r="R124" s="49"/>
      <c r="S124" s="32">
        <f>S81+S84+SUM(S86:S91)+S82</f>
        <v>3.1326080719041274</v>
      </c>
      <c r="T124" s="66"/>
      <c r="U124" s="2">
        <f>U81+U84+SUM(U86:U91)+U82</f>
        <v>1.532608071904128</v>
      </c>
      <c r="V124" s="36">
        <f>U124-S124</f>
        <v>-1.5999999999999994</v>
      </c>
    </row>
    <row r="125" spans="1:22" ht="15.75" thickBot="1" x14ac:dyDescent="0.3">
      <c r="A125" s="130">
        <f t="shared" si="19"/>
        <v>57</v>
      </c>
      <c r="B125" s="131" t="s">
        <v>87</v>
      </c>
      <c r="C125" s="132"/>
      <c r="D125" s="133"/>
      <c r="E125" s="134"/>
      <c r="F125" s="135"/>
      <c r="G125" s="136">
        <f>G124/SUM(D122:D125)</f>
        <v>-2.7994042581207638E-2</v>
      </c>
      <c r="H125" s="132"/>
      <c r="I125" s="133"/>
      <c r="J125" s="134"/>
      <c r="K125" s="135"/>
      <c r="L125" s="136">
        <f>L124/SUM(I122:I125)</f>
        <v>-2.7994042581207638E-2</v>
      </c>
      <c r="M125" s="132"/>
      <c r="N125" s="133"/>
      <c r="O125" s="134"/>
      <c r="P125" s="135"/>
      <c r="Q125" s="136">
        <f>Q124/SUM(N122:N125)</f>
        <v>-3.0488662580840781E-2</v>
      </c>
      <c r="R125" s="132"/>
      <c r="S125" s="133"/>
      <c r="T125" s="134"/>
      <c r="U125" s="135"/>
      <c r="V125" s="136">
        <f>V124/SUM(S122:S125)</f>
        <v>-7.2730221369448081E-2</v>
      </c>
    </row>
    <row r="126" spans="1:22" ht="15.75" thickBot="1" x14ac:dyDescent="0.3"/>
    <row r="127" spans="1:22" x14ac:dyDescent="0.25">
      <c r="A127" s="341" t="s">
        <v>81</v>
      </c>
      <c r="B127" s="343" t="s">
        <v>0</v>
      </c>
      <c r="C127" s="339" t="s">
        <v>159</v>
      </c>
      <c r="D127" s="340"/>
      <c r="E127" s="337" t="s">
        <v>158</v>
      </c>
      <c r="F127" s="337"/>
      <c r="G127" s="338"/>
      <c r="H127" s="339" t="s">
        <v>160</v>
      </c>
      <c r="I127" s="340"/>
      <c r="J127" s="337" t="s">
        <v>158</v>
      </c>
      <c r="K127" s="337"/>
      <c r="L127" s="338"/>
      <c r="M127" s="339" t="s">
        <v>161</v>
      </c>
      <c r="N127" s="340"/>
      <c r="O127" s="337" t="s">
        <v>158</v>
      </c>
      <c r="P127" s="337"/>
      <c r="Q127" s="338"/>
      <c r="R127" s="339" t="s">
        <v>162</v>
      </c>
      <c r="S127" s="340"/>
      <c r="T127" s="337" t="s">
        <v>158</v>
      </c>
      <c r="U127" s="337"/>
      <c r="V127" s="338"/>
    </row>
    <row r="128" spans="1:22" x14ac:dyDescent="0.25">
      <c r="A128" s="342"/>
      <c r="B128" s="344"/>
      <c r="C128" s="117" t="s">
        <v>2</v>
      </c>
      <c r="D128" s="118" t="s">
        <v>3</v>
      </c>
      <c r="E128" s="119" t="s">
        <v>2</v>
      </c>
      <c r="F128" s="120" t="s">
        <v>3</v>
      </c>
      <c r="G128" s="246" t="s">
        <v>77</v>
      </c>
      <c r="H128" s="117" t="s">
        <v>2</v>
      </c>
      <c r="I128" s="118" t="s">
        <v>3</v>
      </c>
      <c r="J128" s="119" t="s">
        <v>2</v>
      </c>
      <c r="K128" s="120" t="s">
        <v>3</v>
      </c>
      <c r="L128" s="246" t="s">
        <v>77</v>
      </c>
      <c r="M128" s="117" t="s">
        <v>2</v>
      </c>
      <c r="N128" s="118" t="s">
        <v>3</v>
      </c>
      <c r="O128" s="119" t="s">
        <v>2</v>
      </c>
      <c r="P128" s="120" t="s">
        <v>3</v>
      </c>
      <c r="Q128" s="246" t="s">
        <v>77</v>
      </c>
      <c r="R128" s="117" t="s">
        <v>2</v>
      </c>
      <c r="S128" s="118" t="s">
        <v>3</v>
      </c>
      <c r="T128" s="119" t="s">
        <v>2</v>
      </c>
      <c r="U128" s="120" t="s">
        <v>3</v>
      </c>
      <c r="V128" s="246" t="s">
        <v>77</v>
      </c>
    </row>
    <row r="129" spans="1:22" x14ac:dyDescent="0.25">
      <c r="A129" s="99">
        <v>1</v>
      </c>
      <c r="B129" s="48" t="s">
        <v>68</v>
      </c>
      <c r="C129" s="49"/>
      <c r="D129" s="210">
        <v>100</v>
      </c>
      <c r="E129" s="66"/>
      <c r="F129" s="1">
        <f>D129</f>
        <v>100</v>
      </c>
      <c r="G129" s="48"/>
      <c r="H129" s="49"/>
      <c r="I129" s="30">
        <f>D129</f>
        <v>100</v>
      </c>
      <c r="J129" s="66"/>
      <c r="K129" s="1">
        <f>I129</f>
        <v>100</v>
      </c>
      <c r="L129" s="48"/>
      <c r="M129" s="49"/>
      <c r="N129" s="30">
        <f>D129</f>
        <v>100</v>
      </c>
      <c r="O129" s="66"/>
      <c r="P129" s="1">
        <f>N129</f>
        <v>100</v>
      </c>
      <c r="Q129" s="48"/>
      <c r="R129" s="49"/>
      <c r="S129" s="30">
        <f>D129</f>
        <v>100</v>
      </c>
      <c r="T129" s="66"/>
      <c r="U129" s="1">
        <f>S129</f>
        <v>100</v>
      </c>
      <c r="V129" s="48"/>
    </row>
    <row r="130" spans="1:22" x14ac:dyDescent="0.25">
      <c r="A130" s="99">
        <f>A129+1</f>
        <v>2</v>
      </c>
      <c r="B130" s="48" t="s">
        <v>69</v>
      </c>
      <c r="C130" s="49"/>
      <c r="D130" s="30">
        <v>0</v>
      </c>
      <c r="E130" s="66"/>
      <c r="F130" s="1">
        <f>D130</f>
        <v>0</v>
      </c>
      <c r="G130" s="48"/>
      <c r="H130" s="49"/>
      <c r="I130" s="30">
        <v>0</v>
      </c>
      <c r="J130" s="66"/>
      <c r="K130" s="1">
        <f>I130</f>
        <v>0</v>
      </c>
      <c r="L130" s="48"/>
      <c r="M130" s="49"/>
      <c r="N130" s="30">
        <v>0</v>
      </c>
      <c r="O130" s="66"/>
      <c r="P130" s="1">
        <f>N130</f>
        <v>0</v>
      </c>
      <c r="Q130" s="48"/>
      <c r="R130" s="49"/>
      <c r="S130" s="30">
        <v>0</v>
      </c>
      <c r="T130" s="66"/>
      <c r="U130" s="1">
        <f>S130</f>
        <v>0</v>
      </c>
      <c r="V130" s="48"/>
    </row>
    <row r="131" spans="1:22" x14ac:dyDescent="0.25">
      <c r="A131" s="99">
        <f t="shared" ref="A131:A180" si="20">A130+1</f>
        <v>3</v>
      </c>
      <c r="B131" s="48" t="s">
        <v>19</v>
      </c>
      <c r="C131" s="49"/>
      <c r="D131" s="30">
        <f>EPI_LOSS</f>
        <v>1.0430999999999999</v>
      </c>
      <c r="E131" s="66"/>
      <c r="F131" s="1">
        <f>EPI_LOSS</f>
        <v>1.0430999999999999</v>
      </c>
      <c r="G131" s="48"/>
      <c r="H131" s="49"/>
      <c r="I131" s="30">
        <f>EPI_LOSS</f>
        <v>1.0430999999999999</v>
      </c>
      <c r="J131" s="66"/>
      <c r="K131" s="1">
        <f>EPI_LOSS</f>
        <v>1.0430999999999999</v>
      </c>
      <c r="L131" s="48"/>
      <c r="M131" s="49"/>
      <c r="N131" s="30">
        <f>EPI_LOSS</f>
        <v>1.0430999999999999</v>
      </c>
      <c r="O131" s="66"/>
      <c r="P131" s="1">
        <f>EPI_LOSS</f>
        <v>1.0430999999999999</v>
      </c>
      <c r="Q131" s="48"/>
      <c r="R131" s="49"/>
      <c r="S131" s="42">
        <f>NEW_LOSS</f>
        <v>1.0430999999999999</v>
      </c>
      <c r="T131" s="66"/>
      <c r="U131" s="1">
        <f>EPI_LOSS</f>
        <v>1.0430999999999999</v>
      </c>
      <c r="V131" s="48"/>
    </row>
    <row r="132" spans="1:22" x14ac:dyDescent="0.25">
      <c r="A132" s="99">
        <f t="shared" si="20"/>
        <v>4</v>
      </c>
      <c r="B132" s="48" t="s">
        <v>70</v>
      </c>
      <c r="C132" s="49"/>
      <c r="D132" s="30">
        <f>D129*D131</f>
        <v>104.30999999999999</v>
      </c>
      <c r="E132" s="66"/>
      <c r="F132" s="1">
        <f>F129*F131</f>
        <v>104.30999999999999</v>
      </c>
      <c r="G132" s="48"/>
      <c r="H132" s="49"/>
      <c r="I132" s="30">
        <f>I129*I131</f>
        <v>104.30999999999999</v>
      </c>
      <c r="J132" s="66"/>
      <c r="K132" s="1">
        <f>K129*K131</f>
        <v>104.30999999999999</v>
      </c>
      <c r="L132" s="48"/>
      <c r="M132" s="49"/>
      <c r="N132" s="30">
        <f>N129*N131</f>
        <v>104.30999999999999</v>
      </c>
      <c r="O132" s="66"/>
      <c r="P132" s="1">
        <f>P129*P131</f>
        <v>104.30999999999999</v>
      </c>
      <c r="Q132" s="48"/>
      <c r="R132" s="49"/>
      <c r="S132" s="30">
        <f>S129*S131</f>
        <v>104.30999999999999</v>
      </c>
      <c r="T132" s="66"/>
      <c r="U132" s="1">
        <f>U129*U131</f>
        <v>104.30999999999999</v>
      </c>
      <c r="V132" s="48"/>
    </row>
    <row r="133" spans="1:22" x14ac:dyDescent="0.25">
      <c r="A133" s="100">
        <f t="shared" si="20"/>
        <v>5</v>
      </c>
      <c r="B133" s="46" t="s">
        <v>24</v>
      </c>
      <c r="C133" s="45"/>
      <c r="D133" s="31"/>
      <c r="E133" s="67"/>
      <c r="F133" s="29"/>
      <c r="G133" s="46"/>
      <c r="H133" s="45"/>
      <c r="I133" s="31"/>
      <c r="J133" s="67"/>
      <c r="K133" s="29"/>
      <c r="L133" s="46"/>
      <c r="M133" s="45"/>
      <c r="N133" s="31"/>
      <c r="O133" s="67"/>
      <c r="P133" s="29"/>
      <c r="Q133" s="46"/>
      <c r="R133" s="45"/>
      <c r="S133" s="31"/>
      <c r="T133" s="67"/>
      <c r="U133" s="29"/>
      <c r="V133" s="46"/>
    </row>
    <row r="134" spans="1:22" x14ac:dyDescent="0.25">
      <c r="A134" s="99">
        <f t="shared" si="20"/>
        <v>6</v>
      </c>
      <c r="B134" s="48" t="s">
        <v>20</v>
      </c>
      <c r="C134" s="47">
        <f>'General Input'!$B$11</f>
        <v>8.6999999999999994E-2</v>
      </c>
      <c r="D134" s="32">
        <f>D129*C134*TOU_OFF</f>
        <v>5.6532623169107854</v>
      </c>
      <c r="E134" s="68">
        <f>'General Input'!$B$11</f>
        <v>8.6999999999999994E-2</v>
      </c>
      <c r="F134" s="2">
        <f>F129*E134*TOU_OFF</f>
        <v>5.6532623169107854</v>
      </c>
      <c r="G134" s="48"/>
      <c r="H134" s="47">
        <f>'General Input'!$B$11</f>
        <v>8.6999999999999994E-2</v>
      </c>
      <c r="I134" s="32">
        <f>I129*H134*TOU_OFF</f>
        <v>5.6532623169107854</v>
      </c>
      <c r="J134" s="68">
        <f>'General Input'!$B$11</f>
        <v>8.6999999999999994E-2</v>
      </c>
      <c r="K134" s="2">
        <f>K129*J134*TOU_OFF</f>
        <v>5.6532623169107854</v>
      </c>
      <c r="L134" s="48"/>
      <c r="M134" s="47">
        <f>'General Input'!$B$11</f>
        <v>8.6999999999999994E-2</v>
      </c>
      <c r="N134" s="32">
        <f>N129*M134*TOU_OFF</f>
        <v>5.6532623169107854</v>
      </c>
      <c r="O134" s="68">
        <f>'General Input'!$B$11</f>
        <v>8.6999999999999994E-2</v>
      </c>
      <c r="P134" s="2">
        <f>P129*O134*TOU_OFF</f>
        <v>5.6532623169107854</v>
      </c>
      <c r="Q134" s="48"/>
      <c r="R134" s="47">
        <f>'General Input'!$B$11</f>
        <v>8.6999999999999994E-2</v>
      </c>
      <c r="S134" s="32">
        <f>S129*R134*TOU_OFF</f>
        <v>5.6532623169107854</v>
      </c>
      <c r="T134" s="68">
        <f>'General Input'!$B$11</f>
        <v>8.6999999999999994E-2</v>
      </c>
      <c r="U134" s="2">
        <f>U129*T134*TOU_OFF</f>
        <v>5.6532623169107854</v>
      </c>
      <c r="V134" s="48"/>
    </row>
    <row r="135" spans="1:22" x14ac:dyDescent="0.25">
      <c r="A135" s="99">
        <f t="shared" si="20"/>
        <v>7</v>
      </c>
      <c r="B135" s="48" t="s">
        <v>21</v>
      </c>
      <c r="C135" s="47">
        <f>'General Input'!$B$12</f>
        <v>0.13200000000000001</v>
      </c>
      <c r="D135" s="32">
        <f>D129*C135*TOU_MID</f>
        <v>2.2498002663115848</v>
      </c>
      <c r="E135" s="68">
        <f>'General Input'!$B$12</f>
        <v>0.13200000000000001</v>
      </c>
      <c r="F135" s="2">
        <f>F129*E135*TOU_MID</f>
        <v>2.2498002663115848</v>
      </c>
      <c r="G135" s="48"/>
      <c r="H135" s="47">
        <f>'General Input'!$B$12</f>
        <v>0.13200000000000001</v>
      </c>
      <c r="I135" s="32">
        <f>I129*H135*TOU_MID</f>
        <v>2.2498002663115848</v>
      </c>
      <c r="J135" s="68">
        <f>'General Input'!$B$12</f>
        <v>0.13200000000000001</v>
      </c>
      <c r="K135" s="2">
        <f>K129*J135*TOU_MID</f>
        <v>2.2498002663115848</v>
      </c>
      <c r="L135" s="48"/>
      <c r="M135" s="47">
        <f>'General Input'!$B$12</f>
        <v>0.13200000000000001</v>
      </c>
      <c r="N135" s="32">
        <f>N129*M135*TOU_MID</f>
        <v>2.2498002663115848</v>
      </c>
      <c r="O135" s="68">
        <f>'General Input'!$B$12</f>
        <v>0.13200000000000001</v>
      </c>
      <c r="P135" s="2">
        <f>P129*O135*TOU_MID</f>
        <v>2.2498002663115848</v>
      </c>
      <c r="Q135" s="48"/>
      <c r="R135" s="47">
        <f>'General Input'!$B$12</f>
        <v>0.13200000000000001</v>
      </c>
      <c r="S135" s="32">
        <f>S129*R135*TOU_MID</f>
        <v>2.2498002663115848</v>
      </c>
      <c r="T135" s="68">
        <f>'General Input'!$B$12</f>
        <v>0.13200000000000001</v>
      </c>
      <c r="U135" s="2">
        <f>U129*T135*TOU_MID</f>
        <v>2.2498002663115848</v>
      </c>
      <c r="V135" s="48"/>
    </row>
    <row r="136" spans="1:22" x14ac:dyDescent="0.25">
      <c r="A136" s="101">
        <f t="shared" si="20"/>
        <v>8</v>
      </c>
      <c r="B136" s="85" t="s">
        <v>22</v>
      </c>
      <c r="C136" s="84">
        <f>'General Input'!$B$13</f>
        <v>0.18</v>
      </c>
      <c r="D136" s="39">
        <f>D129*C136*TOU_ON</f>
        <v>3.2356857523302263</v>
      </c>
      <c r="E136" s="69">
        <f>'General Input'!$B$13</f>
        <v>0.18</v>
      </c>
      <c r="F136" s="40">
        <f>F129*E136*TOU_ON</f>
        <v>3.2356857523302263</v>
      </c>
      <c r="G136" s="85"/>
      <c r="H136" s="84">
        <f>'General Input'!$B$13</f>
        <v>0.18</v>
      </c>
      <c r="I136" s="39">
        <f>I129*H136*TOU_ON</f>
        <v>3.2356857523302263</v>
      </c>
      <c r="J136" s="69">
        <f>'General Input'!$B$13</f>
        <v>0.18</v>
      </c>
      <c r="K136" s="40">
        <f>K129*J136*TOU_ON</f>
        <v>3.2356857523302263</v>
      </c>
      <c r="L136" s="85"/>
      <c r="M136" s="84">
        <f>'General Input'!$B$13</f>
        <v>0.18</v>
      </c>
      <c r="N136" s="39">
        <f>N129*M136*TOU_ON</f>
        <v>3.2356857523302263</v>
      </c>
      <c r="O136" s="69">
        <f>'General Input'!$B$13</f>
        <v>0.18</v>
      </c>
      <c r="P136" s="40">
        <f>P129*O136*TOU_ON</f>
        <v>3.2356857523302263</v>
      </c>
      <c r="Q136" s="85"/>
      <c r="R136" s="84">
        <f>'General Input'!$B$13</f>
        <v>0.18</v>
      </c>
      <c r="S136" s="39">
        <f>S129*R136*TOU_ON</f>
        <v>3.2356857523302263</v>
      </c>
      <c r="T136" s="69">
        <f>'General Input'!$B$13</f>
        <v>0.18</v>
      </c>
      <c r="U136" s="40">
        <f>U129*T136*TOU_ON</f>
        <v>3.2356857523302263</v>
      </c>
      <c r="V136" s="85"/>
    </row>
    <row r="137" spans="1:22" x14ac:dyDescent="0.25">
      <c r="A137" s="102">
        <f t="shared" si="20"/>
        <v>9</v>
      </c>
      <c r="B137" s="103" t="s">
        <v>23</v>
      </c>
      <c r="C137" s="86"/>
      <c r="D137" s="56">
        <f>SUM(D134:D136)</f>
        <v>11.138748335552597</v>
      </c>
      <c r="E137" s="70"/>
      <c r="F137" s="55">
        <f>SUM(F134:F136)</f>
        <v>11.138748335552597</v>
      </c>
      <c r="G137" s="87">
        <f>D137-F137</f>
        <v>0</v>
      </c>
      <c r="H137" s="86"/>
      <c r="I137" s="56">
        <f>SUM(I134:I136)</f>
        <v>11.138748335552597</v>
      </c>
      <c r="J137" s="70"/>
      <c r="K137" s="55">
        <f>SUM(K134:K136)</f>
        <v>11.138748335552597</v>
      </c>
      <c r="L137" s="87">
        <f>I137-K137</f>
        <v>0</v>
      </c>
      <c r="M137" s="86"/>
      <c r="N137" s="56">
        <f>SUM(N134:N136)</f>
        <v>11.138748335552597</v>
      </c>
      <c r="O137" s="70"/>
      <c r="P137" s="55">
        <f>SUM(P134:P136)</f>
        <v>11.138748335552597</v>
      </c>
      <c r="Q137" s="87">
        <f>N137-P137</f>
        <v>0</v>
      </c>
      <c r="R137" s="86"/>
      <c r="S137" s="56">
        <f>SUM(S134:S136)</f>
        <v>11.138748335552597</v>
      </c>
      <c r="T137" s="70"/>
      <c r="U137" s="55">
        <f>SUM(U134:U136)</f>
        <v>11.138748335552597</v>
      </c>
      <c r="V137" s="87">
        <f>S137-U137</f>
        <v>0</v>
      </c>
    </row>
    <row r="138" spans="1:22" x14ac:dyDescent="0.25">
      <c r="A138" s="104">
        <f t="shared" si="20"/>
        <v>10</v>
      </c>
      <c r="B138" s="105" t="s">
        <v>87</v>
      </c>
      <c r="C138" s="88"/>
      <c r="D138" s="80"/>
      <c r="E138" s="71"/>
      <c r="F138" s="57"/>
      <c r="G138" s="89">
        <f>G137/D137</f>
        <v>0</v>
      </c>
      <c r="H138" s="88"/>
      <c r="I138" s="80"/>
      <c r="J138" s="71"/>
      <c r="K138" s="57"/>
      <c r="L138" s="89">
        <f>L137/I137</f>
        <v>0</v>
      </c>
      <c r="M138" s="88"/>
      <c r="N138" s="80"/>
      <c r="O138" s="71"/>
      <c r="P138" s="57"/>
      <c r="Q138" s="89">
        <f>Q137/N137</f>
        <v>0</v>
      </c>
      <c r="R138" s="88"/>
      <c r="S138" s="80"/>
      <c r="T138" s="71"/>
      <c r="U138" s="57"/>
      <c r="V138" s="89">
        <f>V137/S137</f>
        <v>0</v>
      </c>
    </row>
    <row r="139" spans="1:22" x14ac:dyDescent="0.25">
      <c r="A139" s="106">
        <f t="shared" si="20"/>
        <v>11</v>
      </c>
      <c r="B139" s="91" t="s">
        <v>25</v>
      </c>
      <c r="C139" s="90"/>
      <c r="D139" s="81"/>
      <c r="E139" s="72"/>
      <c r="F139" s="54"/>
      <c r="G139" s="91"/>
      <c r="H139" s="90"/>
      <c r="I139" s="81"/>
      <c r="J139" s="72"/>
      <c r="K139" s="54"/>
      <c r="L139" s="91"/>
      <c r="M139" s="90"/>
      <c r="N139" s="81"/>
      <c r="O139" s="72"/>
      <c r="P139" s="54"/>
      <c r="Q139" s="91"/>
      <c r="R139" s="90"/>
      <c r="S139" s="81"/>
      <c r="T139" s="72"/>
      <c r="U139" s="54"/>
      <c r="V139" s="91"/>
    </row>
    <row r="140" spans="1:22" x14ac:dyDescent="0.25">
      <c r="A140" s="99">
        <f t="shared" si="20"/>
        <v>12</v>
      </c>
      <c r="B140" s="48" t="s">
        <v>5</v>
      </c>
      <c r="C140" s="35">
        <f>Rates!$B$3</f>
        <v>18.98</v>
      </c>
      <c r="D140" s="300">
        <f>C140</f>
        <v>18.98</v>
      </c>
      <c r="E140" s="73">
        <f>Rates!$J$3</f>
        <v>21.03</v>
      </c>
      <c r="F140" s="2">
        <f>E140</f>
        <v>21.03</v>
      </c>
      <c r="G140" s="48"/>
      <c r="H140" s="35">
        <f>Rates!$B$3</f>
        <v>18.98</v>
      </c>
      <c r="I140" s="300">
        <f>H140</f>
        <v>18.98</v>
      </c>
      <c r="J140" s="73">
        <f>Rates!$J$3</f>
        <v>21.03</v>
      </c>
      <c r="K140" s="2">
        <f>J140</f>
        <v>21.03</v>
      </c>
      <c r="L140" s="48"/>
      <c r="M140" s="35">
        <f>Rates!$B$3</f>
        <v>18.98</v>
      </c>
      <c r="N140" s="300">
        <f>M140</f>
        <v>18.98</v>
      </c>
      <c r="O140" s="73">
        <f>Rates!$J$3</f>
        <v>21.03</v>
      </c>
      <c r="P140" s="2">
        <f>O140</f>
        <v>21.03</v>
      </c>
      <c r="Q140" s="48"/>
      <c r="R140" s="35">
        <f>Rates!$B$3</f>
        <v>18.98</v>
      </c>
      <c r="S140" s="300">
        <f>R140</f>
        <v>18.98</v>
      </c>
      <c r="T140" s="73">
        <f>Rates!$J$3</f>
        <v>21.03</v>
      </c>
      <c r="U140" s="2">
        <f>T140</f>
        <v>21.03</v>
      </c>
      <c r="V140" s="48"/>
    </row>
    <row r="141" spans="1:22" x14ac:dyDescent="0.25">
      <c r="A141" s="99">
        <f>A140+1</f>
        <v>13</v>
      </c>
      <c r="B141" s="48" t="s">
        <v>139</v>
      </c>
      <c r="C141" s="35">
        <f>Rates!$B$4</f>
        <v>0.22</v>
      </c>
      <c r="D141" s="300">
        <f t="shared" ref="D141:D142" si="21">C141</f>
        <v>0.22</v>
      </c>
      <c r="E141" s="73">
        <f>Rates!$J$4</f>
        <v>0</v>
      </c>
      <c r="F141" s="2">
        <f t="shared" ref="F141:F142" si="22">E141</f>
        <v>0</v>
      </c>
      <c r="G141" s="48"/>
      <c r="H141" s="35">
        <f>Rates!$B$4</f>
        <v>0.22</v>
      </c>
      <c r="I141" s="300">
        <f t="shared" ref="I141:I142" si="23">H141</f>
        <v>0.22</v>
      </c>
      <c r="J141" s="73">
        <f>Rates!$J$4</f>
        <v>0</v>
      </c>
      <c r="K141" s="2">
        <f t="shared" ref="K141:K142" si="24">J141</f>
        <v>0</v>
      </c>
      <c r="L141" s="48"/>
      <c r="M141" s="35">
        <f>Rates!$B$4</f>
        <v>0.22</v>
      </c>
      <c r="N141" s="300">
        <f t="shared" ref="N141:N142" si="25">M141</f>
        <v>0.22</v>
      </c>
      <c r="O141" s="73">
        <f>Rates!$J$4</f>
        <v>0</v>
      </c>
      <c r="P141" s="2">
        <f t="shared" ref="P141:P142" si="26">O141</f>
        <v>0</v>
      </c>
      <c r="Q141" s="48"/>
      <c r="R141" s="35">
        <f>Rates!$B$4</f>
        <v>0.22</v>
      </c>
      <c r="S141" s="300">
        <f t="shared" ref="S141:S142" si="27">R141</f>
        <v>0.22</v>
      </c>
      <c r="T141" s="73">
        <f>Rates!$J$4</f>
        <v>0</v>
      </c>
      <c r="U141" s="2">
        <f t="shared" ref="U141:U142" si="28">T141</f>
        <v>0</v>
      </c>
      <c r="V141" s="48"/>
    </row>
    <row r="142" spans="1:22" x14ac:dyDescent="0.25">
      <c r="A142" s="99">
        <f t="shared" si="20"/>
        <v>14</v>
      </c>
      <c r="B142" s="48" t="s">
        <v>72</v>
      </c>
      <c r="C142" s="35">
        <f>Rates!$B$5</f>
        <v>0.79</v>
      </c>
      <c r="D142" s="300">
        <f t="shared" si="21"/>
        <v>0.79</v>
      </c>
      <c r="E142" s="73">
        <f>Rates!$J$5</f>
        <v>0.79</v>
      </c>
      <c r="F142" s="2">
        <f t="shared" si="22"/>
        <v>0.79</v>
      </c>
      <c r="G142" s="48"/>
      <c r="H142" s="35">
        <f>Rates!$B$5</f>
        <v>0.79</v>
      </c>
      <c r="I142" s="300">
        <f t="shared" si="23"/>
        <v>0.79</v>
      </c>
      <c r="J142" s="73">
        <f>Rates!$J$5</f>
        <v>0.79</v>
      </c>
      <c r="K142" s="2">
        <f t="shared" si="24"/>
        <v>0.79</v>
      </c>
      <c r="L142" s="48"/>
      <c r="M142" s="35">
        <f>Rates!$B$5</f>
        <v>0.79</v>
      </c>
      <c r="N142" s="300">
        <f t="shared" si="25"/>
        <v>0.79</v>
      </c>
      <c r="O142" s="73">
        <f>Rates!$J$5</f>
        <v>0.79</v>
      </c>
      <c r="P142" s="2">
        <f t="shared" si="26"/>
        <v>0.79</v>
      </c>
      <c r="Q142" s="48"/>
      <c r="R142" s="35">
        <f>Rates!$B$5</f>
        <v>0.79</v>
      </c>
      <c r="S142" s="300">
        <f t="shared" si="27"/>
        <v>0.79</v>
      </c>
      <c r="T142" s="73">
        <f>Rates!$J$5</f>
        <v>0.79</v>
      </c>
      <c r="U142" s="2">
        <f t="shared" si="28"/>
        <v>0.79</v>
      </c>
      <c r="V142" s="48"/>
    </row>
    <row r="143" spans="1:22" x14ac:dyDescent="0.25">
      <c r="A143" s="99">
        <f t="shared" si="20"/>
        <v>15</v>
      </c>
      <c r="B143" s="48" t="s">
        <v>4</v>
      </c>
      <c r="C143" s="37">
        <f>D137/D129</f>
        <v>0.11138748335552597</v>
      </c>
      <c r="D143" s="300">
        <f>(D132-D129)*C143</f>
        <v>0.48008005326231556</v>
      </c>
      <c r="E143" s="74">
        <f>F137/F129</f>
        <v>0.11138748335552597</v>
      </c>
      <c r="F143" s="2">
        <f>(F132-F129)*E143</f>
        <v>0.48008005326231556</v>
      </c>
      <c r="G143" s="48"/>
      <c r="H143" s="37">
        <f>I137/I129</f>
        <v>0.11138748335552597</v>
      </c>
      <c r="I143" s="300">
        <f>(I132-I129)*H143</f>
        <v>0.48008005326231556</v>
      </c>
      <c r="J143" s="74">
        <f>K137/K129</f>
        <v>0.11138748335552597</v>
      </c>
      <c r="K143" s="2">
        <f>(K132-K129)*J143</f>
        <v>0.48008005326231556</v>
      </c>
      <c r="L143" s="48"/>
      <c r="M143" s="37">
        <f>N137/N129</f>
        <v>0.11138748335552597</v>
      </c>
      <c r="N143" s="300">
        <f>(N132-N129)*M143</f>
        <v>0.48008005326231556</v>
      </c>
      <c r="O143" s="74">
        <f>P137/P129</f>
        <v>0.11138748335552597</v>
      </c>
      <c r="P143" s="2">
        <f>(P132-P129)*O143</f>
        <v>0.48008005326231556</v>
      </c>
      <c r="Q143" s="48"/>
      <c r="R143" s="37">
        <f>S137/S129</f>
        <v>0.11138748335552597</v>
      </c>
      <c r="S143" s="300">
        <f>(S132-S129)*R143</f>
        <v>0.48008005326231556</v>
      </c>
      <c r="T143" s="74">
        <f>U137/U129</f>
        <v>0.11138748335552597</v>
      </c>
      <c r="U143" s="2">
        <f>(U132-U129)*T143</f>
        <v>0.48008005326231556</v>
      </c>
      <c r="V143" s="48"/>
    </row>
    <row r="144" spans="1:22" x14ac:dyDescent="0.25">
      <c r="A144" s="99">
        <f t="shared" si="20"/>
        <v>16</v>
      </c>
      <c r="B144" s="48" t="s">
        <v>67</v>
      </c>
      <c r="C144" s="37">
        <f>Rates!$B$7</f>
        <v>7.7000000000000002E-3</v>
      </c>
      <c r="D144" s="300">
        <f>C144*D129</f>
        <v>0.77</v>
      </c>
      <c r="E144" s="74">
        <f>Rates!$J$7</f>
        <v>5.1999999999999998E-3</v>
      </c>
      <c r="F144" s="2">
        <f>E144*F129</f>
        <v>0.52</v>
      </c>
      <c r="G144" s="48"/>
      <c r="H144" s="37">
        <f>Rates!$B$7</f>
        <v>7.7000000000000002E-3</v>
      </c>
      <c r="I144" s="300">
        <f>H144*I129</f>
        <v>0.77</v>
      </c>
      <c r="J144" s="74">
        <f>Rates!$J$7</f>
        <v>5.1999999999999998E-3</v>
      </c>
      <c r="K144" s="2">
        <f>J144*K129</f>
        <v>0.52</v>
      </c>
      <c r="L144" s="48"/>
      <c r="M144" s="37">
        <f>Rates!$B$7</f>
        <v>7.7000000000000002E-3</v>
      </c>
      <c r="N144" s="300">
        <f>M144*N129</f>
        <v>0.77</v>
      </c>
      <c r="O144" s="74">
        <f>Rates!$J$7</f>
        <v>5.1999999999999998E-3</v>
      </c>
      <c r="P144" s="2">
        <f>O144*P129</f>
        <v>0.52</v>
      </c>
      <c r="Q144" s="48"/>
      <c r="R144" s="37">
        <f>Rates!$B$7</f>
        <v>7.7000000000000002E-3</v>
      </c>
      <c r="S144" s="300">
        <f>R144*S129</f>
        <v>0.77</v>
      </c>
      <c r="T144" s="74">
        <f>Rates!$J$7</f>
        <v>5.1999999999999998E-3</v>
      </c>
      <c r="U144" s="2">
        <f>T144*U129</f>
        <v>0.52</v>
      </c>
      <c r="V144" s="48"/>
    </row>
    <row r="145" spans="1:22" x14ac:dyDescent="0.25">
      <c r="A145" s="99">
        <f t="shared" si="20"/>
        <v>17</v>
      </c>
      <c r="B145" s="48" t="s">
        <v>7</v>
      </c>
      <c r="C145" s="37">
        <f>Rates!$B$8</f>
        <v>1.6999999999999999E-3</v>
      </c>
      <c r="D145" s="300">
        <f>C145*D129</f>
        <v>0.16999999999999998</v>
      </c>
      <c r="E145" s="74">
        <f>Rates!$J$8</f>
        <v>1.6999999999999999E-3</v>
      </c>
      <c r="F145" s="2">
        <f>E145*F129</f>
        <v>0.16999999999999998</v>
      </c>
      <c r="G145" s="48"/>
      <c r="H145" s="37">
        <f>Rates!$B$8</f>
        <v>1.6999999999999999E-3</v>
      </c>
      <c r="I145" s="300">
        <f>H145*I129</f>
        <v>0.16999999999999998</v>
      </c>
      <c r="J145" s="74">
        <f>Rates!$J$8</f>
        <v>1.6999999999999999E-3</v>
      </c>
      <c r="K145" s="2">
        <f>J145*K129</f>
        <v>0.16999999999999998</v>
      </c>
      <c r="L145" s="48"/>
      <c r="M145" s="37">
        <f>Rates!$B$8</f>
        <v>1.6999999999999999E-3</v>
      </c>
      <c r="N145" s="300">
        <f>M145*N129</f>
        <v>0.16999999999999998</v>
      </c>
      <c r="O145" s="74">
        <f>Rates!$J$8</f>
        <v>1.6999999999999999E-3</v>
      </c>
      <c r="P145" s="2">
        <f>O145*P129</f>
        <v>0.16999999999999998</v>
      </c>
      <c r="Q145" s="48"/>
      <c r="R145" s="37">
        <f>Rates!$B$8</f>
        <v>1.6999999999999999E-3</v>
      </c>
      <c r="S145" s="300">
        <f>R145*S129</f>
        <v>0.16999999999999998</v>
      </c>
      <c r="T145" s="74">
        <f>Rates!$J$8</f>
        <v>1.6999999999999999E-3</v>
      </c>
      <c r="U145" s="2">
        <f>T145*U129</f>
        <v>0.16999999999999998</v>
      </c>
      <c r="V145" s="48"/>
    </row>
    <row r="146" spans="1:22" x14ac:dyDescent="0.25">
      <c r="A146" s="99">
        <f t="shared" si="20"/>
        <v>18</v>
      </c>
      <c r="B146" s="48" t="s">
        <v>8</v>
      </c>
      <c r="C146" s="37">
        <f>Rates!$B$9</f>
        <v>2.0000000000000001E-4</v>
      </c>
      <c r="D146" s="300">
        <f>C146*D129</f>
        <v>0.02</v>
      </c>
      <c r="E146" s="74">
        <f>Rates!$J$9</f>
        <v>2.9999999999999997E-4</v>
      </c>
      <c r="F146" s="2">
        <f>E146*F129</f>
        <v>0.03</v>
      </c>
      <c r="G146" s="48"/>
      <c r="H146" s="37">
        <f>Rates!$B$9</f>
        <v>2.0000000000000001E-4</v>
      </c>
      <c r="I146" s="300">
        <f>H146*I129</f>
        <v>0.02</v>
      </c>
      <c r="J146" s="74">
        <f>Rates!$J$9</f>
        <v>2.9999999999999997E-4</v>
      </c>
      <c r="K146" s="2">
        <f>J146*K129</f>
        <v>0.03</v>
      </c>
      <c r="L146" s="48"/>
      <c r="M146" s="37">
        <f>Rates!$B$9</f>
        <v>2.0000000000000001E-4</v>
      </c>
      <c r="N146" s="300">
        <f>M146*N129</f>
        <v>0.02</v>
      </c>
      <c r="O146" s="74">
        <f>Rates!$J$9</f>
        <v>2.9999999999999997E-4</v>
      </c>
      <c r="P146" s="2">
        <f>O146*P129</f>
        <v>0.03</v>
      </c>
      <c r="Q146" s="48"/>
      <c r="R146" s="37">
        <f>Rates!$B$9</f>
        <v>2.0000000000000001E-4</v>
      </c>
      <c r="S146" s="300">
        <f>R146*S129</f>
        <v>0.02</v>
      </c>
      <c r="T146" s="74">
        <f>Rates!$J$9</f>
        <v>2.9999999999999997E-4</v>
      </c>
      <c r="U146" s="2">
        <f>T146*U129</f>
        <v>0.03</v>
      </c>
      <c r="V146" s="48"/>
    </row>
    <row r="147" spans="1:22" x14ac:dyDescent="0.25">
      <c r="A147" s="99">
        <f t="shared" si="20"/>
        <v>19</v>
      </c>
      <c r="B147" s="48" t="s">
        <v>75</v>
      </c>
      <c r="C147" s="37">
        <v>0</v>
      </c>
      <c r="D147" s="300">
        <f>C147*D129</f>
        <v>0</v>
      </c>
      <c r="E147" s="74">
        <v>0</v>
      </c>
      <c r="F147" s="2">
        <f>E147*F129</f>
        <v>0</v>
      </c>
      <c r="G147" s="48"/>
      <c r="H147" s="37">
        <v>0</v>
      </c>
      <c r="I147" s="300">
        <f>H147*I129</f>
        <v>0</v>
      </c>
      <c r="J147" s="74">
        <v>0</v>
      </c>
      <c r="K147" s="2">
        <f>J147*K129</f>
        <v>0</v>
      </c>
      <c r="L147" s="48"/>
      <c r="M147" s="37">
        <f>Rates!$B$20</f>
        <v>4.0000000000000002E-4</v>
      </c>
      <c r="N147" s="300">
        <f>M147*N129</f>
        <v>0.04</v>
      </c>
      <c r="O147" s="74">
        <v>0</v>
      </c>
      <c r="P147" s="2">
        <f>O147*P129</f>
        <v>0</v>
      </c>
      <c r="Q147" s="48"/>
      <c r="R147" s="37">
        <f>Rates!$B$23</f>
        <v>2.3E-3</v>
      </c>
      <c r="S147" s="300">
        <f>R147*S129</f>
        <v>0.22999999999999998</v>
      </c>
      <c r="T147" s="74">
        <v>0</v>
      </c>
      <c r="U147" s="2">
        <f>T147*U129</f>
        <v>0</v>
      </c>
      <c r="V147" s="48"/>
    </row>
    <row r="148" spans="1:22" x14ac:dyDescent="0.25">
      <c r="A148" s="99">
        <f t="shared" si="20"/>
        <v>20</v>
      </c>
      <c r="B148" s="48" t="s">
        <v>82</v>
      </c>
      <c r="C148" s="37">
        <v>0</v>
      </c>
      <c r="D148" s="300">
        <f>C148*D129</f>
        <v>0</v>
      </c>
      <c r="E148" s="74">
        <v>0</v>
      </c>
      <c r="F148" s="2">
        <f>E148*F129</f>
        <v>0</v>
      </c>
      <c r="G148" s="48"/>
      <c r="H148" s="37">
        <v>0</v>
      </c>
      <c r="I148" s="300">
        <f>H148*I129</f>
        <v>0</v>
      </c>
      <c r="J148" s="74">
        <v>0</v>
      </c>
      <c r="K148" s="2">
        <f>J148*K129</f>
        <v>0</v>
      </c>
      <c r="L148" s="48"/>
      <c r="M148" s="37">
        <v>0</v>
      </c>
      <c r="N148" s="300">
        <f>M148*N129</f>
        <v>0</v>
      </c>
      <c r="O148" s="74">
        <v>0</v>
      </c>
      <c r="P148" s="2">
        <f>O148*P129</f>
        <v>0</v>
      </c>
      <c r="Q148" s="48"/>
      <c r="R148" s="37">
        <f>Rates!$B$24</f>
        <v>5.1999999999999998E-3</v>
      </c>
      <c r="S148" s="300">
        <f>R148*S129</f>
        <v>0.52</v>
      </c>
      <c r="T148" s="74">
        <v>0</v>
      </c>
      <c r="U148" s="2">
        <f>T148*U129</f>
        <v>0</v>
      </c>
      <c r="V148" s="48"/>
    </row>
    <row r="149" spans="1:22" x14ac:dyDescent="0.25">
      <c r="A149" s="99">
        <f t="shared" si="20"/>
        <v>21</v>
      </c>
      <c r="B149" s="48" t="s">
        <v>76</v>
      </c>
      <c r="C149" s="37">
        <f>Rates!$B$10</f>
        <v>1.5E-3</v>
      </c>
      <c r="D149" s="300">
        <f>C149*D129</f>
        <v>0.15</v>
      </c>
      <c r="E149" s="74">
        <f>Rates!$J$10</f>
        <v>0</v>
      </c>
      <c r="F149" s="2">
        <f>E149*F129</f>
        <v>0</v>
      </c>
      <c r="G149" s="48"/>
      <c r="H149" s="37">
        <f>Rates!$B$10</f>
        <v>1.5E-3</v>
      </c>
      <c r="I149" s="300">
        <f>H149*I129</f>
        <v>0.15</v>
      </c>
      <c r="J149" s="74">
        <f>Rates!$J$10</f>
        <v>0</v>
      </c>
      <c r="K149" s="2">
        <f>J149*K129</f>
        <v>0</v>
      </c>
      <c r="L149" s="48"/>
      <c r="M149" s="37">
        <f>Rates!$B$10</f>
        <v>1.5E-3</v>
      </c>
      <c r="N149" s="300">
        <f>M149*N129</f>
        <v>0.15</v>
      </c>
      <c r="O149" s="74">
        <f>Rates!$J$10</f>
        <v>0</v>
      </c>
      <c r="P149" s="2">
        <f>O149*P129</f>
        <v>0</v>
      </c>
      <c r="Q149" s="48"/>
      <c r="R149" s="37">
        <f>Rates!$B$10</f>
        <v>1.5E-3</v>
      </c>
      <c r="S149" s="300">
        <f>R149*S129</f>
        <v>0.15</v>
      </c>
      <c r="T149" s="74">
        <f>Rates!$J$10</f>
        <v>0</v>
      </c>
      <c r="U149" s="2">
        <f>T149*U129</f>
        <v>0</v>
      </c>
      <c r="V149" s="48"/>
    </row>
    <row r="150" spans="1:22" x14ac:dyDescent="0.25">
      <c r="A150" s="99">
        <f t="shared" si="20"/>
        <v>22</v>
      </c>
      <c r="B150" s="48" t="s">
        <v>157</v>
      </c>
      <c r="C150" s="37">
        <f>Rates!$B$11</f>
        <v>0</v>
      </c>
      <c r="D150" s="300">
        <f>C150*D129</f>
        <v>0</v>
      </c>
      <c r="E150" s="74">
        <f>Rates!$J$11</f>
        <v>-1.2999999999999999E-3</v>
      </c>
      <c r="F150" s="2">
        <f>E150*F129</f>
        <v>-0.13</v>
      </c>
      <c r="G150" s="48"/>
      <c r="H150" s="37">
        <f>Rates!$B$11</f>
        <v>0</v>
      </c>
      <c r="I150" s="300">
        <f>H150*I129</f>
        <v>0</v>
      </c>
      <c r="J150" s="74">
        <f>Rates!$J$11</f>
        <v>-1.2999999999999999E-3</v>
      </c>
      <c r="K150" s="2">
        <f>J150*K129</f>
        <v>-0.13</v>
      </c>
      <c r="L150" s="48"/>
      <c r="M150" s="37">
        <f>Rates!$B$11</f>
        <v>0</v>
      </c>
      <c r="N150" s="300">
        <f>M150*N129</f>
        <v>0</v>
      </c>
      <c r="O150" s="74">
        <f>Rates!$J$11</f>
        <v>-1.2999999999999999E-3</v>
      </c>
      <c r="P150" s="2">
        <f>O150*P129</f>
        <v>-0.13</v>
      </c>
      <c r="Q150" s="48"/>
      <c r="R150" s="37">
        <f>Rates!$B$11</f>
        <v>0</v>
      </c>
      <c r="S150" s="300">
        <f>R150*S129</f>
        <v>0</v>
      </c>
      <c r="T150" s="74">
        <f>Rates!$J$11</f>
        <v>-1.2999999999999999E-3</v>
      </c>
      <c r="U150" s="2">
        <f>T150*U129</f>
        <v>-0.13</v>
      </c>
      <c r="V150" s="48"/>
    </row>
    <row r="151" spans="1:22" x14ac:dyDescent="0.25">
      <c r="A151" s="99">
        <f t="shared" si="20"/>
        <v>23</v>
      </c>
      <c r="B151" s="48" t="s">
        <v>173</v>
      </c>
      <c r="C151" s="37">
        <f>Rates!$B$12</f>
        <v>0</v>
      </c>
      <c r="D151" s="300">
        <f>C151*D129</f>
        <v>0</v>
      </c>
      <c r="E151" s="74">
        <f>Rates!$J$12</f>
        <v>2.9999999999999997E-4</v>
      </c>
      <c r="F151" s="2">
        <f>E151*F129</f>
        <v>0.03</v>
      </c>
      <c r="G151" s="48"/>
      <c r="H151" s="37">
        <f>Rates!$B$12</f>
        <v>0</v>
      </c>
      <c r="I151" s="300">
        <f>H151*I129</f>
        <v>0</v>
      </c>
      <c r="J151" s="74">
        <f>Rates!$J$12</f>
        <v>2.9999999999999997E-4</v>
      </c>
      <c r="K151" s="2">
        <f>J151*K129</f>
        <v>0.03</v>
      </c>
      <c r="L151" s="48"/>
      <c r="M151" s="37">
        <f>Rates!$B$12</f>
        <v>0</v>
      </c>
      <c r="N151" s="300">
        <f>M151*N129</f>
        <v>0</v>
      </c>
      <c r="O151" s="74">
        <f>Rates!$J$12</f>
        <v>2.9999999999999997E-4</v>
      </c>
      <c r="P151" s="2">
        <f>O151*P129</f>
        <v>0.03</v>
      </c>
      <c r="Q151" s="48"/>
      <c r="R151" s="37">
        <f>Rates!$B$12</f>
        <v>0</v>
      </c>
      <c r="S151" s="300">
        <f>R151*S129</f>
        <v>0</v>
      </c>
      <c r="T151" s="74">
        <f>Rates!$J$12</f>
        <v>2.9999999999999997E-4</v>
      </c>
      <c r="U151" s="2">
        <f>T151*U129</f>
        <v>0.03</v>
      </c>
      <c r="V151" s="48"/>
    </row>
    <row r="152" spans="1:22" x14ac:dyDescent="0.25">
      <c r="A152" s="99">
        <f t="shared" si="20"/>
        <v>24</v>
      </c>
      <c r="B152" s="48" t="s">
        <v>71</v>
      </c>
      <c r="C152" s="37">
        <f>Rates!$B$13</f>
        <v>0.25</v>
      </c>
      <c r="D152" s="300">
        <f>C152</f>
        <v>0.25</v>
      </c>
      <c r="E152" s="74">
        <f>Rates!$J$13</f>
        <v>0</v>
      </c>
      <c r="F152" s="2">
        <f>E152</f>
        <v>0</v>
      </c>
      <c r="G152" s="48"/>
      <c r="H152" s="37">
        <f>Rates!$B$13</f>
        <v>0.25</v>
      </c>
      <c r="I152" s="300">
        <f>H152</f>
        <v>0.25</v>
      </c>
      <c r="J152" s="74">
        <f>Rates!$J$13</f>
        <v>0</v>
      </c>
      <c r="K152" s="2">
        <f>J152</f>
        <v>0</v>
      </c>
      <c r="L152" s="48"/>
      <c r="M152" s="37">
        <f>Rates!$B$13</f>
        <v>0.25</v>
      </c>
      <c r="N152" s="300">
        <f>M152</f>
        <v>0.25</v>
      </c>
      <c r="O152" s="74">
        <f>Rates!$J$13</f>
        <v>0</v>
      </c>
      <c r="P152" s="2">
        <f>O152</f>
        <v>0</v>
      </c>
      <c r="Q152" s="48"/>
      <c r="R152" s="37">
        <f>Rates!$B$13</f>
        <v>0.25</v>
      </c>
      <c r="S152" s="300">
        <f>R152</f>
        <v>0.25</v>
      </c>
      <c r="T152" s="74">
        <f>Rates!$J$13</f>
        <v>0</v>
      </c>
      <c r="U152" s="2">
        <f>T152</f>
        <v>0</v>
      </c>
      <c r="V152" s="48"/>
    </row>
    <row r="153" spans="1:22" x14ac:dyDescent="0.25">
      <c r="A153" s="99">
        <f t="shared" si="20"/>
        <v>25</v>
      </c>
      <c r="B153" s="48" t="s">
        <v>78</v>
      </c>
      <c r="C153" s="37">
        <f>Rates!$B$14</f>
        <v>-1.4</v>
      </c>
      <c r="D153" s="300">
        <f>C153</f>
        <v>-1.4</v>
      </c>
      <c r="E153" s="74">
        <f>Rates!$J$14</f>
        <v>-1.4</v>
      </c>
      <c r="F153" s="2">
        <f>E153</f>
        <v>-1.4</v>
      </c>
      <c r="G153" s="48"/>
      <c r="H153" s="37">
        <f>Rates!$B$14</f>
        <v>-1.4</v>
      </c>
      <c r="I153" s="300">
        <f>H153</f>
        <v>-1.4</v>
      </c>
      <c r="J153" s="74">
        <f>Rates!$J$14</f>
        <v>-1.4</v>
      </c>
      <c r="K153" s="2">
        <f>J153</f>
        <v>-1.4</v>
      </c>
      <c r="L153" s="48"/>
      <c r="M153" s="37">
        <f>Rates!$B$14</f>
        <v>-1.4</v>
      </c>
      <c r="N153" s="300">
        <f>M153</f>
        <v>-1.4</v>
      </c>
      <c r="O153" s="74">
        <f>Rates!$J$14</f>
        <v>-1.4</v>
      </c>
      <c r="P153" s="2">
        <f>O153</f>
        <v>-1.4</v>
      </c>
      <c r="Q153" s="48"/>
      <c r="R153" s="37">
        <f>Rates!$B$14</f>
        <v>-1.4</v>
      </c>
      <c r="S153" s="300">
        <f>R153</f>
        <v>-1.4</v>
      </c>
      <c r="T153" s="74">
        <f>Rates!$J$14</f>
        <v>-1.4</v>
      </c>
      <c r="U153" s="2">
        <f>T153</f>
        <v>-1.4</v>
      </c>
      <c r="V153" s="48"/>
    </row>
    <row r="154" spans="1:22" x14ac:dyDescent="0.25">
      <c r="A154" s="102">
        <f t="shared" si="20"/>
        <v>26</v>
      </c>
      <c r="B154" s="103" t="s">
        <v>23</v>
      </c>
      <c r="C154" s="86"/>
      <c r="D154" s="56">
        <f>SUM(D140:D153)</f>
        <v>20.430080053262316</v>
      </c>
      <c r="E154" s="70"/>
      <c r="F154" s="55">
        <f>SUM(F140:F153)</f>
        <v>21.520080053262323</v>
      </c>
      <c r="G154" s="87">
        <f>F154-D154</f>
        <v>1.090000000000007</v>
      </c>
      <c r="H154" s="86"/>
      <c r="I154" s="56">
        <f>SUM(I140:I153)</f>
        <v>20.430080053262316</v>
      </c>
      <c r="J154" s="70"/>
      <c r="K154" s="55">
        <f>SUM(K140:K153)</f>
        <v>21.520080053262323</v>
      </c>
      <c r="L154" s="87">
        <f>K154-I154</f>
        <v>1.090000000000007</v>
      </c>
      <c r="M154" s="86"/>
      <c r="N154" s="56">
        <f>SUM(N140:N153)</f>
        <v>20.470080053262315</v>
      </c>
      <c r="O154" s="70"/>
      <c r="P154" s="55">
        <f>SUM(P140:P153)</f>
        <v>21.520080053262323</v>
      </c>
      <c r="Q154" s="87">
        <f>P154-N154</f>
        <v>1.0500000000000078</v>
      </c>
      <c r="R154" s="86"/>
      <c r="S154" s="56">
        <f>SUM(S140:S153)</f>
        <v>21.180080053262316</v>
      </c>
      <c r="T154" s="70"/>
      <c r="U154" s="55">
        <f>SUM(U140:U153)</f>
        <v>21.520080053262323</v>
      </c>
      <c r="V154" s="87">
        <f>U154-S154</f>
        <v>0.34000000000000696</v>
      </c>
    </row>
    <row r="155" spans="1:22" x14ac:dyDescent="0.25">
      <c r="A155" s="104">
        <f t="shared" si="20"/>
        <v>27</v>
      </c>
      <c r="B155" s="105" t="s">
        <v>87</v>
      </c>
      <c r="C155" s="88"/>
      <c r="D155" s="80"/>
      <c r="E155" s="71"/>
      <c r="F155" s="57"/>
      <c r="G155" s="89">
        <f>G154/D154</f>
        <v>5.3352703325602172E-2</v>
      </c>
      <c r="H155" s="88"/>
      <c r="I155" s="80"/>
      <c r="J155" s="71"/>
      <c r="K155" s="57"/>
      <c r="L155" s="89">
        <f>L154/I154</f>
        <v>5.3352703325602172E-2</v>
      </c>
      <c r="M155" s="88"/>
      <c r="N155" s="80"/>
      <c r="O155" s="71"/>
      <c r="P155" s="57"/>
      <c r="Q155" s="89">
        <f>Q154/N154</f>
        <v>5.1294376830376361E-2</v>
      </c>
      <c r="R155" s="88"/>
      <c r="S155" s="80"/>
      <c r="T155" s="71"/>
      <c r="U155" s="57"/>
      <c r="V155" s="89">
        <f>V154/S154</f>
        <v>1.6052819401295774E-2</v>
      </c>
    </row>
    <row r="156" spans="1:22" x14ac:dyDescent="0.25">
      <c r="A156" s="106">
        <f t="shared" si="20"/>
        <v>28</v>
      </c>
      <c r="B156" s="91" t="s">
        <v>26</v>
      </c>
      <c r="C156" s="90"/>
      <c r="D156" s="81"/>
      <c r="E156" s="72"/>
      <c r="F156" s="54"/>
      <c r="G156" s="91"/>
      <c r="H156" s="90"/>
      <c r="I156" s="81"/>
      <c r="J156" s="72"/>
      <c r="K156" s="54"/>
      <c r="L156" s="91"/>
      <c r="M156" s="90"/>
      <c r="N156" s="81"/>
      <c r="O156" s="72"/>
      <c r="P156" s="54"/>
      <c r="Q156" s="91"/>
      <c r="R156" s="90"/>
      <c r="S156" s="81"/>
      <c r="T156" s="72"/>
      <c r="U156" s="54"/>
      <c r="V156" s="91"/>
    </row>
    <row r="157" spans="1:22" x14ac:dyDescent="0.25">
      <c r="A157" s="99">
        <f t="shared" si="20"/>
        <v>29</v>
      </c>
      <c r="B157" s="48" t="s">
        <v>57</v>
      </c>
      <c r="C157" s="37">
        <f>Rates!$B$17</f>
        <v>7.0000000000000001E-3</v>
      </c>
      <c r="D157" s="32">
        <f>C157*D132</f>
        <v>0.73016999999999999</v>
      </c>
      <c r="E157" s="74">
        <f>Rates!$J$17</f>
        <v>6.8999999999999999E-3</v>
      </c>
      <c r="F157" s="2">
        <f>E157*F132</f>
        <v>0.71973899999999991</v>
      </c>
      <c r="G157" s="48"/>
      <c r="H157" s="37">
        <f>Rates!$B$17</f>
        <v>7.0000000000000001E-3</v>
      </c>
      <c r="I157" s="32">
        <f>H157*I132</f>
        <v>0.73016999999999999</v>
      </c>
      <c r="J157" s="74">
        <f>Rates!$J$17</f>
        <v>6.8999999999999999E-3</v>
      </c>
      <c r="K157" s="2">
        <f>J157*K132</f>
        <v>0.71973899999999991</v>
      </c>
      <c r="L157" s="48"/>
      <c r="M157" s="37">
        <f>Rates!$B$17</f>
        <v>7.0000000000000001E-3</v>
      </c>
      <c r="N157" s="32">
        <f>M157*N132</f>
        <v>0.73016999999999999</v>
      </c>
      <c r="O157" s="74">
        <f>Rates!$J$17</f>
        <v>6.8999999999999999E-3</v>
      </c>
      <c r="P157" s="2">
        <f>O157*P132</f>
        <v>0.71973899999999991</v>
      </c>
      <c r="Q157" s="48"/>
      <c r="R157" s="37">
        <f>Rates!$B$17</f>
        <v>7.0000000000000001E-3</v>
      </c>
      <c r="S157" s="32">
        <f>R157*S132</f>
        <v>0.73016999999999999</v>
      </c>
      <c r="T157" s="74">
        <f>Rates!$J$17</f>
        <v>6.8999999999999999E-3</v>
      </c>
      <c r="U157" s="2">
        <f>T157*U132</f>
        <v>0.71973899999999991</v>
      </c>
      <c r="V157" s="48"/>
    </row>
    <row r="158" spans="1:22" x14ac:dyDescent="0.25">
      <c r="A158" s="99">
        <f t="shared" si="20"/>
        <v>30</v>
      </c>
      <c r="B158" s="48" t="s">
        <v>58</v>
      </c>
      <c r="C158" s="37">
        <f>Rates!$B$18</f>
        <v>5.3E-3</v>
      </c>
      <c r="D158" s="32">
        <f>C158*D132</f>
        <v>0.55284299999999997</v>
      </c>
      <c r="E158" s="74">
        <f>Rates!$J$18</f>
        <v>5.3E-3</v>
      </c>
      <c r="F158" s="2">
        <f>E158*F132</f>
        <v>0.55284299999999997</v>
      </c>
      <c r="G158" s="48"/>
      <c r="H158" s="37">
        <f>Rates!$B$18</f>
        <v>5.3E-3</v>
      </c>
      <c r="I158" s="32">
        <f>H158*I132</f>
        <v>0.55284299999999997</v>
      </c>
      <c r="J158" s="74">
        <f>Rates!$J$18</f>
        <v>5.3E-3</v>
      </c>
      <c r="K158" s="2">
        <f>J158*K132</f>
        <v>0.55284299999999997</v>
      </c>
      <c r="L158" s="48"/>
      <c r="M158" s="37">
        <f>Rates!$B$18</f>
        <v>5.3E-3</v>
      </c>
      <c r="N158" s="32">
        <f>M158*N132</f>
        <v>0.55284299999999997</v>
      </c>
      <c r="O158" s="74">
        <f>Rates!$J$18</f>
        <v>5.3E-3</v>
      </c>
      <c r="P158" s="2">
        <f>O158*P132</f>
        <v>0.55284299999999997</v>
      </c>
      <c r="Q158" s="48"/>
      <c r="R158" s="37">
        <f>Rates!$B$18</f>
        <v>5.3E-3</v>
      </c>
      <c r="S158" s="32">
        <f>R158*S132</f>
        <v>0.55284299999999997</v>
      </c>
      <c r="T158" s="74">
        <f>Rates!$J$18</f>
        <v>5.3E-3</v>
      </c>
      <c r="U158" s="2">
        <f>T158*U132</f>
        <v>0.55284299999999997</v>
      </c>
      <c r="V158" s="48"/>
    </row>
    <row r="159" spans="1:22" x14ac:dyDescent="0.25">
      <c r="A159" s="102">
        <f t="shared" si="20"/>
        <v>31</v>
      </c>
      <c r="B159" s="103" t="s">
        <v>23</v>
      </c>
      <c r="C159" s="86"/>
      <c r="D159" s="56">
        <f>SUM(D157:D158)</f>
        <v>1.283013</v>
      </c>
      <c r="E159" s="70"/>
      <c r="F159" s="55">
        <f>SUM(F157:F158)</f>
        <v>1.2725819999999999</v>
      </c>
      <c r="G159" s="87">
        <f>F159-D159</f>
        <v>-1.0431000000000079E-2</v>
      </c>
      <c r="H159" s="86"/>
      <c r="I159" s="56">
        <f>SUM(I157:I158)</f>
        <v>1.283013</v>
      </c>
      <c r="J159" s="70"/>
      <c r="K159" s="55">
        <f>SUM(K157:K158)</f>
        <v>1.2725819999999999</v>
      </c>
      <c r="L159" s="87">
        <f>K159-I159</f>
        <v>-1.0431000000000079E-2</v>
      </c>
      <c r="M159" s="86"/>
      <c r="N159" s="56">
        <f>SUM(N157:N158)</f>
        <v>1.283013</v>
      </c>
      <c r="O159" s="70"/>
      <c r="P159" s="55">
        <f>SUM(P157:P158)</f>
        <v>1.2725819999999999</v>
      </c>
      <c r="Q159" s="87">
        <f>P159-N159</f>
        <v>-1.0431000000000079E-2</v>
      </c>
      <c r="R159" s="86"/>
      <c r="S159" s="56">
        <f>SUM(S157:S158)</f>
        <v>1.283013</v>
      </c>
      <c r="T159" s="70"/>
      <c r="U159" s="55">
        <f>SUM(U157:U158)</f>
        <v>1.2725819999999999</v>
      </c>
      <c r="V159" s="87">
        <f>U159-S159</f>
        <v>-1.0431000000000079E-2</v>
      </c>
    </row>
    <row r="160" spans="1:22" x14ac:dyDescent="0.25">
      <c r="A160" s="104">
        <f t="shared" si="20"/>
        <v>32</v>
      </c>
      <c r="B160" s="105" t="s">
        <v>87</v>
      </c>
      <c r="C160" s="88"/>
      <c r="D160" s="80"/>
      <c r="E160" s="71"/>
      <c r="F160" s="57"/>
      <c r="G160" s="89">
        <f>G159/D159</f>
        <v>-8.1300813008130697E-3</v>
      </c>
      <c r="H160" s="88"/>
      <c r="I160" s="80"/>
      <c r="J160" s="71"/>
      <c r="K160" s="57"/>
      <c r="L160" s="89">
        <f>L159/I159</f>
        <v>-8.1300813008130697E-3</v>
      </c>
      <c r="M160" s="88"/>
      <c r="N160" s="80"/>
      <c r="O160" s="71"/>
      <c r="P160" s="57"/>
      <c r="Q160" s="89">
        <f>Q159/N159</f>
        <v>-8.1300813008130697E-3</v>
      </c>
      <c r="R160" s="88"/>
      <c r="S160" s="80"/>
      <c r="T160" s="71"/>
      <c r="U160" s="57"/>
      <c r="V160" s="89">
        <f>V159/S159</f>
        <v>-8.1300813008130697E-3</v>
      </c>
    </row>
    <row r="161" spans="1:22" x14ac:dyDescent="0.25">
      <c r="A161" s="106">
        <f t="shared" si="20"/>
        <v>33</v>
      </c>
      <c r="B161" s="91" t="s">
        <v>27</v>
      </c>
      <c r="C161" s="90"/>
      <c r="D161" s="81"/>
      <c r="E161" s="72"/>
      <c r="F161" s="54"/>
      <c r="G161" s="91"/>
      <c r="H161" s="90"/>
      <c r="I161" s="81"/>
      <c r="J161" s="72"/>
      <c r="K161" s="54"/>
      <c r="L161" s="91"/>
      <c r="M161" s="90"/>
      <c r="N161" s="81"/>
      <c r="O161" s="72"/>
      <c r="P161" s="54"/>
      <c r="Q161" s="91"/>
      <c r="R161" s="90"/>
      <c r="S161" s="81"/>
      <c r="T161" s="72"/>
      <c r="U161" s="54"/>
      <c r="V161" s="91"/>
    </row>
    <row r="162" spans="1:22" x14ac:dyDescent="0.25">
      <c r="A162" s="99">
        <f t="shared" si="20"/>
        <v>34</v>
      </c>
      <c r="B162" s="48" t="s">
        <v>55</v>
      </c>
      <c r="C162" s="37">
        <f>WMSR+RRRP</f>
        <v>6.0000000000000001E-3</v>
      </c>
      <c r="D162" s="32">
        <f>C162*D132</f>
        <v>0.62585999999999997</v>
      </c>
      <c r="E162" s="74">
        <f>WMSR+RRRP</f>
        <v>6.0000000000000001E-3</v>
      </c>
      <c r="F162" s="2">
        <f>E162*F132</f>
        <v>0.62585999999999997</v>
      </c>
      <c r="G162" s="48"/>
      <c r="H162" s="37">
        <f>WMSR+RRRP</f>
        <v>6.0000000000000001E-3</v>
      </c>
      <c r="I162" s="32">
        <f>H162*I132</f>
        <v>0.62585999999999997</v>
      </c>
      <c r="J162" s="74">
        <f>WMSR+RRRP</f>
        <v>6.0000000000000001E-3</v>
      </c>
      <c r="K162" s="2">
        <f>J162*K132</f>
        <v>0.62585999999999997</v>
      </c>
      <c r="L162" s="48"/>
      <c r="M162" s="37">
        <f>WMSR+RRRP</f>
        <v>6.0000000000000001E-3</v>
      </c>
      <c r="N162" s="32">
        <f>M162*N132</f>
        <v>0.62585999999999997</v>
      </c>
      <c r="O162" s="74">
        <f>WMSR+RRRP</f>
        <v>6.0000000000000001E-3</v>
      </c>
      <c r="P162" s="2">
        <f>O162*P132</f>
        <v>0.62585999999999997</v>
      </c>
      <c r="Q162" s="48"/>
      <c r="R162" s="37">
        <f>WMSR+RRRP</f>
        <v>6.0000000000000001E-3</v>
      </c>
      <c r="S162" s="32">
        <f>R162*S132</f>
        <v>0.62585999999999997</v>
      </c>
      <c r="T162" s="74">
        <f>WMSR+RRRP</f>
        <v>6.0000000000000001E-3</v>
      </c>
      <c r="U162" s="2">
        <f>T162*U132</f>
        <v>0.62585999999999997</v>
      </c>
      <c r="V162" s="48"/>
    </row>
    <row r="163" spans="1:22" x14ac:dyDescent="0.25">
      <c r="A163" s="99">
        <f t="shared" si="20"/>
        <v>35</v>
      </c>
      <c r="B163" s="48" t="s">
        <v>56</v>
      </c>
      <c r="C163" s="37">
        <f>SSS</f>
        <v>0.25</v>
      </c>
      <c r="D163" s="32">
        <f>C163</f>
        <v>0.25</v>
      </c>
      <c r="E163" s="74">
        <f>SSS</f>
        <v>0.25</v>
      </c>
      <c r="F163" s="2">
        <f>E163</f>
        <v>0.25</v>
      </c>
      <c r="G163" s="48"/>
      <c r="H163" s="37">
        <f>SSS</f>
        <v>0.25</v>
      </c>
      <c r="I163" s="32">
        <f>H163</f>
        <v>0.25</v>
      </c>
      <c r="J163" s="74">
        <f>SSS</f>
        <v>0.25</v>
      </c>
      <c r="K163" s="2">
        <f>J163</f>
        <v>0.25</v>
      </c>
      <c r="L163" s="48"/>
      <c r="M163" s="37">
        <f>SSS</f>
        <v>0.25</v>
      </c>
      <c r="N163" s="32">
        <f>M163</f>
        <v>0.25</v>
      </c>
      <c r="O163" s="74">
        <f>SSS</f>
        <v>0.25</v>
      </c>
      <c r="P163" s="2">
        <f>O163</f>
        <v>0.25</v>
      </c>
      <c r="Q163" s="48"/>
      <c r="R163" s="37">
        <f>SSS</f>
        <v>0.25</v>
      </c>
      <c r="S163" s="32">
        <f>R163</f>
        <v>0.25</v>
      </c>
      <c r="T163" s="74">
        <f>SSS</f>
        <v>0.25</v>
      </c>
      <c r="U163" s="2">
        <f>T163</f>
        <v>0.25</v>
      </c>
      <c r="V163" s="48"/>
    </row>
    <row r="164" spans="1:22" x14ac:dyDescent="0.25">
      <c r="A164" s="99">
        <f t="shared" si="20"/>
        <v>36</v>
      </c>
      <c r="B164" s="48" t="s">
        <v>9</v>
      </c>
      <c r="C164" s="37">
        <v>7.0000000000000001E-3</v>
      </c>
      <c r="D164" s="32">
        <f>C164*D129</f>
        <v>0.70000000000000007</v>
      </c>
      <c r="E164" s="74">
        <v>7.0000000000000001E-3</v>
      </c>
      <c r="F164" s="2">
        <f>E164*F129</f>
        <v>0.70000000000000007</v>
      </c>
      <c r="G164" s="48"/>
      <c r="H164" s="37">
        <v>7.0000000000000001E-3</v>
      </c>
      <c r="I164" s="32">
        <f>H164*I129</f>
        <v>0.70000000000000007</v>
      </c>
      <c r="J164" s="74">
        <v>7.0000000000000001E-3</v>
      </c>
      <c r="K164" s="2">
        <f>J164*K129</f>
        <v>0.70000000000000007</v>
      </c>
      <c r="L164" s="48"/>
      <c r="M164" s="37">
        <v>7.0000000000000001E-3</v>
      </c>
      <c r="N164" s="32">
        <f>M164*N129</f>
        <v>0.70000000000000007</v>
      </c>
      <c r="O164" s="74">
        <v>7.0000000000000001E-3</v>
      </c>
      <c r="P164" s="2">
        <f>O164*P129</f>
        <v>0.70000000000000007</v>
      </c>
      <c r="Q164" s="48"/>
      <c r="R164" s="37">
        <v>7.0000000000000001E-3</v>
      </c>
      <c r="S164" s="32">
        <f>R164*S129</f>
        <v>0.70000000000000007</v>
      </c>
      <c r="T164" s="74">
        <v>7.0000000000000001E-3</v>
      </c>
      <c r="U164" s="2">
        <f>T164*U129</f>
        <v>0.70000000000000007</v>
      </c>
      <c r="V164" s="48"/>
    </row>
    <row r="165" spans="1:22" x14ac:dyDescent="0.25">
      <c r="A165" s="99">
        <f t="shared" si="20"/>
        <v>37</v>
      </c>
      <c r="B165" s="48" t="s">
        <v>28</v>
      </c>
      <c r="C165" s="49">
        <v>0</v>
      </c>
      <c r="D165" s="32"/>
      <c r="E165" s="66">
        <v>0</v>
      </c>
      <c r="F165" s="2"/>
      <c r="G165" s="48"/>
      <c r="H165" s="49">
        <v>0</v>
      </c>
      <c r="I165" s="32"/>
      <c r="J165" s="66">
        <v>0</v>
      </c>
      <c r="K165" s="2"/>
      <c r="L165" s="48"/>
      <c r="M165" s="49">
        <v>0</v>
      </c>
      <c r="N165" s="32"/>
      <c r="O165" s="66">
        <v>0</v>
      </c>
      <c r="P165" s="2"/>
      <c r="Q165" s="48"/>
      <c r="R165" s="49">
        <v>0</v>
      </c>
      <c r="S165" s="32"/>
      <c r="T165" s="66">
        <v>0</v>
      </c>
      <c r="U165" s="2"/>
      <c r="V165" s="48"/>
    </row>
    <row r="166" spans="1:22" x14ac:dyDescent="0.25">
      <c r="A166" s="102">
        <f t="shared" si="20"/>
        <v>38</v>
      </c>
      <c r="B166" s="103" t="s">
        <v>10</v>
      </c>
      <c r="C166" s="86"/>
      <c r="D166" s="56">
        <f>SUM(D162:D165)</f>
        <v>1.57586</v>
      </c>
      <c r="E166" s="70"/>
      <c r="F166" s="55">
        <f>SUM(F162:F165)</f>
        <v>1.57586</v>
      </c>
      <c r="G166" s="87">
        <f>F166-D166</f>
        <v>0</v>
      </c>
      <c r="H166" s="86"/>
      <c r="I166" s="56">
        <f>SUM(I162:I165)</f>
        <v>1.57586</v>
      </c>
      <c r="J166" s="70"/>
      <c r="K166" s="55">
        <f>SUM(K162:K165)</f>
        <v>1.57586</v>
      </c>
      <c r="L166" s="87">
        <f>K166-I166</f>
        <v>0</v>
      </c>
      <c r="M166" s="86"/>
      <c r="N166" s="56">
        <f>SUM(N162:N165)</f>
        <v>1.57586</v>
      </c>
      <c r="O166" s="70"/>
      <c r="P166" s="55">
        <f>SUM(P162:P165)</f>
        <v>1.57586</v>
      </c>
      <c r="Q166" s="87">
        <f>P166-N166</f>
        <v>0</v>
      </c>
      <c r="R166" s="86"/>
      <c r="S166" s="56">
        <f>SUM(S162:S165)</f>
        <v>1.57586</v>
      </c>
      <c r="T166" s="70"/>
      <c r="U166" s="55">
        <f>SUM(U162:U165)</f>
        <v>1.57586</v>
      </c>
      <c r="V166" s="87">
        <f>U166-S166</f>
        <v>0</v>
      </c>
    </row>
    <row r="167" spans="1:22" x14ac:dyDescent="0.25">
      <c r="A167" s="104">
        <f t="shared" si="20"/>
        <v>39</v>
      </c>
      <c r="B167" s="105" t="s">
        <v>87</v>
      </c>
      <c r="C167" s="88"/>
      <c r="D167" s="80"/>
      <c r="E167" s="71"/>
      <c r="F167" s="57"/>
      <c r="G167" s="89">
        <f>G166/D166</f>
        <v>0</v>
      </c>
      <c r="H167" s="88"/>
      <c r="I167" s="80"/>
      <c r="J167" s="71"/>
      <c r="K167" s="57"/>
      <c r="L167" s="89">
        <f>L166/I166</f>
        <v>0</v>
      </c>
      <c r="M167" s="88"/>
      <c r="N167" s="80"/>
      <c r="O167" s="71"/>
      <c r="P167" s="57"/>
      <c r="Q167" s="89">
        <f>Q166/N166</f>
        <v>0</v>
      </c>
      <c r="R167" s="88"/>
      <c r="S167" s="80"/>
      <c r="T167" s="71"/>
      <c r="U167" s="57"/>
      <c r="V167" s="89">
        <f>V166/S166</f>
        <v>0</v>
      </c>
    </row>
    <row r="168" spans="1:22" x14ac:dyDescent="0.25">
      <c r="A168" s="107">
        <f t="shared" si="20"/>
        <v>40</v>
      </c>
      <c r="B168" s="93" t="s">
        <v>97</v>
      </c>
      <c r="C168" s="92"/>
      <c r="D168" s="82">
        <f>D137+D154+D159+D166</f>
        <v>34.42770138881491</v>
      </c>
      <c r="E168" s="75"/>
      <c r="F168" s="62">
        <f>F137+F154+F159+F166</f>
        <v>35.507270388814916</v>
      </c>
      <c r="G168" s="93"/>
      <c r="H168" s="92"/>
      <c r="I168" s="82">
        <f>I137+I154+I159+I166</f>
        <v>34.42770138881491</v>
      </c>
      <c r="J168" s="75"/>
      <c r="K168" s="62">
        <f>K137+K154+K159+K166</f>
        <v>35.507270388814916</v>
      </c>
      <c r="L168" s="93"/>
      <c r="M168" s="92"/>
      <c r="N168" s="82">
        <f>N137+N154+N159+N166</f>
        <v>34.467701388814909</v>
      </c>
      <c r="O168" s="75"/>
      <c r="P168" s="62">
        <f>P137+P154+P159+P166</f>
        <v>35.507270388814916</v>
      </c>
      <c r="Q168" s="93"/>
      <c r="R168" s="92"/>
      <c r="S168" s="82">
        <f>S137+S154+S159+S166</f>
        <v>35.17770138881491</v>
      </c>
      <c r="T168" s="75"/>
      <c r="U168" s="62">
        <f>U137+U154+U159+U166</f>
        <v>35.507270388814916</v>
      </c>
      <c r="V168" s="93"/>
    </row>
    <row r="169" spans="1:22" x14ac:dyDescent="0.25">
      <c r="A169" s="108">
        <f t="shared" si="20"/>
        <v>41</v>
      </c>
      <c r="B169" s="94" t="s">
        <v>11</v>
      </c>
      <c r="C169" s="50"/>
      <c r="D169" s="33">
        <f>D168*0.13</f>
        <v>4.4756011805459384</v>
      </c>
      <c r="E169" s="76"/>
      <c r="F169" s="59">
        <f>F168*0.13</f>
        <v>4.6159451505459392</v>
      </c>
      <c r="G169" s="94"/>
      <c r="H169" s="50"/>
      <c r="I169" s="33">
        <f>I168*0.13</f>
        <v>4.4756011805459384</v>
      </c>
      <c r="J169" s="76"/>
      <c r="K169" s="59">
        <f>K168*0.13</f>
        <v>4.6159451505459392</v>
      </c>
      <c r="L169" s="94"/>
      <c r="M169" s="50"/>
      <c r="N169" s="33">
        <f>N168*0.13</f>
        <v>4.4808011805459387</v>
      </c>
      <c r="O169" s="76"/>
      <c r="P169" s="59">
        <f>P168*0.13</f>
        <v>4.6159451505459392</v>
      </c>
      <c r="Q169" s="94"/>
      <c r="R169" s="50"/>
      <c r="S169" s="33">
        <f>S168*0.13</f>
        <v>4.5731011805459385</v>
      </c>
      <c r="T169" s="76"/>
      <c r="U169" s="59">
        <f>U168*0.13</f>
        <v>4.6159451505459392</v>
      </c>
      <c r="V169" s="94"/>
    </row>
    <row r="170" spans="1:22" x14ac:dyDescent="0.25">
      <c r="A170" s="109">
        <f>A169+1</f>
        <v>42</v>
      </c>
      <c r="B170" s="110" t="s">
        <v>13</v>
      </c>
      <c r="C170" s="95"/>
      <c r="D170" s="64">
        <f>SUM(D168:D169)</f>
        <v>38.903302569360847</v>
      </c>
      <c r="E170" s="78"/>
      <c r="F170" s="63">
        <f>SUM(F168:F169)</f>
        <v>40.123215539360856</v>
      </c>
      <c r="G170" s="96">
        <f>F170-D170</f>
        <v>1.21991297000001</v>
      </c>
      <c r="H170" s="95"/>
      <c r="I170" s="64">
        <f>SUM(I168:I169)</f>
        <v>38.903302569360847</v>
      </c>
      <c r="J170" s="78"/>
      <c r="K170" s="63">
        <f>SUM(K168:K169)</f>
        <v>40.123215539360856</v>
      </c>
      <c r="L170" s="96">
        <f>K170-I170</f>
        <v>1.21991297000001</v>
      </c>
      <c r="M170" s="95"/>
      <c r="N170" s="64">
        <f>SUM(N168:N169)</f>
        <v>38.948502569360848</v>
      </c>
      <c r="O170" s="78"/>
      <c r="P170" s="63">
        <f>SUM(P168:P169)</f>
        <v>40.123215539360856</v>
      </c>
      <c r="Q170" s="96">
        <f>P170-N170</f>
        <v>1.1747129700000087</v>
      </c>
      <c r="R170" s="95"/>
      <c r="S170" s="64">
        <f>SUM(S168:S169)</f>
        <v>39.75080256936085</v>
      </c>
      <c r="T170" s="78"/>
      <c r="U170" s="63">
        <f>SUM(U168:U169)</f>
        <v>40.123215539360856</v>
      </c>
      <c r="V170" s="96">
        <f>U170-S170</f>
        <v>0.37241297000000628</v>
      </c>
    </row>
    <row r="171" spans="1:22" x14ac:dyDescent="0.25">
      <c r="A171" s="111">
        <f t="shared" si="20"/>
        <v>43</v>
      </c>
      <c r="B171" s="112" t="s">
        <v>87</v>
      </c>
      <c r="C171" s="97"/>
      <c r="D171" s="83"/>
      <c r="E171" s="79"/>
      <c r="F171" s="65"/>
      <c r="G171" s="98">
        <f>G170/D170</f>
        <v>3.1357568366465097E-2</v>
      </c>
      <c r="H171" s="97"/>
      <c r="I171" s="83"/>
      <c r="J171" s="79"/>
      <c r="K171" s="65"/>
      <c r="L171" s="98">
        <f>L170/I170</f>
        <v>3.1357568366465097E-2</v>
      </c>
      <c r="M171" s="97"/>
      <c r="N171" s="83"/>
      <c r="O171" s="79"/>
      <c r="P171" s="65"/>
      <c r="Q171" s="98">
        <f>Q170/N170</f>
        <v>3.0160670950264108E-2</v>
      </c>
      <c r="R171" s="97"/>
      <c r="S171" s="83"/>
      <c r="T171" s="79"/>
      <c r="U171" s="65"/>
      <c r="V171" s="98">
        <f>V170/S170</f>
        <v>9.3686905905908668E-3</v>
      </c>
    </row>
    <row r="172" spans="1:22" x14ac:dyDescent="0.25">
      <c r="A172" s="151">
        <f t="shared" si="20"/>
        <v>44</v>
      </c>
      <c r="B172" s="152" t="s">
        <v>14</v>
      </c>
      <c r="C172" s="153"/>
      <c r="D172" s="154"/>
      <c r="E172" s="155"/>
      <c r="F172" s="156"/>
      <c r="G172" s="152"/>
      <c r="H172" s="153"/>
      <c r="I172" s="154"/>
      <c r="J172" s="155"/>
      <c r="K172" s="156"/>
      <c r="L172" s="152"/>
      <c r="M172" s="153"/>
      <c r="N172" s="154"/>
      <c r="O172" s="155"/>
      <c r="P172" s="156"/>
      <c r="Q172" s="152"/>
      <c r="R172" s="153"/>
      <c r="S172" s="154"/>
      <c r="T172" s="155"/>
      <c r="U172" s="156"/>
      <c r="V172" s="152"/>
    </row>
    <row r="173" spans="1:22" x14ac:dyDescent="0.25">
      <c r="A173" s="108">
        <f t="shared" si="20"/>
        <v>45</v>
      </c>
      <c r="B173" s="94" t="s">
        <v>96</v>
      </c>
      <c r="C173" s="162">
        <v>0</v>
      </c>
      <c r="D173" s="33">
        <f>C173*D129</f>
        <v>0</v>
      </c>
      <c r="E173" s="163">
        <v>0</v>
      </c>
      <c r="F173" s="59">
        <f>E173*F129</f>
        <v>0</v>
      </c>
      <c r="G173" s="94"/>
      <c r="H173" s="162">
        <v>0</v>
      </c>
      <c r="I173" s="33">
        <f>H173*I129</f>
        <v>0</v>
      </c>
      <c r="J173" s="163">
        <v>0</v>
      </c>
      <c r="K173" s="59">
        <f>J173*K129</f>
        <v>0</v>
      </c>
      <c r="L173" s="94"/>
      <c r="M173" s="162">
        <f>Rates!B141</f>
        <v>0</v>
      </c>
      <c r="N173" s="33">
        <f>M173*N129</f>
        <v>0</v>
      </c>
      <c r="O173" s="163">
        <v>0</v>
      </c>
      <c r="P173" s="59">
        <f>O173*P129</f>
        <v>0</v>
      </c>
      <c r="Q173" s="94"/>
      <c r="R173" s="162">
        <f>Rates!$B$25</f>
        <v>3.0999999999999999E-3</v>
      </c>
      <c r="S173" s="33">
        <f>R173*S129</f>
        <v>0.31</v>
      </c>
      <c r="T173" s="163">
        <v>0</v>
      </c>
      <c r="U173" s="59">
        <f>T173*U129</f>
        <v>0</v>
      </c>
      <c r="V173" s="94"/>
    </row>
    <row r="174" spans="1:22" x14ac:dyDescent="0.25">
      <c r="A174" s="108">
        <f t="shared" si="20"/>
        <v>46</v>
      </c>
      <c r="B174" s="94" t="s">
        <v>163</v>
      </c>
      <c r="C174" s="162">
        <v>0</v>
      </c>
      <c r="D174" s="33">
        <f>C174*D130</f>
        <v>0</v>
      </c>
      <c r="E174" s="163">
        <v>0</v>
      </c>
      <c r="F174" s="59">
        <f>E174*F130</f>
        <v>0</v>
      </c>
      <c r="G174" s="94"/>
      <c r="H174" s="162">
        <v>0</v>
      </c>
      <c r="I174" s="33">
        <f>H174*I130</f>
        <v>0</v>
      </c>
      <c r="J174" s="163">
        <v>0</v>
      </c>
      <c r="K174" s="59">
        <f>J174*K130</f>
        <v>0</v>
      </c>
      <c r="L174" s="94"/>
      <c r="M174" s="162">
        <f>Rates!B142</f>
        <v>0</v>
      </c>
      <c r="N174" s="33">
        <f>M174*N130</f>
        <v>0</v>
      </c>
      <c r="O174" s="163">
        <v>0</v>
      </c>
      <c r="P174" s="59">
        <f>O174*P130</f>
        <v>0</v>
      </c>
      <c r="Q174" s="94"/>
      <c r="R174" s="162">
        <f>Rates!$B$26</f>
        <v>-2.9999999999999997E-4</v>
      </c>
      <c r="S174" s="33">
        <f>R174*S129</f>
        <v>-0.03</v>
      </c>
      <c r="T174" s="163">
        <v>0</v>
      </c>
      <c r="U174" s="59">
        <f>T174*U129</f>
        <v>0</v>
      </c>
      <c r="V174" s="94"/>
    </row>
    <row r="175" spans="1:22" x14ac:dyDescent="0.25">
      <c r="A175" s="108">
        <f t="shared" si="20"/>
        <v>47</v>
      </c>
      <c r="B175" s="48" t="s">
        <v>95</v>
      </c>
      <c r="C175" s="37">
        <f>Rates!$B$15</f>
        <v>3.3999999999999998E-3</v>
      </c>
      <c r="D175" s="32">
        <f>C175*D129</f>
        <v>0.33999999999999997</v>
      </c>
      <c r="E175" s="163">
        <f>Rates!$J$15</f>
        <v>0</v>
      </c>
      <c r="F175" s="2">
        <f>E175*F129</f>
        <v>0</v>
      </c>
      <c r="G175" s="48"/>
      <c r="H175" s="37">
        <f>Rates!$B$15</f>
        <v>3.3999999999999998E-3</v>
      </c>
      <c r="I175" s="32">
        <f>H175*I129</f>
        <v>0.33999999999999997</v>
      </c>
      <c r="J175" s="163">
        <f>Rates!$J$15</f>
        <v>0</v>
      </c>
      <c r="K175" s="2">
        <f>J175*K129</f>
        <v>0</v>
      </c>
      <c r="L175" s="48"/>
      <c r="M175" s="37">
        <f>Rates!$B$15</f>
        <v>3.3999999999999998E-3</v>
      </c>
      <c r="N175" s="32">
        <f>M175*N129</f>
        <v>0.33999999999999997</v>
      </c>
      <c r="O175" s="163">
        <f>Rates!$J$15</f>
        <v>0</v>
      </c>
      <c r="P175" s="2">
        <f>O175*P129</f>
        <v>0</v>
      </c>
      <c r="Q175" s="48"/>
      <c r="R175" s="37">
        <f>Rates!$B$15</f>
        <v>3.3999999999999998E-3</v>
      </c>
      <c r="S175" s="32">
        <f>R175*S129</f>
        <v>0.33999999999999997</v>
      </c>
      <c r="T175" s="163">
        <f>Rates!$J$15</f>
        <v>0</v>
      </c>
      <c r="U175" s="2">
        <f>T175*U129</f>
        <v>0</v>
      </c>
      <c r="V175" s="48"/>
    </row>
    <row r="176" spans="1:22" x14ac:dyDescent="0.25">
      <c r="A176" s="289">
        <f t="shared" si="20"/>
        <v>48</v>
      </c>
      <c r="B176" s="85" t="s">
        <v>143</v>
      </c>
      <c r="C176" s="290">
        <f>Rates!$B$16</f>
        <v>0</v>
      </c>
      <c r="D176" s="39">
        <f>C176*D130</f>
        <v>0</v>
      </c>
      <c r="E176" s="163">
        <f>Rates!$J$16</f>
        <v>-1.2999999999999999E-3</v>
      </c>
      <c r="F176" s="2">
        <f>E176*F129</f>
        <v>-0.13</v>
      </c>
      <c r="G176" s="85"/>
      <c r="H176" s="290">
        <f>Rates!$B$16</f>
        <v>0</v>
      </c>
      <c r="I176" s="39">
        <f>H176*I130</f>
        <v>0</v>
      </c>
      <c r="J176" s="163">
        <f>Rates!$J$16</f>
        <v>-1.2999999999999999E-3</v>
      </c>
      <c r="K176" s="2">
        <f>J176*K129</f>
        <v>-0.13</v>
      </c>
      <c r="L176" s="85"/>
      <c r="M176" s="290">
        <f>Rates!$B$16</f>
        <v>0</v>
      </c>
      <c r="N176" s="39">
        <f>M176*N130</f>
        <v>0</v>
      </c>
      <c r="O176" s="163">
        <f>Rates!$J$16</f>
        <v>-1.2999999999999999E-3</v>
      </c>
      <c r="P176" s="2">
        <f>O176*P129</f>
        <v>-0.13</v>
      </c>
      <c r="Q176" s="85"/>
      <c r="R176" s="290">
        <f>Rates!$B$16</f>
        <v>0</v>
      </c>
      <c r="S176" s="39">
        <f>R176*S130</f>
        <v>0</v>
      </c>
      <c r="T176" s="163">
        <f>Rates!$J$16</f>
        <v>-1.2999999999999999E-3</v>
      </c>
      <c r="U176" s="2">
        <f>T176*U129</f>
        <v>-0.13</v>
      </c>
      <c r="V176" s="85"/>
    </row>
    <row r="177" spans="1:22" x14ac:dyDescent="0.25">
      <c r="A177" s="292">
        <f t="shared" si="20"/>
        <v>49</v>
      </c>
      <c r="B177" s="293" t="s">
        <v>15</v>
      </c>
      <c r="C177" s="294"/>
      <c r="D177" s="295">
        <f>D168+SUM(D173:D176)</f>
        <v>34.767701388814913</v>
      </c>
      <c r="E177" s="296"/>
      <c r="F177" s="297">
        <f>F168+SUM(F173:F176)</f>
        <v>35.377270388814914</v>
      </c>
      <c r="G177" s="293"/>
      <c r="H177" s="294"/>
      <c r="I177" s="295">
        <f>I168+SUM(I173:I176)</f>
        <v>34.767701388814913</v>
      </c>
      <c r="J177" s="296"/>
      <c r="K177" s="297">
        <f>K168+SUM(K173:K176)</f>
        <v>35.377270388814914</v>
      </c>
      <c r="L177" s="293"/>
      <c r="M177" s="294"/>
      <c r="N177" s="295">
        <f>N168+SUM(N173:N176)</f>
        <v>34.807701388814912</v>
      </c>
      <c r="O177" s="296"/>
      <c r="P177" s="297">
        <f>P168+SUM(P173:P176)</f>
        <v>35.377270388814914</v>
      </c>
      <c r="Q177" s="293"/>
      <c r="R177" s="294"/>
      <c r="S177" s="295">
        <f>S168+SUM(S173:S176)</f>
        <v>35.797701388814907</v>
      </c>
      <c r="T177" s="296"/>
      <c r="U177" s="297">
        <f>U168+SUM(U173:U176)</f>
        <v>35.377270388814914</v>
      </c>
      <c r="V177" s="293"/>
    </row>
    <row r="178" spans="1:22" x14ac:dyDescent="0.25">
      <c r="A178" s="99">
        <f t="shared" si="20"/>
        <v>50</v>
      </c>
      <c r="B178" s="48" t="s">
        <v>11</v>
      </c>
      <c r="C178" s="49"/>
      <c r="D178" s="32">
        <f>D177*0.13</f>
        <v>4.5198011805459393</v>
      </c>
      <c r="E178" s="66"/>
      <c r="F178" s="2">
        <f>F177*0.13</f>
        <v>4.5990451505459387</v>
      </c>
      <c r="G178" s="48"/>
      <c r="H178" s="49"/>
      <c r="I178" s="32">
        <f>I177*0.13</f>
        <v>4.5198011805459393</v>
      </c>
      <c r="J178" s="66"/>
      <c r="K178" s="2">
        <f>K177*0.13</f>
        <v>4.5990451505459387</v>
      </c>
      <c r="L178" s="48"/>
      <c r="M178" s="49"/>
      <c r="N178" s="32">
        <f>N177*0.13</f>
        <v>4.5250011805459387</v>
      </c>
      <c r="O178" s="66"/>
      <c r="P178" s="2">
        <f>P177*0.13</f>
        <v>4.5990451505459387</v>
      </c>
      <c r="Q178" s="48"/>
      <c r="R178" s="49"/>
      <c r="S178" s="32">
        <f>S177*0.13</f>
        <v>4.6537011805459381</v>
      </c>
      <c r="T178" s="66"/>
      <c r="U178" s="2">
        <f>U177*0.13</f>
        <v>4.5990451505459387</v>
      </c>
      <c r="V178" s="48"/>
    </row>
    <row r="179" spans="1:22" x14ac:dyDescent="0.25">
      <c r="A179" s="137">
        <f>A178+1</f>
        <v>51</v>
      </c>
      <c r="B179" s="138" t="s">
        <v>13</v>
      </c>
      <c r="C179" s="139"/>
      <c r="D179" s="140">
        <f>SUM(D177:D178)</f>
        <v>39.287502569360853</v>
      </c>
      <c r="E179" s="141"/>
      <c r="F179" s="142">
        <f>SUM(F177:F178)</f>
        <v>39.976315539360854</v>
      </c>
      <c r="G179" s="143">
        <f>F179-D179</f>
        <v>0.68881297000000075</v>
      </c>
      <c r="H179" s="139"/>
      <c r="I179" s="140">
        <f>SUM(I177:I178)</f>
        <v>39.287502569360853</v>
      </c>
      <c r="J179" s="141"/>
      <c r="K179" s="142">
        <f>SUM(K177:K178)</f>
        <v>39.976315539360854</v>
      </c>
      <c r="L179" s="143">
        <f>K179-I179</f>
        <v>0.68881297000000075</v>
      </c>
      <c r="M179" s="139"/>
      <c r="N179" s="140">
        <f>SUM(N177:N178)</f>
        <v>39.332702569360848</v>
      </c>
      <c r="O179" s="141"/>
      <c r="P179" s="142">
        <f>SUM(P177:P178)</f>
        <v>39.976315539360854</v>
      </c>
      <c r="Q179" s="143">
        <f>P179-N179</f>
        <v>0.64361297000000661</v>
      </c>
      <c r="R179" s="139"/>
      <c r="S179" s="140">
        <f>SUM(S177:S178)</f>
        <v>40.451402569360845</v>
      </c>
      <c r="T179" s="141"/>
      <c r="U179" s="142">
        <f>SUM(U177:U178)</f>
        <v>39.976315539360854</v>
      </c>
      <c r="V179" s="143">
        <f>U179-S179</f>
        <v>-0.47508702999999031</v>
      </c>
    </row>
    <row r="180" spans="1:22" ht="15.75" thickBot="1" x14ac:dyDescent="0.3">
      <c r="A180" s="144">
        <f t="shared" si="20"/>
        <v>52</v>
      </c>
      <c r="B180" s="145" t="s">
        <v>87</v>
      </c>
      <c r="C180" s="146"/>
      <c r="D180" s="147"/>
      <c r="E180" s="148"/>
      <c r="F180" s="149"/>
      <c r="G180" s="150">
        <f>G179/D179</f>
        <v>1.7532622970470649E-2</v>
      </c>
      <c r="H180" s="146"/>
      <c r="I180" s="147"/>
      <c r="J180" s="148"/>
      <c r="K180" s="149"/>
      <c r="L180" s="150">
        <f>L179/I179</f>
        <v>1.7532622970470649E-2</v>
      </c>
      <c r="M180" s="146"/>
      <c r="N180" s="147"/>
      <c r="O180" s="148"/>
      <c r="P180" s="149"/>
      <c r="Q180" s="150">
        <f>Q179/N179</f>
        <v>1.6363304018203021E-2</v>
      </c>
      <c r="R180" s="146"/>
      <c r="S180" s="147"/>
      <c r="T180" s="148"/>
      <c r="U180" s="149"/>
      <c r="V180" s="150">
        <f>V179/S179</f>
        <v>-1.1744636769649023E-2</v>
      </c>
    </row>
    <row r="181" spans="1:22" ht="15.75" thickBot="1" x14ac:dyDescent="0.3"/>
    <row r="182" spans="1:22" x14ac:dyDescent="0.25">
      <c r="A182" s="113">
        <f>A180+1</f>
        <v>53</v>
      </c>
      <c r="B182" s="114" t="s">
        <v>89</v>
      </c>
      <c r="C182" s="113" t="s">
        <v>2</v>
      </c>
      <c r="D182" s="158" t="s">
        <v>3</v>
      </c>
      <c r="E182" s="159" t="s">
        <v>2</v>
      </c>
      <c r="F182" s="160" t="s">
        <v>3</v>
      </c>
      <c r="G182" s="161" t="s">
        <v>77</v>
      </c>
      <c r="H182" s="113" t="s">
        <v>2</v>
      </c>
      <c r="I182" s="158" t="s">
        <v>3</v>
      </c>
      <c r="J182" s="159" t="s">
        <v>2</v>
      </c>
      <c r="K182" s="160" t="s">
        <v>3</v>
      </c>
      <c r="L182" s="161" t="s">
        <v>77</v>
      </c>
      <c r="M182" s="113" t="s">
        <v>2</v>
      </c>
      <c r="N182" s="158" t="s">
        <v>3</v>
      </c>
      <c r="O182" s="159" t="s">
        <v>2</v>
      </c>
      <c r="P182" s="160" t="s">
        <v>3</v>
      </c>
      <c r="Q182" s="161" t="s">
        <v>77</v>
      </c>
      <c r="R182" s="113" t="s">
        <v>2</v>
      </c>
      <c r="S182" s="158" t="s">
        <v>3</v>
      </c>
      <c r="T182" s="159" t="s">
        <v>2</v>
      </c>
      <c r="U182" s="160" t="s">
        <v>3</v>
      </c>
      <c r="V182" s="161" t="s">
        <v>77</v>
      </c>
    </row>
    <row r="183" spans="1:22" x14ac:dyDescent="0.25">
      <c r="A183" s="99">
        <f>A182+1</f>
        <v>54</v>
      </c>
      <c r="B183" s="48" t="s">
        <v>88</v>
      </c>
      <c r="C183" s="49"/>
      <c r="D183" s="32">
        <f>SUM(D140:D141)+D144+D153+D146</f>
        <v>18.59</v>
      </c>
      <c r="E183" s="66"/>
      <c r="F183" s="2">
        <f>SUM(F140:F141)+F144+F153+F146</f>
        <v>20.180000000000003</v>
      </c>
      <c r="G183" s="36">
        <f>F183-D183</f>
        <v>1.5900000000000034</v>
      </c>
      <c r="H183" s="49"/>
      <c r="I183" s="32">
        <f>SUM(I140:I141)+I144+I153+I146</f>
        <v>18.59</v>
      </c>
      <c r="J183" s="66"/>
      <c r="K183" s="2">
        <f>SUM(K140:K141)+K144+K153+K146</f>
        <v>20.180000000000003</v>
      </c>
      <c r="L183" s="36">
        <f>K183-I183</f>
        <v>1.5900000000000034</v>
      </c>
      <c r="M183" s="49"/>
      <c r="N183" s="32">
        <f>SUM(N140:N141)+N144+N153+N146</f>
        <v>18.59</v>
      </c>
      <c r="O183" s="66"/>
      <c r="P183" s="2">
        <f>SUM(P140:P141)+P144+P153+P146</f>
        <v>20.180000000000003</v>
      </c>
      <c r="Q183" s="36">
        <f>P183-N183</f>
        <v>1.5900000000000034</v>
      </c>
      <c r="R183" s="49"/>
      <c r="S183" s="32">
        <f>SUM(S140:S141)+S144+S153+S146</f>
        <v>18.59</v>
      </c>
      <c r="T183" s="66"/>
      <c r="U183" s="2">
        <f>SUM(U140:U141)+U144+U153+U146</f>
        <v>20.180000000000003</v>
      </c>
      <c r="V183" s="36">
        <f>U183-S183</f>
        <v>1.5900000000000034</v>
      </c>
    </row>
    <row r="184" spans="1:22" x14ac:dyDescent="0.25">
      <c r="A184" s="124">
        <f t="shared" ref="A184:A186" si="29">A183+1</f>
        <v>55</v>
      </c>
      <c r="B184" s="125" t="s">
        <v>87</v>
      </c>
      <c r="C184" s="126"/>
      <c r="D184" s="127"/>
      <c r="E184" s="128"/>
      <c r="F184" s="53"/>
      <c r="G184" s="129">
        <f>G183/SUM(D183:D186)</f>
        <v>7.7826420447437705E-2</v>
      </c>
      <c r="H184" s="126"/>
      <c r="I184" s="127"/>
      <c r="J184" s="128"/>
      <c r="K184" s="53"/>
      <c r="L184" s="129">
        <f>L183/SUM(I183:I186)</f>
        <v>7.7826420447437705E-2</v>
      </c>
      <c r="M184" s="126"/>
      <c r="N184" s="127"/>
      <c r="O184" s="128"/>
      <c r="P184" s="53"/>
      <c r="Q184" s="129">
        <f>Q183/SUM(N183:N186)</f>
        <v>7.7674342057426654E-2</v>
      </c>
      <c r="R184" s="126"/>
      <c r="S184" s="127"/>
      <c r="T184" s="128"/>
      <c r="U184" s="53"/>
      <c r="V184" s="129">
        <f>V183/SUM(S183:S186)</f>
        <v>7.5070537788411218E-2</v>
      </c>
    </row>
    <row r="185" spans="1:22" x14ac:dyDescent="0.25">
      <c r="A185" s="99">
        <f t="shared" si="29"/>
        <v>56</v>
      </c>
      <c r="B185" s="48" t="s">
        <v>90</v>
      </c>
      <c r="C185" s="49"/>
      <c r="D185" s="32">
        <f>D142+D145+SUM(D147:D152)+D143</f>
        <v>1.8400800532623154</v>
      </c>
      <c r="E185" s="66"/>
      <c r="F185" s="2">
        <f>F142+F145+SUM(F147:F152)+F143</f>
        <v>1.3400800532623156</v>
      </c>
      <c r="G185" s="36">
        <f>F185-D185</f>
        <v>-0.49999999999999978</v>
      </c>
      <c r="H185" s="49"/>
      <c r="I185" s="32">
        <f>I142+I145+SUM(I147:I152)+I143</f>
        <v>1.8400800532623154</v>
      </c>
      <c r="J185" s="66"/>
      <c r="K185" s="2">
        <f>K142+K145+SUM(K147:K152)+K143</f>
        <v>1.3400800532623156</v>
      </c>
      <c r="L185" s="36">
        <f>K185-I185</f>
        <v>-0.49999999999999978</v>
      </c>
      <c r="M185" s="49"/>
      <c r="N185" s="32">
        <f>N142+N145+SUM(N147:N152)+N143</f>
        <v>1.8800800532623154</v>
      </c>
      <c r="O185" s="66"/>
      <c r="P185" s="2">
        <f>P142+P145+SUM(P147:P152)+P143</f>
        <v>1.3400800532623156</v>
      </c>
      <c r="Q185" s="36">
        <f>P185-N185</f>
        <v>-0.53999999999999981</v>
      </c>
      <c r="R185" s="49"/>
      <c r="S185" s="32">
        <f>S142+S145+SUM(S147:S152)+S143</f>
        <v>2.5900800532623154</v>
      </c>
      <c r="T185" s="66"/>
      <c r="U185" s="2">
        <f>U142+U145+SUM(U147:U152)+U143</f>
        <v>1.3400800532623156</v>
      </c>
      <c r="V185" s="36">
        <f>U185-S185</f>
        <v>-1.2499999999999998</v>
      </c>
    </row>
    <row r="186" spans="1:22" ht="15.75" thickBot="1" x14ac:dyDescent="0.3">
      <c r="A186" s="130">
        <f t="shared" si="29"/>
        <v>57</v>
      </c>
      <c r="B186" s="131" t="s">
        <v>87</v>
      </c>
      <c r="C186" s="132"/>
      <c r="D186" s="133"/>
      <c r="E186" s="134"/>
      <c r="F186" s="135"/>
      <c r="G186" s="136">
        <f>G185/SUM(D183:D186)</f>
        <v>-2.4473717121835693E-2</v>
      </c>
      <c r="H186" s="132"/>
      <c r="I186" s="133"/>
      <c r="J186" s="134"/>
      <c r="K186" s="135"/>
      <c r="L186" s="136">
        <f>L185/SUM(I183:I186)</f>
        <v>-2.4473717121835693E-2</v>
      </c>
      <c r="M186" s="132"/>
      <c r="N186" s="133"/>
      <c r="O186" s="134"/>
      <c r="P186" s="135"/>
      <c r="Q186" s="136">
        <f>Q185/SUM(N183:N186)</f>
        <v>-2.6379965227050495E-2</v>
      </c>
      <c r="R186" s="132"/>
      <c r="S186" s="133"/>
      <c r="T186" s="134"/>
      <c r="U186" s="135"/>
      <c r="V186" s="136">
        <f>V185/SUM(S183:S186)</f>
        <v>-5.90177183871156E-2</v>
      </c>
    </row>
    <row r="187" spans="1:22" ht="15.75" thickBot="1" x14ac:dyDescent="0.3"/>
    <row r="188" spans="1:22" x14ac:dyDescent="0.25">
      <c r="A188" s="341" t="s">
        <v>81</v>
      </c>
      <c r="B188" s="343" t="s">
        <v>0</v>
      </c>
      <c r="C188" s="339" t="s">
        <v>159</v>
      </c>
      <c r="D188" s="340"/>
      <c r="E188" s="337" t="s">
        <v>158</v>
      </c>
      <c r="F188" s="337"/>
      <c r="G188" s="338"/>
      <c r="H188" s="339" t="s">
        <v>160</v>
      </c>
      <c r="I188" s="340"/>
      <c r="J188" s="337" t="s">
        <v>158</v>
      </c>
      <c r="K188" s="337"/>
      <c r="L188" s="338"/>
      <c r="M188" s="339" t="s">
        <v>161</v>
      </c>
      <c r="N188" s="340"/>
      <c r="O188" s="337" t="s">
        <v>158</v>
      </c>
      <c r="P188" s="337"/>
      <c r="Q188" s="338"/>
      <c r="R188" s="339" t="s">
        <v>162</v>
      </c>
      <c r="S188" s="340"/>
      <c r="T188" s="337" t="s">
        <v>158</v>
      </c>
      <c r="U188" s="337"/>
      <c r="V188" s="338"/>
    </row>
    <row r="189" spans="1:22" x14ac:dyDescent="0.25">
      <c r="A189" s="342"/>
      <c r="B189" s="344"/>
      <c r="C189" s="117" t="s">
        <v>2</v>
      </c>
      <c r="D189" s="118" t="s">
        <v>3</v>
      </c>
      <c r="E189" s="119" t="s">
        <v>2</v>
      </c>
      <c r="F189" s="120" t="s">
        <v>3</v>
      </c>
      <c r="G189" s="246" t="s">
        <v>77</v>
      </c>
      <c r="H189" s="117" t="s">
        <v>2</v>
      </c>
      <c r="I189" s="118" t="s">
        <v>3</v>
      </c>
      <c r="J189" s="119" t="s">
        <v>2</v>
      </c>
      <c r="K189" s="120" t="s">
        <v>3</v>
      </c>
      <c r="L189" s="246" t="s">
        <v>77</v>
      </c>
      <c r="M189" s="117" t="s">
        <v>2</v>
      </c>
      <c r="N189" s="118" t="s">
        <v>3</v>
      </c>
      <c r="O189" s="119" t="s">
        <v>2</v>
      </c>
      <c r="P189" s="120" t="s">
        <v>3</v>
      </c>
      <c r="Q189" s="246" t="s">
        <v>77</v>
      </c>
      <c r="R189" s="117" t="s">
        <v>2</v>
      </c>
      <c r="S189" s="118" t="s">
        <v>3</v>
      </c>
      <c r="T189" s="119" t="s">
        <v>2</v>
      </c>
      <c r="U189" s="120" t="s">
        <v>3</v>
      </c>
      <c r="V189" s="246" t="s">
        <v>77</v>
      </c>
    </row>
    <row r="190" spans="1:22" x14ac:dyDescent="0.25">
      <c r="A190" s="99">
        <v>1</v>
      </c>
      <c r="B190" s="48" t="s">
        <v>68</v>
      </c>
      <c r="C190" s="49"/>
      <c r="D190" s="210">
        <v>250</v>
      </c>
      <c r="E190" s="66"/>
      <c r="F190" s="1">
        <f>D190</f>
        <v>250</v>
      </c>
      <c r="G190" s="48"/>
      <c r="H190" s="49"/>
      <c r="I190" s="30">
        <f>D190</f>
        <v>250</v>
      </c>
      <c r="J190" s="66"/>
      <c r="K190" s="1">
        <f>I190</f>
        <v>250</v>
      </c>
      <c r="L190" s="48"/>
      <c r="M190" s="49"/>
      <c r="N190" s="30">
        <f>D190</f>
        <v>250</v>
      </c>
      <c r="O190" s="66"/>
      <c r="P190" s="1">
        <f>N190</f>
        <v>250</v>
      </c>
      <c r="Q190" s="48"/>
      <c r="R190" s="49"/>
      <c r="S190" s="30">
        <f>D190</f>
        <v>250</v>
      </c>
      <c r="T190" s="66"/>
      <c r="U190" s="1">
        <f>S190</f>
        <v>250</v>
      </c>
      <c r="V190" s="48"/>
    </row>
    <row r="191" spans="1:22" x14ac:dyDescent="0.25">
      <c r="A191" s="99">
        <f>A190+1</f>
        <v>2</v>
      </c>
      <c r="B191" s="48" t="s">
        <v>69</v>
      </c>
      <c r="C191" s="49"/>
      <c r="D191" s="30">
        <v>0</v>
      </c>
      <c r="E191" s="66"/>
      <c r="F191" s="1">
        <f>D191</f>
        <v>0</v>
      </c>
      <c r="G191" s="48"/>
      <c r="H191" s="49"/>
      <c r="I191" s="30">
        <v>0</v>
      </c>
      <c r="J191" s="66"/>
      <c r="K191" s="1">
        <f>I191</f>
        <v>0</v>
      </c>
      <c r="L191" s="48"/>
      <c r="M191" s="49"/>
      <c r="N191" s="30">
        <v>0</v>
      </c>
      <c r="O191" s="66"/>
      <c r="P191" s="1">
        <f>N191</f>
        <v>0</v>
      </c>
      <c r="Q191" s="48"/>
      <c r="R191" s="49"/>
      <c r="S191" s="30">
        <v>0</v>
      </c>
      <c r="T191" s="66"/>
      <c r="U191" s="1">
        <f>S191</f>
        <v>0</v>
      </c>
      <c r="V191" s="48"/>
    </row>
    <row r="192" spans="1:22" x14ac:dyDescent="0.25">
      <c r="A192" s="99">
        <f t="shared" ref="A192:A241" si="30">A191+1</f>
        <v>3</v>
      </c>
      <c r="B192" s="48" t="s">
        <v>19</v>
      </c>
      <c r="C192" s="49"/>
      <c r="D192" s="30">
        <f>EPI_LOSS</f>
        <v>1.0430999999999999</v>
      </c>
      <c r="E192" s="66"/>
      <c r="F192" s="1">
        <f>EPI_LOSS</f>
        <v>1.0430999999999999</v>
      </c>
      <c r="G192" s="48"/>
      <c r="H192" s="49"/>
      <c r="I192" s="30">
        <f>EPI_LOSS</f>
        <v>1.0430999999999999</v>
      </c>
      <c r="J192" s="66"/>
      <c r="K192" s="1">
        <f>EPI_LOSS</f>
        <v>1.0430999999999999</v>
      </c>
      <c r="L192" s="48"/>
      <c r="M192" s="49"/>
      <c r="N192" s="30">
        <f>EPI_LOSS</f>
        <v>1.0430999999999999</v>
      </c>
      <c r="O192" s="66"/>
      <c r="P192" s="1">
        <f>EPI_LOSS</f>
        <v>1.0430999999999999</v>
      </c>
      <c r="Q192" s="48"/>
      <c r="R192" s="49"/>
      <c r="S192" s="42">
        <f>NEW_LOSS</f>
        <v>1.0430999999999999</v>
      </c>
      <c r="T192" s="66"/>
      <c r="U192" s="1">
        <f>EPI_LOSS</f>
        <v>1.0430999999999999</v>
      </c>
      <c r="V192" s="48"/>
    </row>
    <row r="193" spans="1:22" x14ac:dyDescent="0.25">
      <c r="A193" s="99">
        <f t="shared" si="30"/>
        <v>4</v>
      </c>
      <c r="B193" s="48" t="s">
        <v>70</v>
      </c>
      <c r="C193" s="49"/>
      <c r="D193" s="30">
        <f>D190*D192</f>
        <v>260.77499999999998</v>
      </c>
      <c r="E193" s="66"/>
      <c r="F193" s="1">
        <f>F190*F192</f>
        <v>260.77499999999998</v>
      </c>
      <c r="G193" s="48"/>
      <c r="H193" s="49"/>
      <c r="I193" s="30">
        <f>I190*I192</f>
        <v>260.77499999999998</v>
      </c>
      <c r="J193" s="66"/>
      <c r="K193" s="1">
        <f>K190*K192</f>
        <v>260.77499999999998</v>
      </c>
      <c r="L193" s="48"/>
      <c r="M193" s="49"/>
      <c r="N193" s="30">
        <f>N190*N192</f>
        <v>260.77499999999998</v>
      </c>
      <c r="O193" s="66"/>
      <c r="P193" s="1">
        <f>P190*P192</f>
        <v>260.77499999999998</v>
      </c>
      <c r="Q193" s="48"/>
      <c r="R193" s="49"/>
      <c r="S193" s="30">
        <f>S190*S192</f>
        <v>260.77499999999998</v>
      </c>
      <c r="T193" s="66"/>
      <c r="U193" s="1">
        <f>U190*U192</f>
        <v>260.77499999999998</v>
      </c>
      <c r="V193" s="48"/>
    </row>
    <row r="194" spans="1:22" x14ac:dyDescent="0.25">
      <c r="A194" s="100">
        <f t="shared" si="30"/>
        <v>5</v>
      </c>
      <c r="B194" s="46" t="s">
        <v>24</v>
      </c>
      <c r="C194" s="45"/>
      <c r="D194" s="31"/>
      <c r="E194" s="67"/>
      <c r="F194" s="29"/>
      <c r="G194" s="46"/>
      <c r="H194" s="45"/>
      <c r="I194" s="31"/>
      <c r="J194" s="67"/>
      <c r="K194" s="29"/>
      <c r="L194" s="46"/>
      <c r="M194" s="45"/>
      <c r="N194" s="31"/>
      <c r="O194" s="67"/>
      <c r="P194" s="29"/>
      <c r="Q194" s="46"/>
      <c r="R194" s="45"/>
      <c r="S194" s="31"/>
      <c r="T194" s="67"/>
      <c r="U194" s="29"/>
      <c r="V194" s="46"/>
    </row>
    <row r="195" spans="1:22" x14ac:dyDescent="0.25">
      <c r="A195" s="99">
        <f t="shared" si="30"/>
        <v>6</v>
      </c>
      <c r="B195" s="48" t="s">
        <v>20</v>
      </c>
      <c r="C195" s="47">
        <f>'General Input'!$B$11</f>
        <v>8.6999999999999994E-2</v>
      </c>
      <c r="D195" s="32">
        <f>D190*C195*TOU_OFF</f>
        <v>14.133155792276964</v>
      </c>
      <c r="E195" s="68">
        <f>'General Input'!$B$11</f>
        <v>8.6999999999999994E-2</v>
      </c>
      <c r="F195" s="2">
        <f>F190*E195*TOU_OFF</f>
        <v>14.133155792276964</v>
      </c>
      <c r="G195" s="48"/>
      <c r="H195" s="47">
        <f>'General Input'!$B$11</f>
        <v>8.6999999999999994E-2</v>
      </c>
      <c r="I195" s="32">
        <f>I190*H195*TOU_OFF</f>
        <v>14.133155792276964</v>
      </c>
      <c r="J195" s="68">
        <f>'General Input'!$B$11</f>
        <v>8.6999999999999994E-2</v>
      </c>
      <c r="K195" s="2">
        <f>K190*J195*TOU_OFF</f>
        <v>14.133155792276964</v>
      </c>
      <c r="L195" s="48"/>
      <c r="M195" s="47">
        <f>'General Input'!$B$11</f>
        <v>8.6999999999999994E-2</v>
      </c>
      <c r="N195" s="32">
        <f>N190*M195*TOU_OFF</f>
        <v>14.133155792276964</v>
      </c>
      <c r="O195" s="68">
        <f>'General Input'!$B$11</f>
        <v>8.6999999999999994E-2</v>
      </c>
      <c r="P195" s="2">
        <f>P190*O195*TOU_OFF</f>
        <v>14.133155792276964</v>
      </c>
      <c r="Q195" s="48"/>
      <c r="R195" s="47">
        <f>'General Input'!$B$11</f>
        <v>8.6999999999999994E-2</v>
      </c>
      <c r="S195" s="32">
        <f>S190*R195*TOU_OFF</f>
        <v>14.133155792276964</v>
      </c>
      <c r="T195" s="68">
        <f>'General Input'!$B$11</f>
        <v>8.6999999999999994E-2</v>
      </c>
      <c r="U195" s="2">
        <f>U190*T195*TOU_OFF</f>
        <v>14.133155792276964</v>
      </c>
      <c r="V195" s="48"/>
    </row>
    <row r="196" spans="1:22" x14ac:dyDescent="0.25">
      <c r="A196" s="99">
        <f t="shared" si="30"/>
        <v>7</v>
      </c>
      <c r="B196" s="48" t="s">
        <v>21</v>
      </c>
      <c r="C196" s="47">
        <f>'General Input'!$B$12</f>
        <v>0.13200000000000001</v>
      </c>
      <c r="D196" s="32">
        <f>D190*C196*TOU_MID</f>
        <v>5.624500665778962</v>
      </c>
      <c r="E196" s="68">
        <f>'General Input'!$B$12</f>
        <v>0.13200000000000001</v>
      </c>
      <c r="F196" s="2">
        <f>F190*E196*TOU_MID</f>
        <v>5.624500665778962</v>
      </c>
      <c r="G196" s="48"/>
      <c r="H196" s="47">
        <f>'General Input'!$B$12</f>
        <v>0.13200000000000001</v>
      </c>
      <c r="I196" s="32">
        <f>I190*H196*TOU_MID</f>
        <v>5.624500665778962</v>
      </c>
      <c r="J196" s="68">
        <f>'General Input'!$B$12</f>
        <v>0.13200000000000001</v>
      </c>
      <c r="K196" s="2">
        <f>K190*J196*TOU_MID</f>
        <v>5.624500665778962</v>
      </c>
      <c r="L196" s="48"/>
      <c r="M196" s="47">
        <f>'General Input'!$B$12</f>
        <v>0.13200000000000001</v>
      </c>
      <c r="N196" s="32">
        <f>N190*M196*TOU_MID</f>
        <v>5.624500665778962</v>
      </c>
      <c r="O196" s="68">
        <f>'General Input'!$B$12</f>
        <v>0.13200000000000001</v>
      </c>
      <c r="P196" s="2">
        <f>P190*O196*TOU_MID</f>
        <v>5.624500665778962</v>
      </c>
      <c r="Q196" s="48"/>
      <c r="R196" s="47">
        <f>'General Input'!$B$12</f>
        <v>0.13200000000000001</v>
      </c>
      <c r="S196" s="32">
        <f>S190*R196*TOU_MID</f>
        <v>5.624500665778962</v>
      </c>
      <c r="T196" s="68">
        <f>'General Input'!$B$12</f>
        <v>0.13200000000000001</v>
      </c>
      <c r="U196" s="2">
        <f>U190*T196*TOU_MID</f>
        <v>5.624500665778962</v>
      </c>
      <c r="V196" s="48"/>
    </row>
    <row r="197" spans="1:22" x14ac:dyDescent="0.25">
      <c r="A197" s="101">
        <f t="shared" si="30"/>
        <v>8</v>
      </c>
      <c r="B197" s="85" t="s">
        <v>22</v>
      </c>
      <c r="C197" s="84">
        <f>'General Input'!$B$13</f>
        <v>0.18</v>
      </c>
      <c r="D197" s="39">
        <f>D190*C197*TOU_ON</f>
        <v>8.089214380825565</v>
      </c>
      <c r="E197" s="69">
        <f>'General Input'!$B$13</f>
        <v>0.18</v>
      </c>
      <c r="F197" s="40">
        <f>F190*E197*TOU_ON</f>
        <v>8.089214380825565</v>
      </c>
      <c r="G197" s="85"/>
      <c r="H197" s="84">
        <f>'General Input'!$B$13</f>
        <v>0.18</v>
      </c>
      <c r="I197" s="39">
        <f>I190*H197*TOU_ON</f>
        <v>8.089214380825565</v>
      </c>
      <c r="J197" s="69">
        <f>'General Input'!$B$13</f>
        <v>0.18</v>
      </c>
      <c r="K197" s="40">
        <f>K190*J197*TOU_ON</f>
        <v>8.089214380825565</v>
      </c>
      <c r="L197" s="85"/>
      <c r="M197" s="84">
        <f>'General Input'!$B$13</f>
        <v>0.18</v>
      </c>
      <c r="N197" s="39">
        <f>N190*M197*TOU_ON</f>
        <v>8.089214380825565</v>
      </c>
      <c r="O197" s="69">
        <f>'General Input'!$B$13</f>
        <v>0.18</v>
      </c>
      <c r="P197" s="40">
        <f>P190*O197*TOU_ON</f>
        <v>8.089214380825565</v>
      </c>
      <c r="Q197" s="85"/>
      <c r="R197" s="84">
        <f>'General Input'!$B$13</f>
        <v>0.18</v>
      </c>
      <c r="S197" s="39">
        <f>S190*R197*TOU_ON</f>
        <v>8.089214380825565</v>
      </c>
      <c r="T197" s="69">
        <f>'General Input'!$B$13</f>
        <v>0.18</v>
      </c>
      <c r="U197" s="40">
        <f>U190*T197*TOU_ON</f>
        <v>8.089214380825565</v>
      </c>
      <c r="V197" s="85"/>
    </row>
    <row r="198" spans="1:22" x14ac:dyDescent="0.25">
      <c r="A198" s="102">
        <f t="shared" si="30"/>
        <v>9</v>
      </c>
      <c r="B198" s="103" t="s">
        <v>23</v>
      </c>
      <c r="C198" s="86"/>
      <c r="D198" s="56">
        <f>SUM(D195:D197)</f>
        <v>27.846870838881493</v>
      </c>
      <c r="E198" s="70"/>
      <c r="F198" s="55">
        <f>SUM(F195:F197)</f>
        <v>27.846870838881493</v>
      </c>
      <c r="G198" s="87">
        <f>D198-F198</f>
        <v>0</v>
      </c>
      <c r="H198" s="86"/>
      <c r="I198" s="56">
        <f>SUM(I195:I197)</f>
        <v>27.846870838881493</v>
      </c>
      <c r="J198" s="70"/>
      <c r="K198" s="55">
        <f>SUM(K195:K197)</f>
        <v>27.846870838881493</v>
      </c>
      <c r="L198" s="87">
        <f>I198-K198</f>
        <v>0</v>
      </c>
      <c r="M198" s="86"/>
      <c r="N198" s="56">
        <f>SUM(N195:N197)</f>
        <v>27.846870838881493</v>
      </c>
      <c r="O198" s="70"/>
      <c r="P198" s="55">
        <f>SUM(P195:P197)</f>
        <v>27.846870838881493</v>
      </c>
      <c r="Q198" s="87">
        <f>N198-P198</f>
        <v>0</v>
      </c>
      <c r="R198" s="86"/>
      <c r="S198" s="56">
        <f>SUM(S195:S197)</f>
        <v>27.846870838881493</v>
      </c>
      <c r="T198" s="70"/>
      <c r="U198" s="55">
        <f>SUM(U195:U197)</f>
        <v>27.846870838881493</v>
      </c>
      <c r="V198" s="87">
        <f>S198-U198</f>
        <v>0</v>
      </c>
    </row>
    <row r="199" spans="1:22" x14ac:dyDescent="0.25">
      <c r="A199" s="104">
        <f t="shared" si="30"/>
        <v>10</v>
      </c>
      <c r="B199" s="105" t="s">
        <v>87</v>
      </c>
      <c r="C199" s="88"/>
      <c r="D199" s="80"/>
      <c r="E199" s="71"/>
      <c r="F199" s="57"/>
      <c r="G199" s="89">
        <f>G198/D198</f>
        <v>0</v>
      </c>
      <c r="H199" s="88"/>
      <c r="I199" s="80"/>
      <c r="J199" s="71"/>
      <c r="K199" s="57"/>
      <c r="L199" s="89">
        <f>L198/I198</f>
        <v>0</v>
      </c>
      <c r="M199" s="88"/>
      <c r="N199" s="80"/>
      <c r="O199" s="71"/>
      <c r="P199" s="57"/>
      <c r="Q199" s="89">
        <f>Q198/N198</f>
        <v>0</v>
      </c>
      <c r="R199" s="88"/>
      <c r="S199" s="80"/>
      <c r="T199" s="71"/>
      <c r="U199" s="57"/>
      <c r="V199" s="89">
        <f>V198/S198</f>
        <v>0</v>
      </c>
    </row>
    <row r="200" spans="1:22" x14ac:dyDescent="0.25">
      <c r="A200" s="106">
        <f t="shared" si="30"/>
        <v>11</v>
      </c>
      <c r="B200" s="91" t="s">
        <v>25</v>
      </c>
      <c r="C200" s="90"/>
      <c r="D200" s="81"/>
      <c r="E200" s="72"/>
      <c r="F200" s="54"/>
      <c r="G200" s="91"/>
      <c r="H200" s="90"/>
      <c r="I200" s="81"/>
      <c r="J200" s="72"/>
      <c r="K200" s="54"/>
      <c r="L200" s="91"/>
      <c r="M200" s="90"/>
      <c r="N200" s="81"/>
      <c r="O200" s="72"/>
      <c r="P200" s="54"/>
      <c r="Q200" s="91"/>
      <c r="R200" s="90"/>
      <c r="S200" s="81"/>
      <c r="T200" s="72"/>
      <c r="U200" s="54"/>
      <c r="V200" s="91"/>
    </row>
    <row r="201" spans="1:22" x14ac:dyDescent="0.25">
      <c r="A201" s="99">
        <f t="shared" si="30"/>
        <v>12</v>
      </c>
      <c r="B201" s="48" t="s">
        <v>5</v>
      </c>
      <c r="C201" s="35">
        <f>Rates!$B$3</f>
        <v>18.98</v>
      </c>
      <c r="D201" s="300">
        <f>C201</f>
        <v>18.98</v>
      </c>
      <c r="E201" s="73">
        <f>Rates!$J$3</f>
        <v>21.03</v>
      </c>
      <c r="F201" s="2">
        <f>E201</f>
        <v>21.03</v>
      </c>
      <c r="G201" s="48"/>
      <c r="H201" s="35">
        <f>Rates!$B$3</f>
        <v>18.98</v>
      </c>
      <c r="I201" s="300">
        <f>H201</f>
        <v>18.98</v>
      </c>
      <c r="J201" s="73">
        <f>Rates!$J$3</f>
        <v>21.03</v>
      </c>
      <c r="K201" s="2">
        <f>J201</f>
        <v>21.03</v>
      </c>
      <c r="L201" s="48"/>
      <c r="M201" s="35">
        <f>Rates!$B$3</f>
        <v>18.98</v>
      </c>
      <c r="N201" s="300">
        <f>M201</f>
        <v>18.98</v>
      </c>
      <c r="O201" s="73">
        <f>Rates!$J$3</f>
        <v>21.03</v>
      </c>
      <c r="P201" s="2">
        <f>O201</f>
        <v>21.03</v>
      </c>
      <c r="Q201" s="48"/>
      <c r="R201" s="35">
        <f>Rates!$B$3</f>
        <v>18.98</v>
      </c>
      <c r="S201" s="300">
        <f>R201</f>
        <v>18.98</v>
      </c>
      <c r="T201" s="73">
        <f>Rates!$J$3</f>
        <v>21.03</v>
      </c>
      <c r="U201" s="2">
        <f>T201</f>
        <v>21.03</v>
      </c>
      <c r="V201" s="48"/>
    </row>
    <row r="202" spans="1:22" x14ac:dyDescent="0.25">
      <c r="A202" s="99">
        <f>A201+1</f>
        <v>13</v>
      </c>
      <c r="B202" s="48" t="s">
        <v>139</v>
      </c>
      <c r="C202" s="35">
        <f>Rates!$B$4</f>
        <v>0.22</v>
      </c>
      <c r="D202" s="300">
        <f t="shared" ref="D202:D203" si="31">C202</f>
        <v>0.22</v>
      </c>
      <c r="E202" s="73">
        <f>Rates!$J$4</f>
        <v>0</v>
      </c>
      <c r="F202" s="2">
        <f t="shared" ref="F202:F203" si="32">E202</f>
        <v>0</v>
      </c>
      <c r="G202" s="48"/>
      <c r="H202" s="35">
        <f>Rates!$B$4</f>
        <v>0.22</v>
      </c>
      <c r="I202" s="300">
        <f t="shared" ref="I202:I203" si="33">H202</f>
        <v>0.22</v>
      </c>
      <c r="J202" s="73">
        <f>Rates!$J$4</f>
        <v>0</v>
      </c>
      <c r="K202" s="2">
        <f t="shared" ref="K202:K203" si="34">J202</f>
        <v>0</v>
      </c>
      <c r="L202" s="48"/>
      <c r="M202" s="35">
        <f>Rates!$B$4</f>
        <v>0.22</v>
      </c>
      <c r="N202" s="300">
        <f t="shared" ref="N202:N203" si="35">M202</f>
        <v>0.22</v>
      </c>
      <c r="O202" s="73">
        <f>Rates!$J$4</f>
        <v>0</v>
      </c>
      <c r="P202" s="2">
        <f t="shared" ref="P202:P203" si="36">O202</f>
        <v>0</v>
      </c>
      <c r="Q202" s="48"/>
      <c r="R202" s="35">
        <f>Rates!$B$4</f>
        <v>0.22</v>
      </c>
      <c r="S202" s="300">
        <f t="shared" ref="S202:S203" si="37">R202</f>
        <v>0.22</v>
      </c>
      <c r="T202" s="73">
        <f>Rates!$J$4</f>
        <v>0</v>
      </c>
      <c r="U202" s="2">
        <f t="shared" ref="U202:U203" si="38">T202</f>
        <v>0</v>
      </c>
      <c r="V202" s="48"/>
    </row>
    <row r="203" spans="1:22" x14ac:dyDescent="0.25">
      <c r="A203" s="99">
        <f t="shared" si="30"/>
        <v>14</v>
      </c>
      <c r="B203" s="48" t="s">
        <v>72</v>
      </c>
      <c r="C203" s="35">
        <f>Rates!$B$5</f>
        <v>0.79</v>
      </c>
      <c r="D203" s="300">
        <f t="shared" si="31"/>
        <v>0.79</v>
      </c>
      <c r="E203" s="73">
        <f>Rates!$J$5</f>
        <v>0.79</v>
      </c>
      <c r="F203" s="2">
        <f t="shared" si="32"/>
        <v>0.79</v>
      </c>
      <c r="G203" s="48"/>
      <c r="H203" s="35">
        <f>Rates!$B$5</f>
        <v>0.79</v>
      </c>
      <c r="I203" s="300">
        <f t="shared" si="33"/>
        <v>0.79</v>
      </c>
      <c r="J203" s="73">
        <f>Rates!$J$5</f>
        <v>0.79</v>
      </c>
      <c r="K203" s="2">
        <f t="shared" si="34"/>
        <v>0.79</v>
      </c>
      <c r="L203" s="48"/>
      <c r="M203" s="35">
        <f>Rates!$B$5</f>
        <v>0.79</v>
      </c>
      <c r="N203" s="300">
        <f t="shared" si="35"/>
        <v>0.79</v>
      </c>
      <c r="O203" s="73">
        <f>Rates!$J$5</f>
        <v>0.79</v>
      </c>
      <c r="P203" s="2">
        <f t="shared" si="36"/>
        <v>0.79</v>
      </c>
      <c r="Q203" s="48"/>
      <c r="R203" s="35">
        <f>Rates!$B$5</f>
        <v>0.79</v>
      </c>
      <c r="S203" s="300">
        <f t="shared" si="37"/>
        <v>0.79</v>
      </c>
      <c r="T203" s="73">
        <f>Rates!$J$5</f>
        <v>0.79</v>
      </c>
      <c r="U203" s="2">
        <f t="shared" si="38"/>
        <v>0.79</v>
      </c>
      <c r="V203" s="48"/>
    </row>
    <row r="204" spans="1:22" x14ac:dyDescent="0.25">
      <c r="A204" s="99">
        <f t="shared" si="30"/>
        <v>15</v>
      </c>
      <c r="B204" s="48" t="s">
        <v>4</v>
      </c>
      <c r="C204" s="37">
        <f>D198/D190</f>
        <v>0.11138748335552598</v>
      </c>
      <c r="D204" s="300">
        <f>(D193-D190)*C204</f>
        <v>1.2002001331557899</v>
      </c>
      <c r="E204" s="74">
        <f>F198/F190</f>
        <v>0.11138748335552598</v>
      </c>
      <c r="F204" s="2">
        <f>(F193-F190)*E204</f>
        <v>1.2002001331557899</v>
      </c>
      <c r="G204" s="48"/>
      <c r="H204" s="37">
        <f>I198/I190</f>
        <v>0.11138748335552598</v>
      </c>
      <c r="I204" s="300">
        <f>(I193-I190)*H204</f>
        <v>1.2002001331557899</v>
      </c>
      <c r="J204" s="74">
        <f>K198/K190</f>
        <v>0.11138748335552598</v>
      </c>
      <c r="K204" s="2">
        <f>(K193-K190)*J204</f>
        <v>1.2002001331557899</v>
      </c>
      <c r="L204" s="48"/>
      <c r="M204" s="37">
        <f>N198/N190</f>
        <v>0.11138748335552598</v>
      </c>
      <c r="N204" s="300">
        <f>(N193-N190)*M204</f>
        <v>1.2002001331557899</v>
      </c>
      <c r="O204" s="74">
        <f>P198/P190</f>
        <v>0.11138748335552598</v>
      </c>
      <c r="P204" s="2">
        <f>(P193-P190)*O204</f>
        <v>1.2002001331557899</v>
      </c>
      <c r="Q204" s="48"/>
      <c r="R204" s="37">
        <f>S198/S190</f>
        <v>0.11138748335552598</v>
      </c>
      <c r="S204" s="300">
        <f>(S193-S190)*R204</f>
        <v>1.2002001331557899</v>
      </c>
      <c r="T204" s="74">
        <f>U198/U190</f>
        <v>0.11138748335552598</v>
      </c>
      <c r="U204" s="2">
        <f>(U193-U190)*T204</f>
        <v>1.2002001331557899</v>
      </c>
      <c r="V204" s="48"/>
    </row>
    <row r="205" spans="1:22" x14ac:dyDescent="0.25">
      <c r="A205" s="99">
        <f t="shared" si="30"/>
        <v>16</v>
      </c>
      <c r="B205" s="48" t="s">
        <v>67</v>
      </c>
      <c r="C205" s="37">
        <f>Rates!$B$7</f>
        <v>7.7000000000000002E-3</v>
      </c>
      <c r="D205" s="300">
        <f>C205*D190</f>
        <v>1.925</v>
      </c>
      <c r="E205" s="74">
        <f>Rates!$J$7</f>
        <v>5.1999999999999998E-3</v>
      </c>
      <c r="F205" s="2">
        <f>E205*F190</f>
        <v>1.3</v>
      </c>
      <c r="G205" s="48"/>
      <c r="H205" s="37">
        <f>Rates!$B$7</f>
        <v>7.7000000000000002E-3</v>
      </c>
      <c r="I205" s="300">
        <f>H205*I190</f>
        <v>1.925</v>
      </c>
      <c r="J205" s="74">
        <f>Rates!$J$7</f>
        <v>5.1999999999999998E-3</v>
      </c>
      <c r="K205" s="2">
        <f>J205*K190</f>
        <v>1.3</v>
      </c>
      <c r="L205" s="48"/>
      <c r="M205" s="37">
        <f>Rates!$B$7</f>
        <v>7.7000000000000002E-3</v>
      </c>
      <c r="N205" s="300">
        <f>M205*N190</f>
        <v>1.925</v>
      </c>
      <c r="O205" s="74">
        <f>Rates!$J$7</f>
        <v>5.1999999999999998E-3</v>
      </c>
      <c r="P205" s="2">
        <f>O205*P190</f>
        <v>1.3</v>
      </c>
      <c r="Q205" s="48"/>
      <c r="R205" s="37">
        <f>Rates!$B$7</f>
        <v>7.7000000000000002E-3</v>
      </c>
      <c r="S205" s="300">
        <f>R205*S190</f>
        <v>1.925</v>
      </c>
      <c r="T205" s="74">
        <f>Rates!$J$7</f>
        <v>5.1999999999999998E-3</v>
      </c>
      <c r="U205" s="2">
        <f>T205*U190</f>
        <v>1.3</v>
      </c>
      <c r="V205" s="48"/>
    </row>
    <row r="206" spans="1:22" x14ac:dyDescent="0.25">
      <c r="A206" s="99">
        <f t="shared" si="30"/>
        <v>17</v>
      </c>
      <c r="B206" s="48" t="s">
        <v>7</v>
      </c>
      <c r="C206" s="37">
        <f>Rates!$B$8</f>
        <v>1.6999999999999999E-3</v>
      </c>
      <c r="D206" s="300">
        <f>C206*D190</f>
        <v>0.42499999999999999</v>
      </c>
      <c r="E206" s="74">
        <f>Rates!$J$8</f>
        <v>1.6999999999999999E-3</v>
      </c>
      <c r="F206" s="2">
        <f>E206*F190</f>
        <v>0.42499999999999999</v>
      </c>
      <c r="G206" s="48"/>
      <c r="H206" s="37">
        <f>Rates!$B$8</f>
        <v>1.6999999999999999E-3</v>
      </c>
      <c r="I206" s="300">
        <f>H206*I190</f>
        <v>0.42499999999999999</v>
      </c>
      <c r="J206" s="74">
        <f>Rates!$J$8</f>
        <v>1.6999999999999999E-3</v>
      </c>
      <c r="K206" s="2">
        <f>J206*K190</f>
        <v>0.42499999999999999</v>
      </c>
      <c r="L206" s="48"/>
      <c r="M206" s="37">
        <f>Rates!$B$8</f>
        <v>1.6999999999999999E-3</v>
      </c>
      <c r="N206" s="300">
        <f>M206*N190</f>
        <v>0.42499999999999999</v>
      </c>
      <c r="O206" s="74">
        <f>Rates!$J$8</f>
        <v>1.6999999999999999E-3</v>
      </c>
      <c r="P206" s="2">
        <f>O206*P190</f>
        <v>0.42499999999999999</v>
      </c>
      <c r="Q206" s="48"/>
      <c r="R206" s="37">
        <f>Rates!$B$8</f>
        <v>1.6999999999999999E-3</v>
      </c>
      <c r="S206" s="300">
        <f>R206*S190</f>
        <v>0.42499999999999999</v>
      </c>
      <c r="T206" s="74">
        <f>Rates!$J$8</f>
        <v>1.6999999999999999E-3</v>
      </c>
      <c r="U206" s="2">
        <f>T206*U190</f>
        <v>0.42499999999999999</v>
      </c>
      <c r="V206" s="48"/>
    </row>
    <row r="207" spans="1:22" x14ac:dyDescent="0.25">
      <c r="A207" s="99">
        <f t="shared" si="30"/>
        <v>18</v>
      </c>
      <c r="B207" s="48" t="s">
        <v>8</v>
      </c>
      <c r="C207" s="37">
        <f>Rates!$B$9</f>
        <v>2.0000000000000001E-4</v>
      </c>
      <c r="D207" s="300">
        <f>C207*D190</f>
        <v>0.05</v>
      </c>
      <c r="E207" s="74">
        <f>Rates!$J$9</f>
        <v>2.9999999999999997E-4</v>
      </c>
      <c r="F207" s="2">
        <f>E207*F190</f>
        <v>7.4999999999999997E-2</v>
      </c>
      <c r="G207" s="48"/>
      <c r="H207" s="37">
        <f>Rates!$B$9</f>
        <v>2.0000000000000001E-4</v>
      </c>
      <c r="I207" s="300">
        <f>H207*I190</f>
        <v>0.05</v>
      </c>
      <c r="J207" s="74">
        <f>Rates!$J$9</f>
        <v>2.9999999999999997E-4</v>
      </c>
      <c r="K207" s="2">
        <f>J207*K190</f>
        <v>7.4999999999999997E-2</v>
      </c>
      <c r="L207" s="48"/>
      <c r="M207" s="37">
        <f>Rates!$B$9</f>
        <v>2.0000000000000001E-4</v>
      </c>
      <c r="N207" s="300">
        <f>M207*N190</f>
        <v>0.05</v>
      </c>
      <c r="O207" s="74">
        <f>Rates!$J$9</f>
        <v>2.9999999999999997E-4</v>
      </c>
      <c r="P207" s="2">
        <f>O207*P190</f>
        <v>7.4999999999999997E-2</v>
      </c>
      <c r="Q207" s="48"/>
      <c r="R207" s="37">
        <f>Rates!$B$9</f>
        <v>2.0000000000000001E-4</v>
      </c>
      <c r="S207" s="300">
        <f>R207*S190</f>
        <v>0.05</v>
      </c>
      <c r="T207" s="74">
        <f>Rates!$J$9</f>
        <v>2.9999999999999997E-4</v>
      </c>
      <c r="U207" s="2">
        <f>T207*U190</f>
        <v>7.4999999999999997E-2</v>
      </c>
      <c r="V207" s="48"/>
    </row>
    <row r="208" spans="1:22" x14ac:dyDescent="0.25">
      <c r="A208" s="99">
        <f t="shared" si="30"/>
        <v>19</v>
      </c>
      <c r="B208" s="48" t="s">
        <v>75</v>
      </c>
      <c r="C208" s="37">
        <v>0</v>
      </c>
      <c r="D208" s="300">
        <f>C208*D190</f>
        <v>0</v>
      </c>
      <c r="E208" s="74">
        <v>0</v>
      </c>
      <c r="F208" s="2">
        <f>E208*F190</f>
        <v>0</v>
      </c>
      <c r="G208" s="48"/>
      <c r="H208" s="37">
        <v>0</v>
      </c>
      <c r="I208" s="300">
        <f>H208*I190</f>
        <v>0</v>
      </c>
      <c r="J208" s="74">
        <v>0</v>
      </c>
      <c r="K208" s="2">
        <f>J208*K190</f>
        <v>0</v>
      </c>
      <c r="L208" s="48"/>
      <c r="M208" s="37">
        <f>Rates!$B$20</f>
        <v>4.0000000000000002E-4</v>
      </c>
      <c r="N208" s="300">
        <f>M208*N190</f>
        <v>0.1</v>
      </c>
      <c r="O208" s="74">
        <v>0</v>
      </c>
      <c r="P208" s="2">
        <f>O208*P190</f>
        <v>0</v>
      </c>
      <c r="Q208" s="48"/>
      <c r="R208" s="37">
        <f>Rates!$B$23</f>
        <v>2.3E-3</v>
      </c>
      <c r="S208" s="300">
        <f>R208*S190</f>
        <v>0.57499999999999996</v>
      </c>
      <c r="T208" s="74">
        <v>0</v>
      </c>
      <c r="U208" s="2">
        <f>T208*U190</f>
        <v>0</v>
      </c>
      <c r="V208" s="48"/>
    </row>
    <row r="209" spans="1:22" x14ac:dyDescent="0.25">
      <c r="A209" s="99">
        <f t="shared" si="30"/>
        <v>20</v>
      </c>
      <c r="B209" s="48" t="s">
        <v>82</v>
      </c>
      <c r="C209" s="37">
        <v>0</v>
      </c>
      <c r="D209" s="300">
        <f>C209*D190</f>
        <v>0</v>
      </c>
      <c r="E209" s="74">
        <v>0</v>
      </c>
      <c r="F209" s="2">
        <f>E209*F190</f>
        <v>0</v>
      </c>
      <c r="G209" s="48"/>
      <c r="H209" s="37">
        <v>0</v>
      </c>
      <c r="I209" s="300">
        <f>H209*I190</f>
        <v>0</v>
      </c>
      <c r="J209" s="74">
        <v>0</v>
      </c>
      <c r="K209" s="2">
        <f>J209*K190</f>
        <v>0</v>
      </c>
      <c r="L209" s="48"/>
      <c r="M209" s="37">
        <v>0</v>
      </c>
      <c r="N209" s="300">
        <f>M209*N190</f>
        <v>0</v>
      </c>
      <c r="O209" s="74">
        <v>0</v>
      </c>
      <c r="P209" s="2">
        <f>O209*P190</f>
        <v>0</v>
      </c>
      <c r="Q209" s="48"/>
      <c r="R209" s="37">
        <f>Rates!$B$24</f>
        <v>5.1999999999999998E-3</v>
      </c>
      <c r="S209" s="300">
        <f>R209*S190</f>
        <v>1.3</v>
      </c>
      <c r="T209" s="74">
        <v>0</v>
      </c>
      <c r="U209" s="2">
        <f>T209*U190</f>
        <v>0</v>
      </c>
      <c r="V209" s="48"/>
    </row>
    <row r="210" spans="1:22" x14ac:dyDescent="0.25">
      <c r="A210" s="99">
        <f t="shared" si="30"/>
        <v>21</v>
      </c>
      <c r="B210" s="48" t="s">
        <v>76</v>
      </c>
      <c r="C210" s="37">
        <f>Rates!$B$10</f>
        <v>1.5E-3</v>
      </c>
      <c r="D210" s="300">
        <f>C210*D190</f>
        <v>0.375</v>
      </c>
      <c r="E210" s="74">
        <f>Rates!$J$10</f>
        <v>0</v>
      </c>
      <c r="F210" s="2">
        <f>E210*F190</f>
        <v>0</v>
      </c>
      <c r="G210" s="48"/>
      <c r="H210" s="37">
        <f>Rates!$B$10</f>
        <v>1.5E-3</v>
      </c>
      <c r="I210" s="300">
        <f>H210*I190</f>
        <v>0.375</v>
      </c>
      <c r="J210" s="74">
        <f>Rates!$J$10</f>
        <v>0</v>
      </c>
      <c r="K210" s="2">
        <f>J210*K190</f>
        <v>0</v>
      </c>
      <c r="L210" s="48"/>
      <c r="M210" s="37">
        <f>Rates!$B$10</f>
        <v>1.5E-3</v>
      </c>
      <c r="N210" s="300">
        <f>M210*N190</f>
        <v>0.375</v>
      </c>
      <c r="O210" s="74">
        <f>Rates!$J$10</f>
        <v>0</v>
      </c>
      <c r="P210" s="2">
        <f>O210*P190</f>
        <v>0</v>
      </c>
      <c r="Q210" s="48"/>
      <c r="R210" s="37">
        <f>Rates!$B$10</f>
        <v>1.5E-3</v>
      </c>
      <c r="S210" s="300">
        <f>R210*S190</f>
        <v>0.375</v>
      </c>
      <c r="T210" s="74">
        <f>Rates!$J$10</f>
        <v>0</v>
      </c>
      <c r="U210" s="2">
        <f>T210*U190</f>
        <v>0</v>
      </c>
      <c r="V210" s="48"/>
    </row>
    <row r="211" spans="1:22" x14ac:dyDescent="0.25">
      <c r="A211" s="99">
        <f t="shared" si="30"/>
        <v>22</v>
      </c>
      <c r="B211" s="48" t="s">
        <v>157</v>
      </c>
      <c r="C211" s="37">
        <f>Rates!$B$11</f>
        <v>0</v>
      </c>
      <c r="D211" s="300">
        <f>C211*D190</f>
        <v>0</v>
      </c>
      <c r="E211" s="74">
        <f>Rates!$J$11</f>
        <v>-1.2999999999999999E-3</v>
      </c>
      <c r="F211" s="2">
        <f>E211*F190</f>
        <v>-0.32500000000000001</v>
      </c>
      <c r="G211" s="48"/>
      <c r="H211" s="37">
        <f>Rates!$B$11</f>
        <v>0</v>
      </c>
      <c r="I211" s="300">
        <f>H211*I190</f>
        <v>0</v>
      </c>
      <c r="J211" s="74">
        <f>Rates!$J$11</f>
        <v>-1.2999999999999999E-3</v>
      </c>
      <c r="K211" s="2">
        <f>J211*K190</f>
        <v>-0.32500000000000001</v>
      </c>
      <c r="L211" s="48"/>
      <c r="M211" s="37">
        <f>Rates!$B$11</f>
        <v>0</v>
      </c>
      <c r="N211" s="300">
        <f>M211*N190</f>
        <v>0</v>
      </c>
      <c r="O211" s="74">
        <f>Rates!$J$11</f>
        <v>-1.2999999999999999E-3</v>
      </c>
      <c r="P211" s="2">
        <f>O211*P190</f>
        <v>-0.32500000000000001</v>
      </c>
      <c r="Q211" s="48"/>
      <c r="R211" s="37">
        <f>Rates!$B$11</f>
        <v>0</v>
      </c>
      <c r="S211" s="300">
        <f>R211*S190</f>
        <v>0</v>
      </c>
      <c r="T211" s="74">
        <f>Rates!$J$11</f>
        <v>-1.2999999999999999E-3</v>
      </c>
      <c r="U211" s="2">
        <f>T211*U190</f>
        <v>-0.32500000000000001</v>
      </c>
      <c r="V211" s="48"/>
    </row>
    <row r="212" spans="1:22" x14ac:dyDescent="0.25">
      <c r="A212" s="99">
        <f t="shared" si="30"/>
        <v>23</v>
      </c>
      <c r="B212" s="48" t="s">
        <v>173</v>
      </c>
      <c r="C212" s="37">
        <f>Rates!$B$12</f>
        <v>0</v>
      </c>
      <c r="D212" s="300">
        <f>C212*D190</f>
        <v>0</v>
      </c>
      <c r="E212" s="74">
        <f>Rates!$J$12</f>
        <v>2.9999999999999997E-4</v>
      </c>
      <c r="F212" s="2">
        <f>E212*F190</f>
        <v>7.4999999999999997E-2</v>
      </c>
      <c r="G212" s="48"/>
      <c r="H212" s="37">
        <f>Rates!$B$12</f>
        <v>0</v>
      </c>
      <c r="I212" s="300">
        <f>H212*I190</f>
        <v>0</v>
      </c>
      <c r="J212" s="74">
        <f>Rates!$J$12</f>
        <v>2.9999999999999997E-4</v>
      </c>
      <c r="K212" s="2">
        <f>J212*K190</f>
        <v>7.4999999999999997E-2</v>
      </c>
      <c r="L212" s="48"/>
      <c r="M212" s="37">
        <f>Rates!$B$12</f>
        <v>0</v>
      </c>
      <c r="N212" s="300">
        <f>M212*N190</f>
        <v>0</v>
      </c>
      <c r="O212" s="74">
        <f>Rates!$J$12</f>
        <v>2.9999999999999997E-4</v>
      </c>
      <c r="P212" s="2">
        <f>O212*P190</f>
        <v>7.4999999999999997E-2</v>
      </c>
      <c r="Q212" s="48"/>
      <c r="R212" s="37">
        <f>Rates!$B$12</f>
        <v>0</v>
      </c>
      <c r="S212" s="300">
        <f>R212*S190</f>
        <v>0</v>
      </c>
      <c r="T212" s="74">
        <f>Rates!$J$12</f>
        <v>2.9999999999999997E-4</v>
      </c>
      <c r="U212" s="2">
        <f>T212*U190</f>
        <v>7.4999999999999997E-2</v>
      </c>
      <c r="V212" s="48"/>
    </row>
    <row r="213" spans="1:22" x14ac:dyDescent="0.25">
      <c r="A213" s="99">
        <f t="shared" si="30"/>
        <v>24</v>
      </c>
      <c r="B213" s="48" t="s">
        <v>71</v>
      </c>
      <c r="C213" s="37">
        <f>Rates!$B$13</f>
        <v>0.25</v>
      </c>
      <c r="D213" s="300">
        <f>C213</f>
        <v>0.25</v>
      </c>
      <c r="E213" s="74">
        <f>Rates!$J$13</f>
        <v>0</v>
      </c>
      <c r="F213" s="2">
        <f>E213</f>
        <v>0</v>
      </c>
      <c r="G213" s="48"/>
      <c r="H213" s="37">
        <f>Rates!$B$13</f>
        <v>0.25</v>
      </c>
      <c r="I213" s="300">
        <f>H213</f>
        <v>0.25</v>
      </c>
      <c r="J213" s="74">
        <f>Rates!$J$13</f>
        <v>0</v>
      </c>
      <c r="K213" s="2">
        <f>J213</f>
        <v>0</v>
      </c>
      <c r="L213" s="48"/>
      <c r="M213" s="37">
        <f>Rates!$B$13</f>
        <v>0.25</v>
      </c>
      <c r="N213" s="300">
        <f>M213</f>
        <v>0.25</v>
      </c>
      <c r="O213" s="74">
        <f>Rates!$J$13</f>
        <v>0</v>
      </c>
      <c r="P213" s="2">
        <f>O213</f>
        <v>0</v>
      </c>
      <c r="Q213" s="48"/>
      <c r="R213" s="37">
        <f>Rates!$B$13</f>
        <v>0.25</v>
      </c>
      <c r="S213" s="300">
        <f>R213</f>
        <v>0.25</v>
      </c>
      <c r="T213" s="74">
        <f>Rates!$J$13</f>
        <v>0</v>
      </c>
      <c r="U213" s="2">
        <f>T213</f>
        <v>0</v>
      </c>
      <c r="V213" s="48"/>
    </row>
    <row r="214" spans="1:22" x14ac:dyDescent="0.25">
      <c r="A214" s="99">
        <f t="shared" si="30"/>
        <v>25</v>
      </c>
      <c r="B214" s="48" t="s">
        <v>78</v>
      </c>
      <c r="C214" s="37">
        <f>Rates!$B$14</f>
        <v>-1.4</v>
      </c>
      <c r="D214" s="300">
        <f>C214</f>
        <v>-1.4</v>
      </c>
      <c r="E214" s="74">
        <f>Rates!$J$14</f>
        <v>-1.4</v>
      </c>
      <c r="F214" s="2">
        <f>E214</f>
        <v>-1.4</v>
      </c>
      <c r="G214" s="48"/>
      <c r="H214" s="37">
        <f>Rates!$B$14</f>
        <v>-1.4</v>
      </c>
      <c r="I214" s="300">
        <f>H214</f>
        <v>-1.4</v>
      </c>
      <c r="J214" s="74">
        <f>Rates!$J$14</f>
        <v>-1.4</v>
      </c>
      <c r="K214" s="2">
        <f>J214</f>
        <v>-1.4</v>
      </c>
      <c r="L214" s="48"/>
      <c r="M214" s="37">
        <f>Rates!$B$14</f>
        <v>-1.4</v>
      </c>
      <c r="N214" s="300">
        <f>M214</f>
        <v>-1.4</v>
      </c>
      <c r="O214" s="74">
        <f>Rates!$J$14</f>
        <v>-1.4</v>
      </c>
      <c r="P214" s="2">
        <f>O214</f>
        <v>-1.4</v>
      </c>
      <c r="Q214" s="48"/>
      <c r="R214" s="37">
        <f>Rates!$B$14</f>
        <v>-1.4</v>
      </c>
      <c r="S214" s="300">
        <f>R214</f>
        <v>-1.4</v>
      </c>
      <c r="T214" s="74">
        <f>Rates!$J$14</f>
        <v>-1.4</v>
      </c>
      <c r="U214" s="2">
        <f>T214</f>
        <v>-1.4</v>
      </c>
      <c r="V214" s="48"/>
    </row>
    <row r="215" spans="1:22" x14ac:dyDescent="0.25">
      <c r="A215" s="102">
        <f t="shared" si="30"/>
        <v>26</v>
      </c>
      <c r="B215" s="103" t="s">
        <v>23</v>
      </c>
      <c r="C215" s="86"/>
      <c r="D215" s="56">
        <f>SUM(D201:D214)</f>
        <v>22.815200133155791</v>
      </c>
      <c r="E215" s="70"/>
      <c r="F215" s="55">
        <f>SUM(F201:F214)</f>
        <v>23.170200133155792</v>
      </c>
      <c r="G215" s="87">
        <f>F215-D215</f>
        <v>0.35500000000000043</v>
      </c>
      <c r="H215" s="86"/>
      <c r="I215" s="56">
        <f>SUM(I201:I214)</f>
        <v>22.815200133155791</v>
      </c>
      <c r="J215" s="70"/>
      <c r="K215" s="55">
        <f>SUM(K201:K214)</f>
        <v>23.170200133155792</v>
      </c>
      <c r="L215" s="87">
        <f>K215-I215</f>
        <v>0.35500000000000043</v>
      </c>
      <c r="M215" s="86"/>
      <c r="N215" s="56">
        <f>SUM(N201:N214)</f>
        <v>22.915200133155793</v>
      </c>
      <c r="O215" s="70"/>
      <c r="P215" s="55">
        <f>SUM(P201:P214)</f>
        <v>23.170200133155792</v>
      </c>
      <c r="Q215" s="87">
        <f>P215-N215</f>
        <v>0.25499999999999901</v>
      </c>
      <c r="R215" s="86"/>
      <c r="S215" s="56">
        <f>SUM(S201:S214)</f>
        <v>24.690200133155791</v>
      </c>
      <c r="T215" s="70"/>
      <c r="U215" s="55">
        <f>SUM(U201:U214)</f>
        <v>23.170200133155792</v>
      </c>
      <c r="V215" s="87">
        <f>U215-S215</f>
        <v>-1.5199999999999996</v>
      </c>
    </row>
    <row r="216" spans="1:22" x14ac:dyDescent="0.25">
      <c r="A216" s="104">
        <f t="shared" si="30"/>
        <v>27</v>
      </c>
      <c r="B216" s="105" t="s">
        <v>87</v>
      </c>
      <c r="C216" s="88"/>
      <c r="D216" s="80"/>
      <c r="E216" s="71"/>
      <c r="F216" s="57"/>
      <c r="G216" s="89">
        <f>G215/D215</f>
        <v>1.5559802146293815E-2</v>
      </c>
      <c r="H216" s="88"/>
      <c r="I216" s="80"/>
      <c r="J216" s="71"/>
      <c r="K216" s="57"/>
      <c r="L216" s="89">
        <f>L215/I215</f>
        <v>1.5559802146293815E-2</v>
      </c>
      <c r="M216" s="88"/>
      <c r="N216" s="80"/>
      <c r="O216" s="71"/>
      <c r="P216" s="57"/>
      <c r="Q216" s="89">
        <f>Q215/N215</f>
        <v>1.112798485364489E-2</v>
      </c>
      <c r="R216" s="88"/>
      <c r="S216" s="80"/>
      <c r="T216" s="71"/>
      <c r="U216" s="57"/>
      <c r="V216" s="89">
        <f>V215/S215</f>
        <v>-6.1562886967401829E-2</v>
      </c>
    </row>
    <row r="217" spans="1:22" x14ac:dyDescent="0.25">
      <c r="A217" s="106">
        <f t="shared" si="30"/>
        <v>28</v>
      </c>
      <c r="B217" s="91" t="s">
        <v>26</v>
      </c>
      <c r="C217" s="90"/>
      <c r="D217" s="81"/>
      <c r="E217" s="72"/>
      <c r="F217" s="54"/>
      <c r="G217" s="91"/>
      <c r="H217" s="90"/>
      <c r="I217" s="81"/>
      <c r="J217" s="72"/>
      <c r="K217" s="54"/>
      <c r="L217" s="91"/>
      <c r="M217" s="90"/>
      <c r="N217" s="81"/>
      <c r="O217" s="72"/>
      <c r="P217" s="54"/>
      <c r="Q217" s="91"/>
      <c r="R217" s="90"/>
      <c r="S217" s="81"/>
      <c r="T217" s="72"/>
      <c r="U217" s="54"/>
      <c r="V217" s="91"/>
    </row>
    <row r="218" spans="1:22" x14ac:dyDescent="0.25">
      <c r="A218" s="99">
        <f t="shared" si="30"/>
        <v>29</v>
      </c>
      <c r="B218" s="48" t="s">
        <v>57</v>
      </c>
      <c r="C218" s="37">
        <f>Rates!$B$17</f>
        <v>7.0000000000000001E-3</v>
      </c>
      <c r="D218" s="32">
        <f>C218*D193</f>
        <v>1.8254249999999999</v>
      </c>
      <c r="E218" s="74">
        <f>Rates!$J$17</f>
        <v>6.8999999999999999E-3</v>
      </c>
      <c r="F218" s="2">
        <f>E218*F193</f>
        <v>1.7993474999999999</v>
      </c>
      <c r="G218" s="48"/>
      <c r="H218" s="37">
        <f>Rates!$B$17</f>
        <v>7.0000000000000001E-3</v>
      </c>
      <c r="I218" s="32">
        <f>H218*I193</f>
        <v>1.8254249999999999</v>
      </c>
      <c r="J218" s="74">
        <f>Rates!$J$17</f>
        <v>6.8999999999999999E-3</v>
      </c>
      <c r="K218" s="2">
        <f>J218*K193</f>
        <v>1.7993474999999999</v>
      </c>
      <c r="L218" s="48"/>
      <c r="M218" s="37">
        <f>Rates!$B$17</f>
        <v>7.0000000000000001E-3</v>
      </c>
      <c r="N218" s="32">
        <f>M218*N193</f>
        <v>1.8254249999999999</v>
      </c>
      <c r="O218" s="74">
        <f>Rates!$J$17</f>
        <v>6.8999999999999999E-3</v>
      </c>
      <c r="P218" s="2">
        <f>O218*P193</f>
        <v>1.7993474999999999</v>
      </c>
      <c r="Q218" s="48"/>
      <c r="R218" s="37">
        <f>Rates!$B$17</f>
        <v>7.0000000000000001E-3</v>
      </c>
      <c r="S218" s="32">
        <f>R218*S193</f>
        <v>1.8254249999999999</v>
      </c>
      <c r="T218" s="74">
        <f>Rates!$J$17</f>
        <v>6.8999999999999999E-3</v>
      </c>
      <c r="U218" s="2">
        <f>T218*U193</f>
        <v>1.7993474999999999</v>
      </c>
      <c r="V218" s="48"/>
    </row>
    <row r="219" spans="1:22" x14ac:dyDescent="0.25">
      <c r="A219" s="99">
        <f t="shared" si="30"/>
        <v>30</v>
      </c>
      <c r="B219" s="48" t="s">
        <v>58</v>
      </c>
      <c r="C219" s="37">
        <f>Rates!$B$18</f>
        <v>5.3E-3</v>
      </c>
      <c r="D219" s="32">
        <f>C219*D193</f>
        <v>1.3821074999999998</v>
      </c>
      <c r="E219" s="74">
        <f>Rates!$J$18</f>
        <v>5.3E-3</v>
      </c>
      <c r="F219" s="2">
        <f>E219*F193</f>
        <v>1.3821074999999998</v>
      </c>
      <c r="G219" s="48"/>
      <c r="H219" s="37">
        <f>Rates!$B$18</f>
        <v>5.3E-3</v>
      </c>
      <c r="I219" s="32">
        <f>H219*I193</f>
        <v>1.3821074999999998</v>
      </c>
      <c r="J219" s="74">
        <f>Rates!$J$18</f>
        <v>5.3E-3</v>
      </c>
      <c r="K219" s="2">
        <f>J219*K193</f>
        <v>1.3821074999999998</v>
      </c>
      <c r="L219" s="48"/>
      <c r="M219" s="37">
        <f>Rates!$B$18</f>
        <v>5.3E-3</v>
      </c>
      <c r="N219" s="32">
        <f>M219*N193</f>
        <v>1.3821074999999998</v>
      </c>
      <c r="O219" s="74">
        <f>Rates!$J$18</f>
        <v>5.3E-3</v>
      </c>
      <c r="P219" s="2">
        <f>O219*P193</f>
        <v>1.3821074999999998</v>
      </c>
      <c r="Q219" s="48"/>
      <c r="R219" s="37">
        <f>Rates!$B$18</f>
        <v>5.3E-3</v>
      </c>
      <c r="S219" s="32">
        <f>R219*S193</f>
        <v>1.3821074999999998</v>
      </c>
      <c r="T219" s="74">
        <f>Rates!$J$18</f>
        <v>5.3E-3</v>
      </c>
      <c r="U219" s="2">
        <f>T219*U193</f>
        <v>1.3821074999999998</v>
      </c>
      <c r="V219" s="48"/>
    </row>
    <row r="220" spans="1:22" x14ac:dyDescent="0.25">
      <c r="A220" s="102">
        <f t="shared" si="30"/>
        <v>31</v>
      </c>
      <c r="B220" s="103" t="s">
        <v>23</v>
      </c>
      <c r="C220" s="86"/>
      <c r="D220" s="56">
        <f>SUM(D218:D219)</f>
        <v>3.2075324999999997</v>
      </c>
      <c r="E220" s="70"/>
      <c r="F220" s="55">
        <f>SUM(F218:F219)</f>
        <v>3.1814549999999997</v>
      </c>
      <c r="G220" s="87">
        <f>F220-D220</f>
        <v>-2.6077499999999976E-2</v>
      </c>
      <c r="H220" s="86"/>
      <c r="I220" s="56">
        <f>SUM(I218:I219)</f>
        <v>3.2075324999999997</v>
      </c>
      <c r="J220" s="70"/>
      <c r="K220" s="55">
        <f>SUM(K218:K219)</f>
        <v>3.1814549999999997</v>
      </c>
      <c r="L220" s="87">
        <f>K220-I220</f>
        <v>-2.6077499999999976E-2</v>
      </c>
      <c r="M220" s="86"/>
      <c r="N220" s="56">
        <f>SUM(N218:N219)</f>
        <v>3.2075324999999997</v>
      </c>
      <c r="O220" s="70"/>
      <c r="P220" s="55">
        <f>SUM(P218:P219)</f>
        <v>3.1814549999999997</v>
      </c>
      <c r="Q220" s="87">
        <f>P220-N220</f>
        <v>-2.6077499999999976E-2</v>
      </c>
      <c r="R220" s="86"/>
      <c r="S220" s="56">
        <f>SUM(S218:S219)</f>
        <v>3.2075324999999997</v>
      </c>
      <c r="T220" s="70"/>
      <c r="U220" s="55">
        <f>SUM(U218:U219)</f>
        <v>3.1814549999999997</v>
      </c>
      <c r="V220" s="87">
        <f>U220-S220</f>
        <v>-2.6077499999999976E-2</v>
      </c>
    </row>
    <row r="221" spans="1:22" x14ac:dyDescent="0.25">
      <c r="A221" s="104">
        <f t="shared" si="30"/>
        <v>32</v>
      </c>
      <c r="B221" s="105" t="s">
        <v>87</v>
      </c>
      <c r="C221" s="88"/>
      <c r="D221" s="80"/>
      <c r="E221" s="71"/>
      <c r="F221" s="57"/>
      <c r="G221" s="89">
        <f>G220/D220</f>
        <v>-8.1300813008130021E-3</v>
      </c>
      <c r="H221" s="88"/>
      <c r="I221" s="80"/>
      <c r="J221" s="71"/>
      <c r="K221" s="57"/>
      <c r="L221" s="89">
        <f>L220/I220</f>
        <v>-8.1300813008130021E-3</v>
      </c>
      <c r="M221" s="88"/>
      <c r="N221" s="80"/>
      <c r="O221" s="71"/>
      <c r="P221" s="57"/>
      <c r="Q221" s="89">
        <f>Q220/N220</f>
        <v>-8.1300813008130021E-3</v>
      </c>
      <c r="R221" s="88"/>
      <c r="S221" s="80"/>
      <c r="T221" s="71"/>
      <c r="U221" s="57"/>
      <c r="V221" s="89">
        <f>V220/S220</f>
        <v>-8.1300813008130021E-3</v>
      </c>
    </row>
    <row r="222" spans="1:22" x14ac:dyDescent="0.25">
      <c r="A222" s="106">
        <f t="shared" si="30"/>
        <v>33</v>
      </c>
      <c r="B222" s="91" t="s">
        <v>27</v>
      </c>
      <c r="C222" s="90"/>
      <c r="D222" s="81"/>
      <c r="E222" s="72"/>
      <c r="F222" s="54"/>
      <c r="G222" s="91"/>
      <c r="H222" s="90"/>
      <c r="I222" s="81"/>
      <c r="J222" s="72"/>
      <c r="K222" s="54"/>
      <c r="L222" s="91"/>
      <c r="M222" s="90"/>
      <c r="N222" s="81"/>
      <c r="O222" s="72"/>
      <c r="P222" s="54"/>
      <c r="Q222" s="91"/>
      <c r="R222" s="90"/>
      <c r="S222" s="81"/>
      <c r="T222" s="72"/>
      <c r="U222" s="54"/>
      <c r="V222" s="91"/>
    </row>
    <row r="223" spans="1:22" x14ac:dyDescent="0.25">
      <c r="A223" s="99">
        <f t="shared" si="30"/>
        <v>34</v>
      </c>
      <c r="B223" s="48" t="s">
        <v>55</v>
      </c>
      <c r="C223" s="37">
        <f>WMSR+RRRP</f>
        <v>6.0000000000000001E-3</v>
      </c>
      <c r="D223" s="32">
        <f>C223*D193</f>
        <v>1.5646499999999999</v>
      </c>
      <c r="E223" s="74">
        <f>WMSR+RRRP</f>
        <v>6.0000000000000001E-3</v>
      </c>
      <c r="F223" s="2">
        <f>E223*F193</f>
        <v>1.5646499999999999</v>
      </c>
      <c r="G223" s="48"/>
      <c r="H223" s="37">
        <f>WMSR+RRRP</f>
        <v>6.0000000000000001E-3</v>
      </c>
      <c r="I223" s="32">
        <f>H223*I193</f>
        <v>1.5646499999999999</v>
      </c>
      <c r="J223" s="74">
        <f>WMSR+RRRP</f>
        <v>6.0000000000000001E-3</v>
      </c>
      <c r="K223" s="2">
        <f>J223*K193</f>
        <v>1.5646499999999999</v>
      </c>
      <c r="L223" s="48"/>
      <c r="M223" s="37">
        <f>WMSR+RRRP</f>
        <v>6.0000000000000001E-3</v>
      </c>
      <c r="N223" s="32">
        <f>M223*N193</f>
        <v>1.5646499999999999</v>
      </c>
      <c r="O223" s="74">
        <f>WMSR+RRRP</f>
        <v>6.0000000000000001E-3</v>
      </c>
      <c r="P223" s="2">
        <f>O223*P193</f>
        <v>1.5646499999999999</v>
      </c>
      <c r="Q223" s="48"/>
      <c r="R223" s="37">
        <f>WMSR+RRRP</f>
        <v>6.0000000000000001E-3</v>
      </c>
      <c r="S223" s="32">
        <f>R223*S193</f>
        <v>1.5646499999999999</v>
      </c>
      <c r="T223" s="74">
        <f>WMSR+RRRP</f>
        <v>6.0000000000000001E-3</v>
      </c>
      <c r="U223" s="2">
        <f>T223*U193</f>
        <v>1.5646499999999999</v>
      </c>
      <c r="V223" s="48"/>
    </row>
    <row r="224" spans="1:22" x14ac:dyDescent="0.25">
      <c r="A224" s="99">
        <f t="shared" si="30"/>
        <v>35</v>
      </c>
      <c r="B224" s="48" t="s">
        <v>56</v>
      </c>
      <c r="C224" s="37">
        <f>SSS</f>
        <v>0.25</v>
      </c>
      <c r="D224" s="32">
        <f>C224</f>
        <v>0.25</v>
      </c>
      <c r="E224" s="74">
        <f>SSS</f>
        <v>0.25</v>
      </c>
      <c r="F224" s="2">
        <f>E224</f>
        <v>0.25</v>
      </c>
      <c r="G224" s="48"/>
      <c r="H224" s="37">
        <f>SSS</f>
        <v>0.25</v>
      </c>
      <c r="I224" s="32">
        <f>H224</f>
        <v>0.25</v>
      </c>
      <c r="J224" s="74">
        <f>SSS</f>
        <v>0.25</v>
      </c>
      <c r="K224" s="2">
        <f>J224</f>
        <v>0.25</v>
      </c>
      <c r="L224" s="48"/>
      <c r="M224" s="37">
        <f>SSS</f>
        <v>0.25</v>
      </c>
      <c r="N224" s="32">
        <f>M224</f>
        <v>0.25</v>
      </c>
      <c r="O224" s="74">
        <f>SSS</f>
        <v>0.25</v>
      </c>
      <c r="P224" s="2">
        <f>O224</f>
        <v>0.25</v>
      </c>
      <c r="Q224" s="48"/>
      <c r="R224" s="37">
        <f>SSS</f>
        <v>0.25</v>
      </c>
      <c r="S224" s="32">
        <f>R224</f>
        <v>0.25</v>
      </c>
      <c r="T224" s="74">
        <f>SSS</f>
        <v>0.25</v>
      </c>
      <c r="U224" s="2">
        <f>T224</f>
        <v>0.25</v>
      </c>
      <c r="V224" s="48"/>
    </row>
    <row r="225" spans="1:22" x14ac:dyDescent="0.25">
      <c r="A225" s="99">
        <f t="shared" si="30"/>
        <v>36</v>
      </c>
      <c r="B225" s="48" t="s">
        <v>9</v>
      </c>
      <c r="C225" s="37">
        <v>7.0000000000000001E-3</v>
      </c>
      <c r="D225" s="32">
        <f>C225*D190</f>
        <v>1.75</v>
      </c>
      <c r="E225" s="74">
        <v>7.0000000000000001E-3</v>
      </c>
      <c r="F225" s="2">
        <f>E225*F190</f>
        <v>1.75</v>
      </c>
      <c r="G225" s="48"/>
      <c r="H225" s="37">
        <v>7.0000000000000001E-3</v>
      </c>
      <c r="I225" s="32">
        <f>H225*I190</f>
        <v>1.75</v>
      </c>
      <c r="J225" s="74">
        <v>7.0000000000000001E-3</v>
      </c>
      <c r="K225" s="2">
        <f>J225*K190</f>
        <v>1.75</v>
      </c>
      <c r="L225" s="48"/>
      <c r="M225" s="37">
        <v>7.0000000000000001E-3</v>
      </c>
      <c r="N225" s="32">
        <f>M225*N190</f>
        <v>1.75</v>
      </c>
      <c r="O225" s="74">
        <v>7.0000000000000001E-3</v>
      </c>
      <c r="P225" s="2">
        <f>O225*P190</f>
        <v>1.75</v>
      </c>
      <c r="Q225" s="48"/>
      <c r="R225" s="37">
        <v>7.0000000000000001E-3</v>
      </c>
      <c r="S225" s="32">
        <f>R225*S190</f>
        <v>1.75</v>
      </c>
      <c r="T225" s="74">
        <v>7.0000000000000001E-3</v>
      </c>
      <c r="U225" s="2">
        <f>T225*U190</f>
        <v>1.75</v>
      </c>
      <c r="V225" s="48"/>
    </row>
    <row r="226" spans="1:22" x14ac:dyDescent="0.25">
      <c r="A226" s="99">
        <f t="shared" si="30"/>
        <v>37</v>
      </c>
      <c r="B226" s="48" t="s">
        <v>28</v>
      </c>
      <c r="C226" s="49">
        <v>0</v>
      </c>
      <c r="D226" s="32"/>
      <c r="E226" s="66">
        <v>0</v>
      </c>
      <c r="F226" s="2"/>
      <c r="G226" s="48"/>
      <c r="H226" s="49">
        <v>0</v>
      </c>
      <c r="I226" s="32"/>
      <c r="J226" s="66">
        <v>0</v>
      </c>
      <c r="K226" s="2"/>
      <c r="L226" s="48"/>
      <c r="M226" s="49">
        <v>0</v>
      </c>
      <c r="N226" s="32"/>
      <c r="O226" s="66">
        <v>0</v>
      </c>
      <c r="P226" s="2"/>
      <c r="Q226" s="48"/>
      <c r="R226" s="49">
        <v>0</v>
      </c>
      <c r="S226" s="32"/>
      <c r="T226" s="66">
        <v>0</v>
      </c>
      <c r="U226" s="2"/>
      <c r="V226" s="48"/>
    </row>
    <row r="227" spans="1:22" x14ac:dyDescent="0.25">
      <c r="A227" s="102">
        <f t="shared" si="30"/>
        <v>38</v>
      </c>
      <c r="B227" s="103" t="s">
        <v>10</v>
      </c>
      <c r="C227" s="86"/>
      <c r="D227" s="56">
        <f>SUM(D223:D226)</f>
        <v>3.5646499999999999</v>
      </c>
      <c r="E227" s="70"/>
      <c r="F227" s="55">
        <f>SUM(F223:F226)</f>
        <v>3.5646499999999999</v>
      </c>
      <c r="G227" s="87">
        <f>F227-D227</f>
        <v>0</v>
      </c>
      <c r="H227" s="86"/>
      <c r="I227" s="56">
        <f>SUM(I223:I226)</f>
        <v>3.5646499999999999</v>
      </c>
      <c r="J227" s="70"/>
      <c r="K227" s="55">
        <f>SUM(K223:K226)</f>
        <v>3.5646499999999999</v>
      </c>
      <c r="L227" s="87">
        <f>K227-I227</f>
        <v>0</v>
      </c>
      <c r="M227" s="86"/>
      <c r="N227" s="56">
        <f>SUM(N223:N226)</f>
        <v>3.5646499999999999</v>
      </c>
      <c r="O227" s="70"/>
      <c r="P227" s="55">
        <f>SUM(P223:P226)</f>
        <v>3.5646499999999999</v>
      </c>
      <c r="Q227" s="87">
        <f>P227-N227</f>
        <v>0</v>
      </c>
      <c r="R227" s="86"/>
      <c r="S227" s="56">
        <f>SUM(S223:S226)</f>
        <v>3.5646499999999999</v>
      </c>
      <c r="T227" s="70"/>
      <c r="U227" s="55">
        <f>SUM(U223:U226)</f>
        <v>3.5646499999999999</v>
      </c>
      <c r="V227" s="87">
        <f>U227-S227</f>
        <v>0</v>
      </c>
    </row>
    <row r="228" spans="1:22" x14ac:dyDescent="0.25">
      <c r="A228" s="104">
        <f t="shared" si="30"/>
        <v>39</v>
      </c>
      <c r="B228" s="105" t="s">
        <v>87</v>
      </c>
      <c r="C228" s="88"/>
      <c r="D228" s="80"/>
      <c r="E228" s="71"/>
      <c r="F228" s="57"/>
      <c r="G228" s="89">
        <f>G227/D227</f>
        <v>0</v>
      </c>
      <c r="H228" s="88"/>
      <c r="I228" s="80"/>
      <c r="J228" s="71"/>
      <c r="K228" s="57"/>
      <c r="L228" s="89">
        <f>L227/I227</f>
        <v>0</v>
      </c>
      <c r="M228" s="88"/>
      <c r="N228" s="80"/>
      <c r="O228" s="71"/>
      <c r="P228" s="57"/>
      <c r="Q228" s="89">
        <f>Q227/N227</f>
        <v>0</v>
      </c>
      <c r="R228" s="88"/>
      <c r="S228" s="80"/>
      <c r="T228" s="71"/>
      <c r="U228" s="57"/>
      <c r="V228" s="89">
        <f>V227/S227</f>
        <v>0</v>
      </c>
    </row>
    <row r="229" spans="1:22" x14ac:dyDescent="0.25">
      <c r="A229" s="107">
        <f t="shared" si="30"/>
        <v>40</v>
      </c>
      <c r="B229" s="93" t="s">
        <v>97</v>
      </c>
      <c r="C229" s="92"/>
      <c r="D229" s="82">
        <f>D198+D215+D220+D227</f>
        <v>57.434253472037284</v>
      </c>
      <c r="E229" s="75"/>
      <c r="F229" s="62">
        <f>F198+F215+F220+F227</f>
        <v>57.763175972037288</v>
      </c>
      <c r="G229" s="93"/>
      <c r="H229" s="92"/>
      <c r="I229" s="82">
        <f>I198+I215+I220+I227</f>
        <v>57.434253472037284</v>
      </c>
      <c r="J229" s="75"/>
      <c r="K229" s="62">
        <f>K198+K215+K220+K227</f>
        <v>57.763175972037288</v>
      </c>
      <c r="L229" s="93"/>
      <c r="M229" s="92"/>
      <c r="N229" s="82">
        <f>N198+N215+N220+N227</f>
        <v>57.534253472037285</v>
      </c>
      <c r="O229" s="75"/>
      <c r="P229" s="62">
        <f>P198+P215+P220+P227</f>
        <v>57.763175972037288</v>
      </c>
      <c r="Q229" s="93"/>
      <c r="R229" s="92"/>
      <c r="S229" s="82">
        <f>S198+S215+S220+S227</f>
        <v>59.309253472037284</v>
      </c>
      <c r="T229" s="75"/>
      <c r="U229" s="62">
        <f>U198+U215+U220+U227</f>
        <v>57.763175972037288</v>
      </c>
      <c r="V229" s="93"/>
    </row>
    <row r="230" spans="1:22" x14ac:dyDescent="0.25">
      <c r="A230" s="108">
        <f t="shared" si="30"/>
        <v>41</v>
      </c>
      <c r="B230" s="94" t="s">
        <v>11</v>
      </c>
      <c r="C230" s="50"/>
      <c r="D230" s="33">
        <f>D229*0.13</f>
        <v>7.4664529513648468</v>
      </c>
      <c r="E230" s="76"/>
      <c r="F230" s="59">
        <f>F229*0.13</f>
        <v>7.509212876364848</v>
      </c>
      <c r="G230" s="94"/>
      <c r="H230" s="50"/>
      <c r="I230" s="33">
        <f>I229*0.13</f>
        <v>7.4664529513648468</v>
      </c>
      <c r="J230" s="76"/>
      <c r="K230" s="59">
        <f>K229*0.13</f>
        <v>7.509212876364848</v>
      </c>
      <c r="L230" s="94"/>
      <c r="M230" s="50"/>
      <c r="N230" s="33">
        <f>N229*0.13</f>
        <v>7.4794529513648476</v>
      </c>
      <c r="O230" s="76"/>
      <c r="P230" s="59">
        <f>P229*0.13</f>
        <v>7.509212876364848</v>
      </c>
      <c r="Q230" s="94"/>
      <c r="R230" s="50"/>
      <c r="S230" s="33">
        <f>S229*0.13</f>
        <v>7.7102029513648471</v>
      </c>
      <c r="T230" s="76"/>
      <c r="U230" s="59">
        <f>U229*0.13</f>
        <v>7.509212876364848</v>
      </c>
      <c r="V230" s="94"/>
    </row>
    <row r="231" spans="1:22" x14ac:dyDescent="0.25">
      <c r="A231" s="109">
        <f>A230+1</f>
        <v>42</v>
      </c>
      <c r="B231" s="110" t="s">
        <v>13</v>
      </c>
      <c r="C231" s="95"/>
      <c r="D231" s="64">
        <f>SUM(D229:D230)</f>
        <v>64.900706423402127</v>
      </c>
      <c r="E231" s="78"/>
      <c r="F231" s="63">
        <f>SUM(F229:F230)</f>
        <v>65.27238884840213</v>
      </c>
      <c r="G231" s="96">
        <f>F231-D231</f>
        <v>0.37168242500000304</v>
      </c>
      <c r="H231" s="95"/>
      <c r="I231" s="64">
        <f>SUM(I229:I230)</f>
        <v>64.900706423402127</v>
      </c>
      <c r="J231" s="78"/>
      <c r="K231" s="63">
        <f>SUM(K229:K230)</f>
        <v>65.27238884840213</v>
      </c>
      <c r="L231" s="96">
        <f>K231-I231</f>
        <v>0.37168242500000304</v>
      </c>
      <c r="M231" s="95"/>
      <c r="N231" s="64">
        <f>SUM(N229:N230)</f>
        <v>65.013706423402127</v>
      </c>
      <c r="O231" s="78"/>
      <c r="P231" s="63">
        <f>SUM(P229:P230)</f>
        <v>65.27238884840213</v>
      </c>
      <c r="Q231" s="96">
        <f>P231-N231</f>
        <v>0.25868242500000349</v>
      </c>
      <c r="R231" s="95"/>
      <c r="S231" s="64">
        <f>SUM(S229:S230)</f>
        <v>67.019456423402133</v>
      </c>
      <c r="T231" s="78"/>
      <c r="U231" s="63">
        <f>SUM(U229:U230)</f>
        <v>65.27238884840213</v>
      </c>
      <c r="V231" s="96">
        <f>U231-S231</f>
        <v>-1.7470675750000026</v>
      </c>
    </row>
    <row r="232" spans="1:22" x14ac:dyDescent="0.25">
      <c r="A232" s="111">
        <f t="shared" si="30"/>
        <v>43</v>
      </c>
      <c r="B232" s="112" t="s">
        <v>87</v>
      </c>
      <c r="C232" s="97"/>
      <c r="D232" s="83"/>
      <c r="E232" s="79"/>
      <c r="F232" s="65"/>
      <c r="G232" s="98">
        <f>G231/D231</f>
        <v>5.7269395894584667E-3</v>
      </c>
      <c r="H232" s="97"/>
      <c r="I232" s="83"/>
      <c r="J232" s="79"/>
      <c r="K232" s="65"/>
      <c r="L232" s="98">
        <f>L231/I231</f>
        <v>5.7269395894584667E-3</v>
      </c>
      <c r="M232" s="97"/>
      <c r="N232" s="83"/>
      <c r="O232" s="79"/>
      <c r="P232" s="65"/>
      <c r="Q232" s="98">
        <f>Q231/N231</f>
        <v>3.978890594474537E-3</v>
      </c>
      <c r="R232" s="97"/>
      <c r="S232" s="83"/>
      <c r="T232" s="79"/>
      <c r="U232" s="65"/>
      <c r="V232" s="98">
        <f>V231/S231</f>
        <v>-2.606806542808596E-2</v>
      </c>
    </row>
    <row r="233" spans="1:22" x14ac:dyDescent="0.25">
      <c r="A233" s="151">
        <f t="shared" si="30"/>
        <v>44</v>
      </c>
      <c r="B233" s="152" t="s">
        <v>14</v>
      </c>
      <c r="C233" s="153"/>
      <c r="D233" s="154"/>
      <c r="E233" s="155"/>
      <c r="F233" s="156"/>
      <c r="G233" s="152"/>
      <c r="H233" s="153"/>
      <c r="I233" s="154"/>
      <c r="J233" s="155"/>
      <c r="K233" s="156"/>
      <c r="L233" s="152"/>
      <c r="M233" s="153"/>
      <c r="N233" s="154"/>
      <c r="O233" s="155"/>
      <c r="P233" s="156"/>
      <c r="Q233" s="152"/>
      <c r="R233" s="153"/>
      <c r="S233" s="154"/>
      <c r="T233" s="155"/>
      <c r="U233" s="156"/>
      <c r="V233" s="152"/>
    </row>
    <row r="234" spans="1:22" x14ac:dyDescent="0.25">
      <c r="A234" s="108">
        <f t="shared" si="30"/>
        <v>45</v>
      </c>
      <c r="B234" s="94" t="s">
        <v>96</v>
      </c>
      <c r="C234" s="162">
        <v>0</v>
      </c>
      <c r="D234" s="33">
        <f>C234*D190</f>
        <v>0</v>
      </c>
      <c r="E234" s="163">
        <v>0</v>
      </c>
      <c r="F234" s="59">
        <f>E234*F190</f>
        <v>0</v>
      </c>
      <c r="G234" s="94"/>
      <c r="H234" s="162">
        <v>0</v>
      </c>
      <c r="I234" s="33">
        <f>H234*I190</f>
        <v>0</v>
      </c>
      <c r="J234" s="163">
        <v>0</v>
      </c>
      <c r="K234" s="59">
        <f>J234*K190</f>
        <v>0</v>
      </c>
      <c r="L234" s="94"/>
      <c r="M234" s="162">
        <f>Rates!B201</f>
        <v>0</v>
      </c>
      <c r="N234" s="33">
        <f>M234*N190</f>
        <v>0</v>
      </c>
      <c r="O234" s="163">
        <v>0</v>
      </c>
      <c r="P234" s="59">
        <f>O234*P190</f>
        <v>0</v>
      </c>
      <c r="Q234" s="94"/>
      <c r="R234" s="162">
        <f>Rates!$B$25</f>
        <v>3.0999999999999999E-3</v>
      </c>
      <c r="S234" s="33">
        <f>R234*S190</f>
        <v>0.77500000000000002</v>
      </c>
      <c r="T234" s="163">
        <v>0</v>
      </c>
      <c r="U234" s="59">
        <f>T234*U190</f>
        <v>0</v>
      </c>
      <c r="V234" s="94"/>
    </row>
    <row r="235" spans="1:22" x14ac:dyDescent="0.25">
      <c r="A235" s="108">
        <f t="shared" si="30"/>
        <v>46</v>
      </c>
      <c r="B235" s="94" t="s">
        <v>163</v>
      </c>
      <c r="C235" s="162">
        <v>0</v>
      </c>
      <c r="D235" s="33">
        <f>C235*D191</f>
        <v>0</v>
      </c>
      <c r="E235" s="163">
        <v>0</v>
      </c>
      <c r="F235" s="59">
        <f>E235*F191</f>
        <v>0</v>
      </c>
      <c r="G235" s="94"/>
      <c r="H235" s="162">
        <v>0</v>
      </c>
      <c r="I235" s="33">
        <f>H235*I191</f>
        <v>0</v>
      </c>
      <c r="J235" s="163">
        <v>0</v>
      </c>
      <c r="K235" s="59">
        <f>J235*K191</f>
        <v>0</v>
      </c>
      <c r="L235" s="94"/>
      <c r="M235" s="162">
        <f>Rates!B202</f>
        <v>0</v>
      </c>
      <c r="N235" s="33">
        <f>M235*N191</f>
        <v>0</v>
      </c>
      <c r="O235" s="163">
        <v>0</v>
      </c>
      <c r="P235" s="59">
        <f>O235*P191</f>
        <v>0</v>
      </c>
      <c r="Q235" s="94"/>
      <c r="R235" s="162">
        <f>Rates!$B$26</f>
        <v>-2.9999999999999997E-4</v>
      </c>
      <c r="S235" s="33">
        <f>R235*S190</f>
        <v>-7.4999999999999997E-2</v>
      </c>
      <c r="T235" s="163">
        <v>0</v>
      </c>
      <c r="U235" s="59">
        <f>T235*U190</f>
        <v>0</v>
      </c>
      <c r="V235" s="94"/>
    </row>
    <row r="236" spans="1:22" x14ac:dyDescent="0.25">
      <c r="A236" s="108">
        <f t="shared" si="30"/>
        <v>47</v>
      </c>
      <c r="B236" s="48" t="s">
        <v>95</v>
      </c>
      <c r="C236" s="37">
        <f>Rates!$B$15</f>
        <v>3.3999999999999998E-3</v>
      </c>
      <c r="D236" s="32">
        <f>C236*D190</f>
        <v>0.85</v>
      </c>
      <c r="E236" s="163">
        <f>Rates!$J$15</f>
        <v>0</v>
      </c>
      <c r="F236" s="2">
        <f>E236*F190</f>
        <v>0</v>
      </c>
      <c r="G236" s="48"/>
      <c r="H236" s="37">
        <f>Rates!$B$15</f>
        <v>3.3999999999999998E-3</v>
      </c>
      <c r="I236" s="32">
        <f>H236*I190</f>
        <v>0.85</v>
      </c>
      <c r="J236" s="163">
        <f>Rates!$J$15</f>
        <v>0</v>
      </c>
      <c r="K236" s="2">
        <f>J236*K190</f>
        <v>0</v>
      </c>
      <c r="L236" s="48"/>
      <c r="M236" s="37">
        <f>Rates!$B$15</f>
        <v>3.3999999999999998E-3</v>
      </c>
      <c r="N236" s="32">
        <f>M236*N190</f>
        <v>0.85</v>
      </c>
      <c r="O236" s="163">
        <f>Rates!$J$15</f>
        <v>0</v>
      </c>
      <c r="P236" s="2">
        <f>O236*P190</f>
        <v>0</v>
      </c>
      <c r="Q236" s="48"/>
      <c r="R236" s="37">
        <f>Rates!$B$15</f>
        <v>3.3999999999999998E-3</v>
      </c>
      <c r="S236" s="32">
        <f>R236*S190</f>
        <v>0.85</v>
      </c>
      <c r="T236" s="163">
        <f>Rates!$J$15</f>
        <v>0</v>
      </c>
      <c r="U236" s="2">
        <f>T236*U190</f>
        <v>0</v>
      </c>
      <c r="V236" s="48"/>
    </row>
    <row r="237" spans="1:22" x14ac:dyDescent="0.25">
      <c r="A237" s="289">
        <f t="shared" si="30"/>
        <v>48</v>
      </c>
      <c r="B237" s="85" t="s">
        <v>143</v>
      </c>
      <c r="C237" s="290">
        <f>Rates!$B$16</f>
        <v>0</v>
      </c>
      <c r="D237" s="39">
        <f>C237*D191</f>
        <v>0</v>
      </c>
      <c r="E237" s="163">
        <f>Rates!$J$16</f>
        <v>-1.2999999999999999E-3</v>
      </c>
      <c r="F237" s="2">
        <f>E237*F190</f>
        <v>-0.32500000000000001</v>
      </c>
      <c r="G237" s="85"/>
      <c r="H237" s="290">
        <f>Rates!$B$16</f>
        <v>0</v>
      </c>
      <c r="I237" s="39">
        <f>H237*I191</f>
        <v>0</v>
      </c>
      <c r="J237" s="163">
        <f>Rates!$J$16</f>
        <v>-1.2999999999999999E-3</v>
      </c>
      <c r="K237" s="2">
        <f>J237*K190</f>
        <v>-0.32500000000000001</v>
      </c>
      <c r="L237" s="85"/>
      <c r="M237" s="290">
        <f>Rates!$B$16</f>
        <v>0</v>
      </c>
      <c r="N237" s="39">
        <f>M237*N191</f>
        <v>0</v>
      </c>
      <c r="O237" s="163">
        <f>Rates!$J$16</f>
        <v>-1.2999999999999999E-3</v>
      </c>
      <c r="P237" s="2">
        <f>O237*P190</f>
        <v>-0.32500000000000001</v>
      </c>
      <c r="Q237" s="85"/>
      <c r="R237" s="290">
        <f>Rates!$B$16</f>
        <v>0</v>
      </c>
      <c r="S237" s="39">
        <f>R237*S191</f>
        <v>0</v>
      </c>
      <c r="T237" s="163">
        <f>Rates!$J$16</f>
        <v>-1.2999999999999999E-3</v>
      </c>
      <c r="U237" s="2">
        <f>T237*U190</f>
        <v>-0.32500000000000001</v>
      </c>
      <c r="V237" s="85"/>
    </row>
    <row r="238" spans="1:22" x14ac:dyDescent="0.25">
      <c r="A238" s="292">
        <f t="shared" si="30"/>
        <v>49</v>
      </c>
      <c r="B238" s="293" t="s">
        <v>15</v>
      </c>
      <c r="C238" s="294"/>
      <c r="D238" s="295">
        <f>D229+SUM(D234:D237)</f>
        <v>58.284253472037285</v>
      </c>
      <c r="E238" s="296"/>
      <c r="F238" s="297">
        <f>F229+SUM(F234:F237)</f>
        <v>57.438175972037286</v>
      </c>
      <c r="G238" s="293"/>
      <c r="H238" s="294"/>
      <c r="I238" s="295">
        <f>I229+SUM(I234:I237)</f>
        <v>58.284253472037285</v>
      </c>
      <c r="J238" s="296"/>
      <c r="K238" s="297">
        <f>K229+SUM(K234:K237)</f>
        <v>57.438175972037286</v>
      </c>
      <c r="L238" s="293"/>
      <c r="M238" s="294"/>
      <c r="N238" s="295">
        <f>N229+SUM(N234:N237)</f>
        <v>58.384253472037287</v>
      </c>
      <c r="O238" s="296"/>
      <c r="P238" s="297">
        <f>P229+SUM(P234:P237)</f>
        <v>57.438175972037286</v>
      </c>
      <c r="Q238" s="293"/>
      <c r="R238" s="294"/>
      <c r="S238" s="295">
        <f>S229+SUM(S234:S237)</f>
        <v>60.859253472037281</v>
      </c>
      <c r="T238" s="296"/>
      <c r="U238" s="297">
        <f>U229+SUM(U234:U237)</f>
        <v>57.438175972037286</v>
      </c>
      <c r="V238" s="293"/>
    </row>
    <row r="239" spans="1:22" x14ac:dyDescent="0.25">
      <c r="A239" s="99">
        <f t="shared" si="30"/>
        <v>50</v>
      </c>
      <c r="B239" s="48" t="s">
        <v>11</v>
      </c>
      <c r="C239" s="49"/>
      <c r="D239" s="32">
        <f>D238*0.13</f>
        <v>7.5769529513648477</v>
      </c>
      <c r="E239" s="66"/>
      <c r="F239" s="2">
        <f>F238*0.13</f>
        <v>7.466962876364847</v>
      </c>
      <c r="G239" s="48"/>
      <c r="H239" s="49"/>
      <c r="I239" s="32">
        <f>I238*0.13</f>
        <v>7.5769529513648477</v>
      </c>
      <c r="J239" s="66"/>
      <c r="K239" s="2">
        <f>K238*0.13</f>
        <v>7.466962876364847</v>
      </c>
      <c r="L239" s="48"/>
      <c r="M239" s="49"/>
      <c r="N239" s="32">
        <f>N238*0.13</f>
        <v>7.5899529513648476</v>
      </c>
      <c r="O239" s="66"/>
      <c r="P239" s="2">
        <f>P238*0.13</f>
        <v>7.466962876364847</v>
      </c>
      <c r="Q239" s="48"/>
      <c r="R239" s="49"/>
      <c r="S239" s="32">
        <f>S238*0.13</f>
        <v>7.9117029513648465</v>
      </c>
      <c r="T239" s="66"/>
      <c r="U239" s="2">
        <f>U238*0.13</f>
        <v>7.466962876364847</v>
      </c>
      <c r="V239" s="48"/>
    </row>
    <row r="240" spans="1:22" x14ac:dyDescent="0.25">
      <c r="A240" s="137">
        <f>A239+1</f>
        <v>51</v>
      </c>
      <c r="B240" s="138" t="s">
        <v>13</v>
      </c>
      <c r="C240" s="139"/>
      <c r="D240" s="140">
        <f>SUM(D238:D239)</f>
        <v>65.861206423402137</v>
      </c>
      <c r="E240" s="141"/>
      <c r="F240" s="142">
        <f>SUM(F238:F239)</f>
        <v>64.905138848402132</v>
      </c>
      <c r="G240" s="143">
        <f>F240-D240</f>
        <v>-0.95606757500000583</v>
      </c>
      <c r="H240" s="139"/>
      <c r="I240" s="140">
        <f>SUM(I238:I239)</f>
        <v>65.861206423402137</v>
      </c>
      <c r="J240" s="141"/>
      <c r="K240" s="142">
        <f>SUM(K238:K239)</f>
        <v>64.905138848402132</v>
      </c>
      <c r="L240" s="143">
        <f>K240-I240</f>
        <v>-0.95606757500000583</v>
      </c>
      <c r="M240" s="139"/>
      <c r="N240" s="140">
        <f>SUM(N238:N239)</f>
        <v>65.974206423402137</v>
      </c>
      <c r="O240" s="141"/>
      <c r="P240" s="142">
        <f>SUM(P238:P239)</f>
        <v>64.905138848402132</v>
      </c>
      <c r="Q240" s="143">
        <f>P240-N240</f>
        <v>-1.0690675750000054</v>
      </c>
      <c r="R240" s="139"/>
      <c r="S240" s="140">
        <f>SUM(S238:S239)</f>
        <v>68.770956423402126</v>
      </c>
      <c r="T240" s="141"/>
      <c r="U240" s="142">
        <f>SUM(U238:U239)</f>
        <v>64.905138848402132</v>
      </c>
      <c r="V240" s="143">
        <f>U240-S240</f>
        <v>-3.8658175749999941</v>
      </c>
    </row>
    <row r="241" spans="1:22" ht="15.75" thickBot="1" x14ac:dyDescent="0.3">
      <c r="A241" s="144">
        <f t="shared" si="30"/>
        <v>52</v>
      </c>
      <c r="B241" s="145" t="s">
        <v>87</v>
      </c>
      <c r="C241" s="146"/>
      <c r="D241" s="147"/>
      <c r="E241" s="148"/>
      <c r="F241" s="149"/>
      <c r="G241" s="150">
        <f>G240/D240</f>
        <v>-1.4516399363439098E-2</v>
      </c>
      <c r="H241" s="146"/>
      <c r="I241" s="147"/>
      <c r="J241" s="148"/>
      <c r="K241" s="149"/>
      <c r="L241" s="150">
        <f>L240/I240</f>
        <v>-1.4516399363439098E-2</v>
      </c>
      <c r="M241" s="146"/>
      <c r="N241" s="147"/>
      <c r="O241" s="148"/>
      <c r="P241" s="149"/>
      <c r="Q241" s="150">
        <f>Q240/N240</f>
        <v>-1.6204326402034439E-2</v>
      </c>
      <c r="R241" s="146"/>
      <c r="S241" s="147"/>
      <c r="T241" s="148"/>
      <c r="U241" s="149"/>
      <c r="V241" s="150">
        <f>V240/S240</f>
        <v>-5.621293895055518E-2</v>
      </c>
    </row>
    <row r="242" spans="1:22" ht="15.75" thickBot="1" x14ac:dyDescent="0.3"/>
    <row r="243" spans="1:22" x14ac:dyDescent="0.25">
      <c r="A243" s="113">
        <f>A241+1</f>
        <v>53</v>
      </c>
      <c r="B243" s="114" t="s">
        <v>89</v>
      </c>
      <c r="C243" s="113" t="s">
        <v>2</v>
      </c>
      <c r="D243" s="158" t="s">
        <v>3</v>
      </c>
      <c r="E243" s="159" t="s">
        <v>2</v>
      </c>
      <c r="F243" s="160" t="s">
        <v>3</v>
      </c>
      <c r="G243" s="161" t="s">
        <v>77</v>
      </c>
      <c r="H243" s="113" t="s">
        <v>2</v>
      </c>
      <c r="I243" s="158" t="s">
        <v>3</v>
      </c>
      <c r="J243" s="159" t="s">
        <v>2</v>
      </c>
      <c r="K243" s="160" t="s">
        <v>3</v>
      </c>
      <c r="L243" s="161" t="s">
        <v>77</v>
      </c>
      <c r="M243" s="113" t="s">
        <v>2</v>
      </c>
      <c r="N243" s="158" t="s">
        <v>3</v>
      </c>
      <c r="O243" s="159" t="s">
        <v>2</v>
      </c>
      <c r="P243" s="160" t="s">
        <v>3</v>
      </c>
      <c r="Q243" s="161" t="s">
        <v>77</v>
      </c>
      <c r="R243" s="113" t="s">
        <v>2</v>
      </c>
      <c r="S243" s="158" t="s">
        <v>3</v>
      </c>
      <c r="T243" s="159" t="s">
        <v>2</v>
      </c>
      <c r="U243" s="160" t="s">
        <v>3</v>
      </c>
      <c r="V243" s="161" t="s">
        <v>77</v>
      </c>
    </row>
    <row r="244" spans="1:22" x14ac:dyDescent="0.25">
      <c r="A244" s="99">
        <f>A243+1</f>
        <v>54</v>
      </c>
      <c r="B244" s="48" t="s">
        <v>88</v>
      </c>
      <c r="C244" s="49"/>
      <c r="D244" s="32">
        <f>SUM(D201:D202)+D205+D214+D207</f>
        <v>19.775000000000002</v>
      </c>
      <c r="E244" s="66"/>
      <c r="F244" s="2">
        <f>SUM(F201:F202)+F205+F214+F207</f>
        <v>21.005000000000003</v>
      </c>
      <c r="G244" s="36">
        <f>F244-D244</f>
        <v>1.2300000000000004</v>
      </c>
      <c r="H244" s="49"/>
      <c r="I244" s="32">
        <f>SUM(I201:I202)+I205+I214+I207</f>
        <v>19.775000000000002</v>
      </c>
      <c r="J244" s="66"/>
      <c r="K244" s="2">
        <f>SUM(K201:K202)+K205+K214+K207</f>
        <v>21.005000000000003</v>
      </c>
      <c r="L244" s="36">
        <f>K244-I244</f>
        <v>1.2300000000000004</v>
      </c>
      <c r="M244" s="49"/>
      <c r="N244" s="32">
        <f>SUM(N201:N202)+N205+N214+N207</f>
        <v>19.775000000000002</v>
      </c>
      <c r="O244" s="66"/>
      <c r="P244" s="2">
        <f>SUM(P201:P202)+P205+P214+P207</f>
        <v>21.005000000000003</v>
      </c>
      <c r="Q244" s="36">
        <f>P244-N244</f>
        <v>1.2300000000000004</v>
      </c>
      <c r="R244" s="49"/>
      <c r="S244" s="32">
        <f>SUM(S201:S202)+S205+S214+S207</f>
        <v>19.775000000000002</v>
      </c>
      <c r="T244" s="66"/>
      <c r="U244" s="2">
        <f>SUM(U201:U202)+U205+U214+U207</f>
        <v>21.005000000000003</v>
      </c>
      <c r="V244" s="36">
        <f>U244-S244</f>
        <v>1.2300000000000004</v>
      </c>
    </row>
    <row r="245" spans="1:22" x14ac:dyDescent="0.25">
      <c r="A245" s="124">
        <f t="shared" ref="A245:A247" si="39">A244+1</f>
        <v>55</v>
      </c>
      <c r="B245" s="125" t="s">
        <v>87</v>
      </c>
      <c r="C245" s="126"/>
      <c r="D245" s="127"/>
      <c r="E245" s="128"/>
      <c r="F245" s="53"/>
      <c r="G245" s="129">
        <f>G244/SUM(D244:D247)</f>
        <v>5.3911427154764442E-2</v>
      </c>
      <c r="H245" s="126"/>
      <c r="I245" s="127"/>
      <c r="J245" s="128"/>
      <c r="K245" s="53"/>
      <c r="L245" s="129">
        <f>L244/SUM(I244:I247)</f>
        <v>5.3911427154764442E-2</v>
      </c>
      <c r="M245" s="126"/>
      <c r="N245" s="127"/>
      <c r="O245" s="128"/>
      <c r="P245" s="53"/>
      <c r="Q245" s="129">
        <f>Q244/SUM(N244:N247)</f>
        <v>5.3676162235228517E-2</v>
      </c>
      <c r="R245" s="126"/>
      <c r="S245" s="127"/>
      <c r="T245" s="128"/>
      <c r="U245" s="53"/>
      <c r="V245" s="129">
        <f>V244/SUM(S244:S247)</f>
        <v>4.9817336164410725E-2</v>
      </c>
    </row>
    <row r="246" spans="1:22" x14ac:dyDescent="0.25">
      <c r="A246" s="99">
        <f t="shared" si="39"/>
        <v>56</v>
      </c>
      <c r="B246" s="48" t="s">
        <v>90</v>
      </c>
      <c r="C246" s="49"/>
      <c r="D246" s="32">
        <f>D203+D206+SUM(D208:D213)+D204</f>
        <v>3.04020013315579</v>
      </c>
      <c r="E246" s="66"/>
      <c r="F246" s="2">
        <f>F203+F206+SUM(F208:F213)+F204</f>
        <v>2.16520013315579</v>
      </c>
      <c r="G246" s="36">
        <f>F246-D246</f>
        <v>-0.875</v>
      </c>
      <c r="H246" s="49"/>
      <c r="I246" s="32">
        <f>I203+I206+SUM(I208:I213)+I204</f>
        <v>3.04020013315579</v>
      </c>
      <c r="J246" s="66"/>
      <c r="K246" s="2">
        <f>K203+K206+SUM(K208:K213)+K204</f>
        <v>2.16520013315579</v>
      </c>
      <c r="L246" s="36">
        <f>K246-I246</f>
        <v>-0.875</v>
      </c>
      <c r="M246" s="49"/>
      <c r="N246" s="32">
        <f>N203+N206+SUM(N208:N213)+N204</f>
        <v>3.1402001331557896</v>
      </c>
      <c r="O246" s="66"/>
      <c r="P246" s="2">
        <f>P203+P206+SUM(P208:P213)+P204</f>
        <v>2.16520013315579</v>
      </c>
      <c r="Q246" s="36">
        <f>P246-N246</f>
        <v>-0.97499999999999964</v>
      </c>
      <c r="R246" s="49"/>
      <c r="S246" s="32">
        <f>S203+S206+SUM(S208:S213)+S204</f>
        <v>4.91520013315579</v>
      </c>
      <c r="T246" s="66"/>
      <c r="U246" s="2">
        <f>U203+U206+SUM(U208:U213)+U204</f>
        <v>2.16520013315579</v>
      </c>
      <c r="V246" s="36">
        <f>U246-S246</f>
        <v>-2.75</v>
      </c>
    </row>
    <row r="247" spans="1:22" ht="15.75" thickBot="1" x14ac:dyDescent="0.3">
      <c r="A247" s="130">
        <f t="shared" si="39"/>
        <v>57</v>
      </c>
      <c r="B247" s="131" t="s">
        <v>87</v>
      </c>
      <c r="C247" s="132"/>
      <c r="D247" s="133"/>
      <c r="E247" s="134"/>
      <c r="F247" s="135"/>
      <c r="G247" s="136">
        <f>G246/SUM(D244:D247)</f>
        <v>-3.8351625008470627E-2</v>
      </c>
      <c r="H247" s="132"/>
      <c r="I247" s="133"/>
      <c r="J247" s="134"/>
      <c r="K247" s="135"/>
      <c r="L247" s="136">
        <f>L246/SUM(I244:I247)</f>
        <v>-3.8351625008470627E-2</v>
      </c>
      <c r="M247" s="132"/>
      <c r="N247" s="133"/>
      <c r="O247" s="134"/>
      <c r="P247" s="135"/>
      <c r="Q247" s="136">
        <f>Q246/SUM(N244:N247)</f>
        <v>-4.2548177381583549E-2</v>
      </c>
      <c r="R247" s="132"/>
      <c r="S247" s="133"/>
      <c r="T247" s="134"/>
      <c r="U247" s="135"/>
      <c r="V247" s="136">
        <f>V246/SUM(S244:S247)</f>
        <v>-0.11138022313181255</v>
      </c>
    </row>
    <row r="248" spans="1:22" ht="15.75" thickBot="1" x14ac:dyDescent="0.3"/>
    <row r="249" spans="1:22" x14ac:dyDescent="0.25">
      <c r="A249" s="341" t="s">
        <v>81</v>
      </c>
      <c r="B249" s="343" t="s">
        <v>0</v>
      </c>
      <c r="C249" s="339" t="s">
        <v>159</v>
      </c>
      <c r="D249" s="340"/>
      <c r="E249" s="337" t="s">
        <v>158</v>
      </c>
      <c r="F249" s="337"/>
      <c r="G249" s="338"/>
      <c r="H249" s="339" t="s">
        <v>160</v>
      </c>
      <c r="I249" s="340"/>
      <c r="J249" s="337" t="s">
        <v>158</v>
      </c>
      <c r="K249" s="337"/>
      <c r="L249" s="338"/>
      <c r="M249" s="339" t="s">
        <v>161</v>
      </c>
      <c r="N249" s="340"/>
      <c r="O249" s="337" t="s">
        <v>158</v>
      </c>
      <c r="P249" s="337"/>
      <c r="Q249" s="338"/>
      <c r="R249" s="339" t="s">
        <v>162</v>
      </c>
      <c r="S249" s="340"/>
      <c r="T249" s="337" t="s">
        <v>158</v>
      </c>
      <c r="U249" s="337"/>
      <c r="V249" s="338"/>
    </row>
    <row r="250" spans="1:22" x14ac:dyDescent="0.25">
      <c r="A250" s="342"/>
      <c r="B250" s="344"/>
      <c r="C250" s="117" t="s">
        <v>2</v>
      </c>
      <c r="D250" s="118" t="s">
        <v>3</v>
      </c>
      <c r="E250" s="119" t="s">
        <v>2</v>
      </c>
      <c r="F250" s="120" t="s">
        <v>3</v>
      </c>
      <c r="G250" s="246" t="s">
        <v>77</v>
      </c>
      <c r="H250" s="117" t="s">
        <v>2</v>
      </c>
      <c r="I250" s="118" t="s">
        <v>3</v>
      </c>
      <c r="J250" s="119" t="s">
        <v>2</v>
      </c>
      <c r="K250" s="120" t="s">
        <v>3</v>
      </c>
      <c r="L250" s="246" t="s">
        <v>77</v>
      </c>
      <c r="M250" s="117" t="s">
        <v>2</v>
      </c>
      <c r="N250" s="118" t="s">
        <v>3</v>
      </c>
      <c r="O250" s="119" t="s">
        <v>2</v>
      </c>
      <c r="P250" s="120" t="s">
        <v>3</v>
      </c>
      <c r="Q250" s="246" t="s">
        <v>77</v>
      </c>
      <c r="R250" s="117" t="s">
        <v>2</v>
      </c>
      <c r="S250" s="118" t="s">
        <v>3</v>
      </c>
      <c r="T250" s="119" t="s">
        <v>2</v>
      </c>
      <c r="U250" s="120" t="s">
        <v>3</v>
      </c>
      <c r="V250" s="246" t="s">
        <v>77</v>
      </c>
    </row>
    <row r="251" spans="1:22" x14ac:dyDescent="0.25">
      <c r="A251" s="99">
        <v>1</v>
      </c>
      <c r="B251" s="48" t="s">
        <v>68</v>
      </c>
      <c r="C251" s="49"/>
      <c r="D251" s="210">
        <v>500</v>
      </c>
      <c r="E251" s="66"/>
      <c r="F251" s="1">
        <f>D251</f>
        <v>500</v>
      </c>
      <c r="G251" s="48"/>
      <c r="H251" s="49"/>
      <c r="I251" s="30">
        <f>D251</f>
        <v>500</v>
      </c>
      <c r="J251" s="66"/>
      <c r="K251" s="1">
        <f>I251</f>
        <v>500</v>
      </c>
      <c r="L251" s="48"/>
      <c r="M251" s="49"/>
      <c r="N251" s="30">
        <f>D251</f>
        <v>500</v>
      </c>
      <c r="O251" s="66"/>
      <c r="P251" s="1">
        <f>N251</f>
        <v>500</v>
      </c>
      <c r="Q251" s="48"/>
      <c r="R251" s="49"/>
      <c r="S251" s="30">
        <f>D251</f>
        <v>500</v>
      </c>
      <c r="T251" s="66"/>
      <c r="U251" s="1">
        <f>S251</f>
        <v>500</v>
      </c>
      <c r="V251" s="48"/>
    </row>
    <row r="252" spans="1:22" x14ac:dyDescent="0.25">
      <c r="A252" s="99">
        <f>A251+1</f>
        <v>2</v>
      </c>
      <c r="B252" s="48" t="s">
        <v>69</v>
      </c>
      <c r="C252" s="49"/>
      <c r="D252" s="30">
        <v>0</v>
      </c>
      <c r="E252" s="66"/>
      <c r="F252" s="1">
        <f>D252</f>
        <v>0</v>
      </c>
      <c r="G252" s="48"/>
      <c r="H252" s="49"/>
      <c r="I252" s="30">
        <v>0</v>
      </c>
      <c r="J252" s="66"/>
      <c r="K252" s="1">
        <f>I252</f>
        <v>0</v>
      </c>
      <c r="L252" s="48"/>
      <c r="M252" s="49"/>
      <c r="N252" s="30">
        <v>0</v>
      </c>
      <c r="O252" s="66"/>
      <c r="P252" s="1">
        <f>N252</f>
        <v>0</v>
      </c>
      <c r="Q252" s="48"/>
      <c r="R252" s="49"/>
      <c r="S252" s="30">
        <v>0</v>
      </c>
      <c r="T252" s="66"/>
      <c r="U252" s="1">
        <f>S252</f>
        <v>0</v>
      </c>
      <c r="V252" s="48"/>
    </row>
    <row r="253" spans="1:22" x14ac:dyDescent="0.25">
      <c r="A253" s="99">
        <f t="shared" ref="A253:A302" si="40">A252+1</f>
        <v>3</v>
      </c>
      <c r="B253" s="48" t="s">
        <v>19</v>
      </c>
      <c r="C253" s="49"/>
      <c r="D253" s="30">
        <f>EPI_LOSS</f>
        <v>1.0430999999999999</v>
      </c>
      <c r="E253" s="66"/>
      <c r="F253" s="1">
        <f>EPI_LOSS</f>
        <v>1.0430999999999999</v>
      </c>
      <c r="G253" s="48"/>
      <c r="H253" s="49"/>
      <c r="I253" s="30">
        <f>EPI_LOSS</f>
        <v>1.0430999999999999</v>
      </c>
      <c r="J253" s="66"/>
      <c r="K253" s="1">
        <f>EPI_LOSS</f>
        <v>1.0430999999999999</v>
      </c>
      <c r="L253" s="48"/>
      <c r="M253" s="49"/>
      <c r="N253" s="30">
        <f>EPI_LOSS</f>
        <v>1.0430999999999999</v>
      </c>
      <c r="O253" s="66"/>
      <c r="P253" s="1">
        <f>EPI_LOSS</f>
        <v>1.0430999999999999</v>
      </c>
      <c r="Q253" s="48"/>
      <c r="R253" s="49"/>
      <c r="S253" s="42">
        <f>NEW_LOSS</f>
        <v>1.0430999999999999</v>
      </c>
      <c r="T253" s="66"/>
      <c r="U253" s="1">
        <f>EPI_LOSS</f>
        <v>1.0430999999999999</v>
      </c>
      <c r="V253" s="48"/>
    </row>
    <row r="254" spans="1:22" x14ac:dyDescent="0.25">
      <c r="A254" s="99">
        <f t="shared" si="40"/>
        <v>4</v>
      </c>
      <c r="B254" s="48" t="s">
        <v>70</v>
      </c>
      <c r="C254" s="49"/>
      <c r="D254" s="30">
        <f>D251*D253</f>
        <v>521.54999999999995</v>
      </c>
      <c r="E254" s="66"/>
      <c r="F254" s="1">
        <f>F251*F253</f>
        <v>521.54999999999995</v>
      </c>
      <c r="G254" s="48"/>
      <c r="H254" s="49"/>
      <c r="I254" s="30">
        <f>I251*I253</f>
        <v>521.54999999999995</v>
      </c>
      <c r="J254" s="66"/>
      <c r="K254" s="1">
        <f>K251*K253</f>
        <v>521.54999999999995</v>
      </c>
      <c r="L254" s="48"/>
      <c r="M254" s="49"/>
      <c r="N254" s="30">
        <f>N251*N253</f>
        <v>521.54999999999995</v>
      </c>
      <c r="O254" s="66"/>
      <c r="P254" s="1">
        <f>P251*P253</f>
        <v>521.54999999999995</v>
      </c>
      <c r="Q254" s="48"/>
      <c r="R254" s="49"/>
      <c r="S254" s="30">
        <f>S251*S253</f>
        <v>521.54999999999995</v>
      </c>
      <c r="T254" s="66"/>
      <c r="U254" s="1">
        <f>U251*U253</f>
        <v>521.54999999999995</v>
      </c>
      <c r="V254" s="48"/>
    </row>
    <row r="255" spans="1:22" x14ac:dyDescent="0.25">
      <c r="A255" s="100">
        <f t="shared" si="40"/>
        <v>5</v>
      </c>
      <c r="B255" s="46" t="s">
        <v>24</v>
      </c>
      <c r="C255" s="45"/>
      <c r="D255" s="31"/>
      <c r="E255" s="67"/>
      <c r="F255" s="29"/>
      <c r="G255" s="46"/>
      <c r="H255" s="45"/>
      <c r="I255" s="31"/>
      <c r="J255" s="67"/>
      <c r="K255" s="29"/>
      <c r="L255" s="46"/>
      <c r="M255" s="45"/>
      <c r="N255" s="31"/>
      <c r="O255" s="67"/>
      <c r="P255" s="29"/>
      <c r="Q255" s="46"/>
      <c r="R255" s="45"/>
      <c r="S255" s="31"/>
      <c r="T255" s="67"/>
      <c r="U255" s="29"/>
      <c r="V255" s="46"/>
    </row>
    <row r="256" spans="1:22" x14ac:dyDescent="0.25">
      <c r="A256" s="99">
        <f t="shared" si="40"/>
        <v>6</v>
      </c>
      <c r="B256" s="48" t="s">
        <v>20</v>
      </c>
      <c r="C256" s="47">
        <f>'General Input'!$B$11</f>
        <v>8.6999999999999994E-2</v>
      </c>
      <c r="D256" s="32">
        <f>D251*C256*TOU_OFF</f>
        <v>28.266311584553929</v>
      </c>
      <c r="E256" s="68">
        <f>'General Input'!$B$11</f>
        <v>8.6999999999999994E-2</v>
      </c>
      <c r="F256" s="2">
        <f>F251*E256*TOU_OFF</f>
        <v>28.266311584553929</v>
      </c>
      <c r="G256" s="48"/>
      <c r="H256" s="47">
        <f>'General Input'!$B$11</f>
        <v>8.6999999999999994E-2</v>
      </c>
      <c r="I256" s="32">
        <f>I251*H256*TOU_OFF</f>
        <v>28.266311584553929</v>
      </c>
      <c r="J256" s="68">
        <f>'General Input'!$B$11</f>
        <v>8.6999999999999994E-2</v>
      </c>
      <c r="K256" s="2">
        <f>K251*J256*TOU_OFF</f>
        <v>28.266311584553929</v>
      </c>
      <c r="L256" s="48"/>
      <c r="M256" s="47">
        <f>'General Input'!$B$11</f>
        <v>8.6999999999999994E-2</v>
      </c>
      <c r="N256" s="32">
        <f>N251*M256*TOU_OFF</f>
        <v>28.266311584553929</v>
      </c>
      <c r="O256" s="68">
        <f>'General Input'!$B$11</f>
        <v>8.6999999999999994E-2</v>
      </c>
      <c r="P256" s="2">
        <f>P251*O256*TOU_OFF</f>
        <v>28.266311584553929</v>
      </c>
      <c r="Q256" s="48"/>
      <c r="R256" s="47">
        <f>'General Input'!$B$11</f>
        <v>8.6999999999999994E-2</v>
      </c>
      <c r="S256" s="32">
        <f>S251*R256*TOU_OFF</f>
        <v>28.266311584553929</v>
      </c>
      <c r="T256" s="68">
        <f>'General Input'!$B$11</f>
        <v>8.6999999999999994E-2</v>
      </c>
      <c r="U256" s="2">
        <f>U251*T256*TOU_OFF</f>
        <v>28.266311584553929</v>
      </c>
      <c r="V256" s="48"/>
    </row>
    <row r="257" spans="1:22" x14ac:dyDescent="0.25">
      <c r="A257" s="99">
        <f t="shared" si="40"/>
        <v>7</v>
      </c>
      <c r="B257" s="48" t="s">
        <v>21</v>
      </c>
      <c r="C257" s="47">
        <f>'General Input'!$B$12</f>
        <v>0.13200000000000001</v>
      </c>
      <c r="D257" s="32">
        <f>D251*C257*TOU_MID</f>
        <v>11.249001331557924</v>
      </c>
      <c r="E257" s="68">
        <f>'General Input'!$B$12</f>
        <v>0.13200000000000001</v>
      </c>
      <c r="F257" s="2">
        <f>F251*E257*TOU_MID</f>
        <v>11.249001331557924</v>
      </c>
      <c r="G257" s="48"/>
      <c r="H257" s="47">
        <f>'General Input'!$B$12</f>
        <v>0.13200000000000001</v>
      </c>
      <c r="I257" s="32">
        <f>I251*H257*TOU_MID</f>
        <v>11.249001331557924</v>
      </c>
      <c r="J257" s="68">
        <f>'General Input'!$B$12</f>
        <v>0.13200000000000001</v>
      </c>
      <c r="K257" s="2">
        <f>K251*J257*TOU_MID</f>
        <v>11.249001331557924</v>
      </c>
      <c r="L257" s="48"/>
      <c r="M257" s="47">
        <f>'General Input'!$B$12</f>
        <v>0.13200000000000001</v>
      </c>
      <c r="N257" s="32">
        <f>N251*M257*TOU_MID</f>
        <v>11.249001331557924</v>
      </c>
      <c r="O257" s="68">
        <f>'General Input'!$B$12</f>
        <v>0.13200000000000001</v>
      </c>
      <c r="P257" s="2">
        <f>P251*O257*TOU_MID</f>
        <v>11.249001331557924</v>
      </c>
      <c r="Q257" s="48"/>
      <c r="R257" s="47">
        <f>'General Input'!$B$12</f>
        <v>0.13200000000000001</v>
      </c>
      <c r="S257" s="32">
        <f>S251*R257*TOU_MID</f>
        <v>11.249001331557924</v>
      </c>
      <c r="T257" s="68">
        <f>'General Input'!$B$12</f>
        <v>0.13200000000000001</v>
      </c>
      <c r="U257" s="2">
        <f>U251*T257*TOU_MID</f>
        <v>11.249001331557924</v>
      </c>
      <c r="V257" s="48"/>
    </row>
    <row r="258" spans="1:22" x14ac:dyDescent="0.25">
      <c r="A258" s="101">
        <f t="shared" si="40"/>
        <v>8</v>
      </c>
      <c r="B258" s="85" t="s">
        <v>22</v>
      </c>
      <c r="C258" s="84">
        <f>'General Input'!$B$13</f>
        <v>0.18</v>
      </c>
      <c r="D258" s="39">
        <f>D251*C258*TOU_ON</f>
        <v>16.17842876165113</v>
      </c>
      <c r="E258" s="69">
        <f>'General Input'!$B$13</f>
        <v>0.18</v>
      </c>
      <c r="F258" s="40">
        <f>F251*E258*TOU_ON</f>
        <v>16.17842876165113</v>
      </c>
      <c r="G258" s="85"/>
      <c r="H258" s="84">
        <f>'General Input'!$B$13</f>
        <v>0.18</v>
      </c>
      <c r="I258" s="39">
        <f>I251*H258*TOU_ON</f>
        <v>16.17842876165113</v>
      </c>
      <c r="J258" s="69">
        <f>'General Input'!$B$13</f>
        <v>0.18</v>
      </c>
      <c r="K258" s="40">
        <f>K251*J258*TOU_ON</f>
        <v>16.17842876165113</v>
      </c>
      <c r="L258" s="85"/>
      <c r="M258" s="84">
        <f>'General Input'!$B$13</f>
        <v>0.18</v>
      </c>
      <c r="N258" s="39">
        <f>N251*M258*TOU_ON</f>
        <v>16.17842876165113</v>
      </c>
      <c r="O258" s="69">
        <f>'General Input'!$B$13</f>
        <v>0.18</v>
      </c>
      <c r="P258" s="40">
        <f>P251*O258*TOU_ON</f>
        <v>16.17842876165113</v>
      </c>
      <c r="Q258" s="85"/>
      <c r="R258" s="84">
        <f>'General Input'!$B$13</f>
        <v>0.18</v>
      </c>
      <c r="S258" s="39">
        <f>S251*R258*TOU_ON</f>
        <v>16.17842876165113</v>
      </c>
      <c r="T258" s="69">
        <f>'General Input'!$B$13</f>
        <v>0.18</v>
      </c>
      <c r="U258" s="40">
        <f>U251*T258*TOU_ON</f>
        <v>16.17842876165113</v>
      </c>
      <c r="V258" s="85"/>
    </row>
    <row r="259" spans="1:22" x14ac:dyDescent="0.25">
      <c r="A259" s="102">
        <f t="shared" si="40"/>
        <v>9</v>
      </c>
      <c r="B259" s="103" t="s">
        <v>23</v>
      </c>
      <c r="C259" s="86"/>
      <c r="D259" s="56">
        <f>SUM(D256:D258)</f>
        <v>55.693741677762986</v>
      </c>
      <c r="E259" s="70"/>
      <c r="F259" s="55">
        <f>SUM(F256:F258)</f>
        <v>55.693741677762986</v>
      </c>
      <c r="G259" s="87">
        <f>D259-F259</f>
        <v>0</v>
      </c>
      <c r="H259" s="86"/>
      <c r="I259" s="56">
        <f>SUM(I256:I258)</f>
        <v>55.693741677762986</v>
      </c>
      <c r="J259" s="70"/>
      <c r="K259" s="55">
        <f>SUM(K256:K258)</f>
        <v>55.693741677762986</v>
      </c>
      <c r="L259" s="87">
        <f>I259-K259</f>
        <v>0</v>
      </c>
      <c r="M259" s="86"/>
      <c r="N259" s="56">
        <f>SUM(N256:N258)</f>
        <v>55.693741677762986</v>
      </c>
      <c r="O259" s="70"/>
      <c r="P259" s="55">
        <f>SUM(P256:P258)</f>
        <v>55.693741677762986</v>
      </c>
      <c r="Q259" s="87">
        <f>N259-P259</f>
        <v>0</v>
      </c>
      <c r="R259" s="86"/>
      <c r="S259" s="56">
        <f>SUM(S256:S258)</f>
        <v>55.693741677762986</v>
      </c>
      <c r="T259" s="70"/>
      <c r="U259" s="55">
        <f>SUM(U256:U258)</f>
        <v>55.693741677762986</v>
      </c>
      <c r="V259" s="87">
        <f>S259-U259</f>
        <v>0</v>
      </c>
    </row>
    <row r="260" spans="1:22" x14ac:dyDescent="0.25">
      <c r="A260" s="104">
        <f t="shared" si="40"/>
        <v>10</v>
      </c>
      <c r="B260" s="105" t="s">
        <v>87</v>
      </c>
      <c r="C260" s="88"/>
      <c r="D260" s="80"/>
      <c r="E260" s="71"/>
      <c r="F260" s="57"/>
      <c r="G260" s="89">
        <f>G259/D259</f>
        <v>0</v>
      </c>
      <c r="H260" s="88"/>
      <c r="I260" s="80"/>
      <c r="J260" s="71"/>
      <c r="K260" s="57"/>
      <c r="L260" s="89">
        <f>L259/I259</f>
        <v>0</v>
      </c>
      <c r="M260" s="88"/>
      <c r="N260" s="80"/>
      <c r="O260" s="71"/>
      <c r="P260" s="57"/>
      <c r="Q260" s="89">
        <f>Q259/N259</f>
        <v>0</v>
      </c>
      <c r="R260" s="88"/>
      <c r="S260" s="80"/>
      <c r="T260" s="71"/>
      <c r="U260" s="57"/>
      <c r="V260" s="89">
        <f>V259/S259</f>
        <v>0</v>
      </c>
    </row>
    <row r="261" spans="1:22" x14ac:dyDescent="0.25">
      <c r="A261" s="106">
        <f t="shared" si="40"/>
        <v>11</v>
      </c>
      <c r="B261" s="91" t="s">
        <v>25</v>
      </c>
      <c r="C261" s="90"/>
      <c r="D261" s="81"/>
      <c r="E261" s="72"/>
      <c r="F261" s="54"/>
      <c r="G261" s="91"/>
      <c r="H261" s="90"/>
      <c r="I261" s="81"/>
      <c r="J261" s="72"/>
      <c r="K261" s="54"/>
      <c r="L261" s="91"/>
      <c r="M261" s="90"/>
      <c r="N261" s="81"/>
      <c r="O261" s="72"/>
      <c r="P261" s="54"/>
      <c r="Q261" s="91"/>
      <c r="R261" s="90"/>
      <c r="S261" s="81"/>
      <c r="T261" s="72"/>
      <c r="U261" s="54"/>
      <c r="V261" s="91"/>
    </row>
    <row r="262" spans="1:22" x14ac:dyDescent="0.25">
      <c r="A262" s="99">
        <f t="shared" si="40"/>
        <v>12</v>
      </c>
      <c r="B262" s="48" t="s">
        <v>5</v>
      </c>
      <c r="C262" s="35">
        <f>Rates!$B$3</f>
        <v>18.98</v>
      </c>
      <c r="D262" s="300">
        <f>C262</f>
        <v>18.98</v>
      </c>
      <c r="E262" s="73">
        <f>Rates!$J$3</f>
        <v>21.03</v>
      </c>
      <c r="F262" s="2">
        <f>E262</f>
        <v>21.03</v>
      </c>
      <c r="G262" s="48"/>
      <c r="H262" s="35">
        <f>Rates!$B$3</f>
        <v>18.98</v>
      </c>
      <c r="I262" s="300">
        <f>H262</f>
        <v>18.98</v>
      </c>
      <c r="J262" s="73">
        <f>Rates!$J$3</f>
        <v>21.03</v>
      </c>
      <c r="K262" s="2">
        <f>J262</f>
        <v>21.03</v>
      </c>
      <c r="L262" s="48"/>
      <c r="M262" s="35">
        <f>Rates!$B$3</f>
        <v>18.98</v>
      </c>
      <c r="N262" s="300">
        <f>M262</f>
        <v>18.98</v>
      </c>
      <c r="O262" s="73">
        <f>Rates!$J$3</f>
        <v>21.03</v>
      </c>
      <c r="P262" s="2">
        <f>O262</f>
        <v>21.03</v>
      </c>
      <c r="Q262" s="48"/>
      <c r="R262" s="35">
        <f>Rates!$B$3</f>
        <v>18.98</v>
      </c>
      <c r="S262" s="300">
        <f>R262</f>
        <v>18.98</v>
      </c>
      <c r="T262" s="73">
        <f>Rates!$J$3</f>
        <v>21.03</v>
      </c>
      <c r="U262" s="2">
        <f>T262</f>
        <v>21.03</v>
      </c>
      <c r="V262" s="48"/>
    </row>
    <row r="263" spans="1:22" x14ac:dyDescent="0.25">
      <c r="A263" s="99">
        <f>A262+1</f>
        <v>13</v>
      </c>
      <c r="B263" s="48" t="s">
        <v>139</v>
      </c>
      <c r="C263" s="35">
        <f>Rates!$B$4</f>
        <v>0.22</v>
      </c>
      <c r="D263" s="300">
        <f t="shared" ref="D263:D264" si="41">C263</f>
        <v>0.22</v>
      </c>
      <c r="E263" s="73">
        <f>Rates!$J$4</f>
        <v>0</v>
      </c>
      <c r="F263" s="2">
        <f t="shared" ref="F263:F264" si="42">E263</f>
        <v>0</v>
      </c>
      <c r="G263" s="48"/>
      <c r="H263" s="35">
        <f>Rates!$B$4</f>
        <v>0.22</v>
      </c>
      <c r="I263" s="300">
        <f t="shared" ref="I263:I264" si="43">H263</f>
        <v>0.22</v>
      </c>
      <c r="J263" s="73">
        <f>Rates!$J$4</f>
        <v>0</v>
      </c>
      <c r="K263" s="2">
        <f t="shared" ref="K263:K264" si="44">J263</f>
        <v>0</v>
      </c>
      <c r="L263" s="48"/>
      <c r="M263" s="35">
        <f>Rates!$B$4</f>
        <v>0.22</v>
      </c>
      <c r="N263" s="300">
        <f t="shared" ref="N263:N264" si="45">M263</f>
        <v>0.22</v>
      </c>
      <c r="O263" s="73">
        <f>Rates!$J$4</f>
        <v>0</v>
      </c>
      <c r="P263" s="2">
        <f t="shared" ref="P263:P264" si="46">O263</f>
        <v>0</v>
      </c>
      <c r="Q263" s="48"/>
      <c r="R263" s="35">
        <f>Rates!$B$4</f>
        <v>0.22</v>
      </c>
      <c r="S263" s="300">
        <f t="shared" ref="S263:S264" si="47">R263</f>
        <v>0.22</v>
      </c>
      <c r="T263" s="73">
        <f>Rates!$J$4</f>
        <v>0</v>
      </c>
      <c r="U263" s="2">
        <f t="shared" ref="U263:U264" si="48">T263</f>
        <v>0</v>
      </c>
      <c r="V263" s="48"/>
    </row>
    <row r="264" spans="1:22" x14ac:dyDescent="0.25">
      <c r="A264" s="99">
        <f t="shared" si="40"/>
        <v>14</v>
      </c>
      <c r="B264" s="48" t="s">
        <v>72</v>
      </c>
      <c r="C264" s="35">
        <f>Rates!$B$5</f>
        <v>0.79</v>
      </c>
      <c r="D264" s="300">
        <f t="shared" si="41"/>
        <v>0.79</v>
      </c>
      <c r="E264" s="73">
        <f>Rates!$J$5</f>
        <v>0.79</v>
      </c>
      <c r="F264" s="2">
        <f t="shared" si="42"/>
        <v>0.79</v>
      </c>
      <c r="G264" s="48"/>
      <c r="H264" s="35">
        <f>Rates!$B$5</f>
        <v>0.79</v>
      </c>
      <c r="I264" s="300">
        <f t="shared" si="43"/>
        <v>0.79</v>
      </c>
      <c r="J264" s="73">
        <f>Rates!$J$5</f>
        <v>0.79</v>
      </c>
      <c r="K264" s="2">
        <f t="shared" si="44"/>
        <v>0.79</v>
      </c>
      <c r="L264" s="48"/>
      <c r="M264" s="35">
        <f>Rates!$B$5</f>
        <v>0.79</v>
      </c>
      <c r="N264" s="300">
        <f t="shared" si="45"/>
        <v>0.79</v>
      </c>
      <c r="O264" s="73">
        <f>Rates!$J$5</f>
        <v>0.79</v>
      </c>
      <c r="P264" s="2">
        <f t="shared" si="46"/>
        <v>0.79</v>
      </c>
      <c r="Q264" s="48"/>
      <c r="R264" s="35">
        <f>Rates!$B$5</f>
        <v>0.79</v>
      </c>
      <c r="S264" s="300">
        <f t="shared" si="47"/>
        <v>0.79</v>
      </c>
      <c r="T264" s="73">
        <f>Rates!$J$5</f>
        <v>0.79</v>
      </c>
      <c r="U264" s="2">
        <f t="shared" si="48"/>
        <v>0.79</v>
      </c>
      <c r="V264" s="48"/>
    </row>
    <row r="265" spans="1:22" x14ac:dyDescent="0.25">
      <c r="A265" s="99">
        <f t="shared" si="40"/>
        <v>15</v>
      </c>
      <c r="B265" s="48" t="s">
        <v>4</v>
      </c>
      <c r="C265" s="37">
        <f>D259/D251</f>
        <v>0.11138748335552598</v>
      </c>
      <c r="D265" s="300">
        <f>(D254-D251)*C265</f>
        <v>2.4004002663115798</v>
      </c>
      <c r="E265" s="74">
        <f>F259/F251</f>
        <v>0.11138748335552598</v>
      </c>
      <c r="F265" s="2">
        <f>(F254-F251)*E265</f>
        <v>2.4004002663115798</v>
      </c>
      <c r="G265" s="48"/>
      <c r="H265" s="37">
        <f>I259/I251</f>
        <v>0.11138748335552598</v>
      </c>
      <c r="I265" s="300">
        <f>(I254-I251)*H265</f>
        <v>2.4004002663115798</v>
      </c>
      <c r="J265" s="74">
        <f>K259/K251</f>
        <v>0.11138748335552598</v>
      </c>
      <c r="K265" s="2">
        <f>(K254-K251)*J265</f>
        <v>2.4004002663115798</v>
      </c>
      <c r="L265" s="48"/>
      <c r="M265" s="37">
        <f>N259/N251</f>
        <v>0.11138748335552598</v>
      </c>
      <c r="N265" s="300">
        <f>(N254-N251)*M265</f>
        <v>2.4004002663115798</v>
      </c>
      <c r="O265" s="74">
        <f>P259/P251</f>
        <v>0.11138748335552598</v>
      </c>
      <c r="P265" s="2">
        <f>(P254-P251)*O265</f>
        <v>2.4004002663115798</v>
      </c>
      <c r="Q265" s="48"/>
      <c r="R265" s="37">
        <f>S259/S251</f>
        <v>0.11138748335552598</v>
      </c>
      <c r="S265" s="300">
        <f>(S254-S251)*R265</f>
        <v>2.4004002663115798</v>
      </c>
      <c r="T265" s="74">
        <f>U259/U251</f>
        <v>0.11138748335552598</v>
      </c>
      <c r="U265" s="2">
        <f>(U254-U251)*T265</f>
        <v>2.4004002663115798</v>
      </c>
      <c r="V265" s="48"/>
    </row>
    <row r="266" spans="1:22" x14ac:dyDescent="0.25">
      <c r="A266" s="99">
        <f t="shared" si="40"/>
        <v>16</v>
      </c>
      <c r="B266" s="48" t="s">
        <v>67</v>
      </c>
      <c r="C266" s="37">
        <f>Rates!$B$7</f>
        <v>7.7000000000000002E-3</v>
      </c>
      <c r="D266" s="300">
        <f>C266*D251</f>
        <v>3.85</v>
      </c>
      <c r="E266" s="74">
        <f>Rates!$J$7</f>
        <v>5.1999999999999998E-3</v>
      </c>
      <c r="F266" s="2">
        <f>E266*F251</f>
        <v>2.6</v>
      </c>
      <c r="G266" s="48"/>
      <c r="H266" s="37">
        <f>Rates!$B$7</f>
        <v>7.7000000000000002E-3</v>
      </c>
      <c r="I266" s="300">
        <f>H266*I251</f>
        <v>3.85</v>
      </c>
      <c r="J266" s="74">
        <f>Rates!$J$7</f>
        <v>5.1999999999999998E-3</v>
      </c>
      <c r="K266" s="2">
        <f>J266*K251</f>
        <v>2.6</v>
      </c>
      <c r="L266" s="48"/>
      <c r="M266" s="37">
        <f>Rates!$B$7</f>
        <v>7.7000000000000002E-3</v>
      </c>
      <c r="N266" s="300">
        <f>M266*N251</f>
        <v>3.85</v>
      </c>
      <c r="O266" s="74">
        <f>Rates!$J$7</f>
        <v>5.1999999999999998E-3</v>
      </c>
      <c r="P266" s="2">
        <f>O266*P251</f>
        <v>2.6</v>
      </c>
      <c r="Q266" s="48"/>
      <c r="R266" s="37">
        <f>Rates!$B$7</f>
        <v>7.7000000000000002E-3</v>
      </c>
      <c r="S266" s="300">
        <f>R266*S251</f>
        <v>3.85</v>
      </c>
      <c r="T266" s="74">
        <f>Rates!$J$7</f>
        <v>5.1999999999999998E-3</v>
      </c>
      <c r="U266" s="2">
        <f>T266*U251</f>
        <v>2.6</v>
      </c>
      <c r="V266" s="48"/>
    </row>
    <row r="267" spans="1:22" x14ac:dyDescent="0.25">
      <c r="A267" s="99">
        <f t="shared" si="40"/>
        <v>17</v>
      </c>
      <c r="B267" s="48" t="s">
        <v>7</v>
      </c>
      <c r="C267" s="37">
        <f>Rates!$B$8</f>
        <v>1.6999999999999999E-3</v>
      </c>
      <c r="D267" s="300">
        <f>C267*D251</f>
        <v>0.85</v>
      </c>
      <c r="E267" s="74">
        <f>Rates!$J$8</f>
        <v>1.6999999999999999E-3</v>
      </c>
      <c r="F267" s="2">
        <f>E267*F251</f>
        <v>0.85</v>
      </c>
      <c r="G267" s="48"/>
      <c r="H267" s="37">
        <f>Rates!$B$8</f>
        <v>1.6999999999999999E-3</v>
      </c>
      <c r="I267" s="300">
        <f>H267*I251</f>
        <v>0.85</v>
      </c>
      <c r="J267" s="74">
        <f>Rates!$J$8</f>
        <v>1.6999999999999999E-3</v>
      </c>
      <c r="K267" s="2">
        <f>J267*K251</f>
        <v>0.85</v>
      </c>
      <c r="L267" s="48"/>
      <c r="M267" s="37">
        <f>Rates!$B$8</f>
        <v>1.6999999999999999E-3</v>
      </c>
      <c r="N267" s="300">
        <f>M267*N251</f>
        <v>0.85</v>
      </c>
      <c r="O267" s="74">
        <f>Rates!$J$8</f>
        <v>1.6999999999999999E-3</v>
      </c>
      <c r="P267" s="2">
        <f>O267*P251</f>
        <v>0.85</v>
      </c>
      <c r="Q267" s="48"/>
      <c r="R267" s="37">
        <f>Rates!$B$8</f>
        <v>1.6999999999999999E-3</v>
      </c>
      <c r="S267" s="300">
        <f>R267*S251</f>
        <v>0.85</v>
      </c>
      <c r="T267" s="74">
        <f>Rates!$J$8</f>
        <v>1.6999999999999999E-3</v>
      </c>
      <c r="U267" s="2">
        <f>T267*U251</f>
        <v>0.85</v>
      </c>
      <c r="V267" s="48"/>
    </row>
    <row r="268" spans="1:22" x14ac:dyDescent="0.25">
      <c r="A268" s="99">
        <f t="shared" si="40"/>
        <v>18</v>
      </c>
      <c r="B268" s="48" t="s">
        <v>8</v>
      </c>
      <c r="C268" s="37">
        <f>Rates!$B$9</f>
        <v>2.0000000000000001E-4</v>
      </c>
      <c r="D268" s="300">
        <f>C268*D251</f>
        <v>0.1</v>
      </c>
      <c r="E268" s="74">
        <f>Rates!$J$9</f>
        <v>2.9999999999999997E-4</v>
      </c>
      <c r="F268" s="2">
        <f>E268*F251</f>
        <v>0.15</v>
      </c>
      <c r="G268" s="48"/>
      <c r="H268" s="37">
        <f>Rates!$B$9</f>
        <v>2.0000000000000001E-4</v>
      </c>
      <c r="I268" s="300">
        <f>H268*I251</f>
        <v>0.1</v>
      </c>
      <c r="J268" s="74">
        <f>Rates!$J$9</f>
        <v>2.9999999999999997E-4</v>
      </c>
      <c r="K268" s="2">
        <f>J268*K251</f>
        <v>0.15</v>
      </c>
      <c r="L268" s="48"/>
      <c r="M268" s="37">
        <f>Rates!$B$9</f>
        <v>2.0000000000000001E-4</v>
      </c>
      <c r="N268" s="300">
        <f>M268*N251</f>
        <v>0.1</v>
      </c>
      <c r="O268" s="74">
        <f>Rates!$J$9</f>
        <v>2.9999999999999997E-4</v>
      </c>
      <c r="P268" s="2">
        <f>O268*P251</f>
        <v>0.15</v>
      </c>
      <c r="Q268" s="48"/>
      <c r="R268" s="37">
        <f>Rates!$B$9</f>
        <v>2.0000000000000001E-4</v>
      </c>
      <c r="S268" s="300">
        <f>R268*S251</f>
        <v>0.1</v>
      </c>
      <c r="T268" s="74">
        <f>Rates!$J$9</f>
        <v>2.9999999999999997E-4</v>
      </c>
      <c r="U268" s="2">
        <f>T268*U251</f>
        <v>0.15</v>
      </c>
      <c r="V268" s="48"/>
    </row>
    <row r="269" spans="1:22" x14ac:dyDescent="0.25">
      <c r="A269" s="99">
        <f t="shared" si="40"/>
        <v>19</v>
      </c>
      <c r="B269" s="48" t="s">
        <v>75</v>
      </c>
      <c r="C269" s="37">
        <v>0</v>
      </c>
      <c r="D269" s="300">
        <f>C269*D251</f>
        <v>0</v>
      </c>
      <c r="E269" s="74">
        <v>0</v>
      </c>
      <c r="F269" s="2">
        <f>E269*F251</f>
        <v>0</v>
      </c>
      <c r="G269" s="48"/>
      <c r="H269" s="37">
        <v>0</v>
      </c>
      <c r="I269" s="300">
        <f>H269*I251</f>
        <v>0</v>
      </c>
      <c r="J269" s="74">
        <v>0</v>
      </c>
      <c r="K269" s="2">
        <f>J269*K251</f>
        <v>0</v>
      </c>
      <c r="L269" s="48"/>
      <c r="M269" s="37">
        <f>Rates!$B$20</f>
        <v>4.0000000000000002E-4</v>
      </c>
      <c r="N269" s="300">
        <f>M269*N251</f>
        <v>0.2</v>
      </c>
      <c r="O269" s="74">
        <v>0</v>
      </c>
      <c r="P269" s="2">
        <f>O269*P251</f>
        <v>0</v>
      </c>
      <c r="Q269" s="48"/>
      <c r="R269" s="37">
        <f>Rates!$B$23</f>
        <v>2.3E-3</v>
      </c>
      <c r="S269" s="300">
        <f>R269*S251</f>
        <v>1.1499999999999999</v>
      </c>
      <c r="T269" s="74">
        <v>0</v>
      </c>
      <c r="U269" s="2">
        <f>T269*U251</f>
        <v>0</v>
      </c>
      <c r="V269" s="48"/>
    </row>
    <row r="270" spans="1:22" x14ac:dyDescent="0.25">
      <c r="A270" s="99">
        <f t="shared" si="40"/>
        <v>20</v>
      </c>
      <c r="B270" s="48" t="s">
        <v>82</v>
      </c>
      <c r="C270" s="37">
        <v>0</v>
      </c>
      <c r="D270" s="300">
        <f>C270*D251</f>
        <v>0</v>
      </c>
      <c r="E270" s="74">
        <v>0</v>
      </c>
      <c r="F270" s="2">
        <f>E270*F251</f>
        <v>0</v>
      </c>
      <c r="G270" s="48"/>
      <c r="H270" s="37">
        <v>0</v>
      </c>
      <c r="I270" s="300">
        <f>H270*I251</f>
        <v>0</v>
      </c>
      <c r="J270" s="74">
        <v>0</v>
      </c>
      <c r="K270" s="2">
        <f>J270*K251</f>
        <v>0</v>
      </c>
      <c r="L270" s="48"/>
      <c r="M270" s="37">
        <v>0</v>
      </c>
      <c r="N270" s="300">
        <f>M270*N251</f>
        <v>0</v>
      </c>
      <c r="O270" s="74">
        <v>0</v>
      </c>
      <c r="P270" s="2">
        <f>O270*P251</f>
        <v>0</v>
      </c>
      <c r="Q270" s="48"/>
      <c r="R270" s="37">
        <f>Rates!$B$24</f>
        <v>5.1999999999999998E-3</v>
      </c>
      <c r="S270" s="300">
        <f>R270*S251</f>
        <v>2.6</v>
      </c>
      <c r="T270" s="74">
        <v>0</v>
      </c>
      <c r="U270" s="2">
        <f>T270*U251</f>
        <v>0</v>
      </c>
      <c r="V270" s="48"/>
    </row>
    <row r="271" spans="1:22" x14ac:dyDescent="0.25">
      <c r="A271" s="99">
        <f t="shared" si="40"/>
        <v>21</v>
      </c>
      <c r="B271" s="48" t="s">
        <v>76</v>
      </c>
      <c r="C271" s="37">
        <f>Rates!$B$10</f>
        <v>1.5E-3</v>
      </c>
      <c r="D271" s="300">
        <f>C271*D251</f>
        <v>0.75</v>
      </c>
      <c r="E271" s="74">
        <f>Rates!$J$10</f>
        <v>0</v>
      </c>
      <c r="F271" s="2">
        <f>E271*F251</f>
        <v>0</v>
      </c>
      <c r="G271" s="48"/>
      <c r="H271" s="37">
        <f>Rates!$B$10</f>
        <v>1.5E-3</v>
      </c>
      <c r="I271" s="300">
        <f>H271*I251</f>
        <v>0.75</v>
      </c>
      <c r="J271" s="74">
        <f>Rates!$J$10</f>
        <v>0</v>
      </c>
      <c r="K271" s="2">
        <f>J271*K251</f>
        <v>0</v>
      </c>
      <c r="L271" s="48"/>
      <c r="M271" s="37">
        <f>Rates!$B$10</f>
        <v>1.5E-3</v>
      </c>
      <c r="N271" s="300">
        <f>M271*N251</f>
        <v>0.75</v>
      </c>
      <c r="O271" s="74">
        <f>Rates!$J$10</f>
        <v>0</v>
      </c>
      <c r="P271" s="2">
        <f>O271*P251</f>
        <v>0</v>
      </c>
      <c r="Q271" s="48"/>
      <c r="R271" s="37">
        <f>Rates!$B$10</f>
        <v>1.5E-3</v>
      </c>
      <c r="S271" s="300">
        <f>R271*S251</f>
        <v>0.75</v>
      </c>
      <c r="T271" s="74">
        <f>Rates!$J$10</f>
        <v>0</v>
      </c>
      <c r="U271" s="2">
        <f>T271*U251</f>
        <v>0</v>
      </c>
      <c r="V271" s="48"/>
    </row>
    <row r="272" spans="1:22" x14ac:dyDescent="0.25">
      <c r="A272" s="99">
        <f t="shared" si="40"/>
        <v>22</v>
      </c>
      <c r="B272" s="48" t="s">
        <v>157</v>
      </c>
      <c r="C272" s="37">
        <f>Rates!$B$11</f>
        <v>0</v>
      </c>
      <c r="D272" s="300">
        <f>C272*D251</f>
        <v>0</v>
      </c>
      <c r="E272" s="74">
        <f>Rates!$J$11</f>
        <v>-1.2999999999999999E-3</v>
      </c>
      <c r="F272" s="2">
        <f>E272*F251</f>
        <v>-0.65</v>
      </c>
      <c r="G272" s="48"/>
      <c r="H272" s="37">
        <f>Rates!$B$11</f>
        <v>0</v>
      </c>
      <c r="I272" s="300">
        <f>H272*I251</f>
        <v>0</v>
      </c>
      <c r="J272" s="74">
        <f>Rates!$J$11</f>
        <v>-1.2999999999999999E-3</v>
      </c>
      <c r="K272" s="2">
        <f>J272*K251</f>
        <v>-0.65</v>
      </c>
      <c r="L272" s="48"/>
      <c r="M272" s="37">
        <f>Rates!$B$11</f>
        <v>0</v>
      </c>
      <c r="N272" s="300">
        <f>M272*N251</f>
        <v>0</v>
      </c>
      <c r="O272" s="74">
        <f>Rates!$J$11</f>
        <v>-1.2999999999999999E-3</v>
      </c>
      <c r="P272" s="2">
        <f>O272*P251</f>
        <v>-0.65</v>
      </c>
      <c r="Q272" s="48"/>
      <c r="R272" s="37">
        <f>Rates!$B$11</f>
        <v>0</v>
      </c>
      <c r="S272" s="300">
        <f>R272*S251</f>
        <v>0</v>
      </c>
      <c r="T272" s="74">
        <f>Rates!$J$11</f>
        <v>-1.2999999999999999E-3</v>
      </c>
      <c r="U272" s="2">
        <f>T272*U251</f>
        <v>-0.65</v>
      </c>
      <c r="V272" s="48"/>
    </row>
    <row r="273" spans="1:22" x14ac:dyDescent="0.25">
      <c r="A273" s="99">
        <f t="shared" si="40"/>
        <v>23</v>
      </c>
      <c r="B273" s="48" t="s">
        <v>173</v>
      </c>
      <c r="C273" s="37">
        <f>Rates!$B$12</f>
        <v>0</v>
      </c>
      <c r="D273" s="300">
        <f>C273*D251</f>
        <v>0</v>
      </c>
      <c r="E273" s="74">
        <f>Rates!$J$12</f>
        <v>2.9999999999999997E-4</v>
      </c>
      <c r="F273" s="2">
        <f>E273*F251</f>
        <v>0.15</v>
      </c>
      <c r="G273" s="48"/>
      <c r="H273" s="37">
        <f>Rates!$B$12</f>
        <v>0</v>
      </c>
      <c r="I273" s="300">
        <f>H273*I251</f>
        <v>0</v>
      </c>
      <c r="J273" s="74">
        <f>Rates!$J$12</f>
        <v>2.9999999999999997E-4</v>
      </c>
      <c r="K273" s="2">
        <f>J273*K251</f>
        <v>0.15</v>
      </c>
      <c r="L273" s="48"/>
      <c r="M273" s="37">
        <f>Rates!$B$12</f>
        <v>0</v>
      </c>
      <c r="N273" s="300">
        <f>M273*N251</f>
        <v>0</v>
      </c>
      <c r="O273" s="74">
        <f>Rates!$J$12</f>
        <v>2.9999999999999997E-4</v>
      </c>
      <c r="P273" s="2">
        <f>O273*P251</f>
        <v>0.15</v>
      </c>
      <c r="Q273" s="48"/>
      <c r="R273" s="37">
        <f>Rates!$B$12</f>
        <v>0</v>
      </c>
      <c r="S273" s="300">
        <f>R273*S251</f>
        <v>0</v>
      </c>
      <c r="T273" s="74">
        <f>Rates!$J$12</f>
        <v>2.9999999999999997E-4</v>
      </c>
      <c r="U273" s="2">
        <f>T273*U251</f>
        <v>0.15</v>
      </c>
      <c r="V273" s="48"/>
    </row>
    <row r="274" spans="1:22" x14ac:dyDescent="0.25">
      <c r="A274" s="99">
        <f t="shared" si="40"/>
        <v>24</v>
      </c>
      <c r="B274" s="48" t="s">
        <v>71</v>
      </c>
      <c r="C274" s="37">
        <f>Rates!$B$13</f>
        <v>0.25</v>
      </c>
      <c r="D274" s="300">
        <f>C274</f>
        <v>0.25</v>
      </c>
      <c r="E274" s="74">
        <f>Rates!$J$13</f>
        <v>0</v>
      </c>
      <c r="F274" s="2">
        <f>E274</f>
        <v>0</v>
      </c>
      <c r="G274" s="48"/>
      <c r="H274" s="37">
        <f>Rates!$B$13</f>
        <v>0.25</v>
      </c>
      <c r="I274" s="300">
        <f>H274</f>
        <v>0.25</v>
      </c>
      <c r="J274" s="74">
        <f>Rates!$J$13</f>
        <v>0</v>
      </c>
      <c r="K274" s="2">
        <f>J274</f>
        <v>0</v>
      </c>
      <c r="L274" s="48"/>
      <c r="M274" s="37">
        <f>Rates!$B$13</f>
        <v>0.25</v>
      </c>
      <c r="N274" s="300">
        <f>M274</f>
        <v>0.25</v>
      </c>
      <c r="O274" s="74">
        <f>Rates!$J$13</f>
        <v>0</v>
      </c>
      <c r="P274" s="2">
        <f>O274</f>
        <v>0</v>
      </c>
      <c r="Q274" s="48"/>
      <c r="R274" s="37">
        <f>Rates!$B$13</f>
        <v>0.25</v>
      </c>
      <c r="S274" s="300">
        <f>R274</f>
        <v>0.25</v>
      </c>
      <c r="T274" s="74">
        <f>Rates!$J$13</f>
        <v>0</v>
      </c>
      <c r="U274" s="2">
        <f>T274</f>
        <v>0</v>
      </c>
      <c r="V274" s="48"/>
    </row>
    <row r="275" spans="1:22" x14ac:dyDescent="0.25">
      <c r="A275" s="99">
        <f t="shared" si="40"/>
        <v>25</v>
      </c>
      <c r="B275" s="48" t="s">
        <v>78</v>
      </c>
      <c r="C275" s="37">
        <f>Rates!$B$14</f>
        <v>-1.4</v>
      </c>
      <c r="D275" s="300">
        <f>C275</f>
        <v>-1.4</v>
      </c>
      <c r="E275" s="74">
        <f>Rates!$J$14</f>
        <v>-1.4</v>
      </c>
      <c r="F275" s="2">
        <f>E275</f>
        <v>-1.4</v>
      </c>
      <c r="G275" s="48"/>
      <c r="H275" s="37">
        <f>Rates!$B$14</f>
        <v>-1.4</v>
      </c>
      <c r="I275" s="300">
        <f>H275</f>
        <v>-1.4</v>
      </c>
      <c r="J275" s="74">
        <f>Rates!$J$14</f>
        <v>-1.4</v>
      </c>
      <c r="K275" s="2">
        <f>J275</f>
        <v>-1.4</v>
      </c>
      <c r="L275" s="48"/>
      <c r="M275" s="37">
        <f>Rates!$B$14</f>
        <v>-1.4</v>
      </c>
      <c r="N275" s="300">
        <f>M275</f>
        <v>-1.4</v>
      </c>
      <c r="O275" s="74">
        <f>Rates!$J$14</f>
        <v>-1.4</v>
      </c>
      <c r="P275" s="2">
        <f>O275</f>
        <v>-1.4</v>
      </c>
      <c r="Q275" s="48"/>
      <c r="R275" s="37">
        <f>Rates!$B$14</f>
        <v>-1.4</v>
      </c>
      <c r="S275" s="300">
        <f>R275</f>
        <v>-1.4</v>
      </c>
      <c r="T275" s="74">
        <f>Rates!$J$14</f>
        <v>-1.4</v>
      </c>
      <c r="U275" s="2">
        <f>T275</f>
        <v>-1.4</v>
      </c>
      <c r="V275" s="48"/>
    </row>
    <row r="276" spans="1:22" x14ac:dyDescent="0.25">
      <c r="A276" s="102">
        <f t="shared" si="40"/>
        <v>26</v>
      </c>
      <c r="B276" s="103" t="s">
        <v>23</v>
      </c>
      <c r="C276" s="86"/>
      <c r="D276" s="56">
        <f>SUM(D262:D275)</f>
        <v>26.790400266311583</v>
      </c>
      <c r="E276" s="70"/>
      <c r="F276" s="55">
        <f>SUM(F262:F275)</f>
        <v>25.920400266311582</v>
      </c>
      <c r="G276" s="87">
        <f>F276-D276</f>
        <v>-0.87000000000000099</v>
      </c>
      <c r="H276" s="86"/>
      <c r="I276" s="56">
        <f>SUM(I262:I275)</f>
        <v>26.790400266311583</v>
      </c>
      <c r="J276" s="70"/>
      <c r="K276" s="55">
        <f>SUM(K262:K275)</f>
        <v>25.920400266311582</v>
      </c>
      <c r="L276" s="87">
        <f>K276-I276</f>
        <v>-0.87000000000000099</v>
      </c>
      <c r="M276" s="86"/>
      <c r="N276" s="56">
        <f>SUM(N262:N275)</f>
        <v>26.990400266311582</v>
      </c>
      <c r="O276" s="70"/>
      <c r="P276" s="55">
        <f>SUM(P262:P275)</f>
        <v>25.920400266311582</v>
      </c>
      <c r="Q276" s="87">
        <f>P276-N276</f>
        <v>-1.0700000000000003</v>
      </c>
      <c r="R276" s="86"/>
      <c r="S276" s="56">
        <f>SUM(S262:S275)</f>
        <v>30.540400266311583</v>
      </c>
      <c r="T276" s="70"/>
      <c r="U276" s="55">
        <f>SUM(U262:U275)</f>
        <v>25.920400266311582</v>
      </c>
      <c r="V276" s="87">
        <f>U276-S276</f>
        <v>-4.620000000000001</v>
      </c>
    </row>
    <row r="277" spans="1:22" x14ac:dyDescent="0.25">
      <c r="A277" s="104">
        <f t="shared" si="40"/>
        <v>27</v>
      </c>
      <c r="B277" s="105" t="s">
        <v>87</v>
      </c>
      <c r="C277" s="88"/>
      <c r="D277" s="80"/>
      <c r="E277" s="71"/>
      <c r="F277" s="57"/>
      <c r="G277" s="89">
        <f>G276/D276</f>
        <v>-3.2474318836288887E-2</v>
      </c>
      <c r="H277" s="88"/>
      <c r="I277" s="80"/>
      <c r="J277" s="71"/>
      <c r="K277" s="57"/>
      <c r="L277" s="89">
        <f>L276/I276</f>
        <v>-3.2474318836288887E-2</v>
      </c>
      <c r="M277" s="88"/>
      <c r="N277" s="80"/>
      <c r="O277" s="71"/>
      <c r="P277" s="57"/>
      <c r="Q277" s="89">
        <f>Q276/N276</f>
        <v>-3.9643724785198335E-2</v>
      </c>
      <c r="R277" s="88"/>
      <c r="S277" s="80"/>
      <c r="T277" s="71"/>
      <c r="U277" s="57"/>
      <c r="V277" s="89">
        <f>V276/S276</f>
        <v>-0.15127503109696364</v>
      </c>
    </row>
    <row r="278" spans="1:22" x14ac:dyDescent="0.25">
      <c r="A278" s="106">
        <f t="shared" si="40"/>
        <v>28</v>
      </c>
      <c r="B278" s="91" t="s">
        <v>26</v>
      </c>
      <c r="C278" s="90"/>
      <c r="D278" s="81"/>
      <c r="E278" s="72"/>
      <c r="F278" s="54"/>
      <c r="G278" s="91"/>
      <c r="H278" s="90"/>
      <c r="I278" s="81"/>
      <c r="J278" s="72"/>
      <c r="K278" s="54"/>
      <c r="L278" s="91"/>
      <c r="M278" s="90"/>
      <c r="N278" s="81"/>
      <c r="O278" s="72"/>
      <c r="P278" s="54"/>
      <c r="Q278" s="91"/>
      <c r="R278" s="90"/>
      <c r="S278" s="81"/>
      <c r="T278" s="72"/>
      <c r="U278" s="54"/>
      <c r="V278" s="91"/>
    </row>
    <row r="279" spans="1:22" x14ac:dyDescent="0.25">
      <c r="A279" s="99">
        <f t="shared" si="40"/>
        <v>29</v>
      </c>
      <c r="B279" s="48" t="s">
        <v>57</v>
      </c>
      <c r="C279" s="37">
        <f>Rates!$B$17</f>
        <v>7.0000000000000001E-3</v>
      </c>
      <c r="D279" s="32">
        <f>C279*D254</f>
        <v>3.6508499999999997</v>
      </c>
      <c r="E279" s="74">
        <f>Rates!$J$17</f>
        <v>6.8999999999999999E-3</v>
      </c>
      <c r="F279" s="2">
        <f>E279*F254</f>
        <v>3.5986949999999998</v>
      </c>
      <c r="G279" s="48"/>
      <c r="H279" s="37">
        <f>Rates!$B$17</f>
        <v>7.0000000000000001E-3</v>
      </c>
      <c r="I279" s="32">
        <f>H279*I254</f>
        <v>3.6508499999999997</v>
      </c>
      <c r="J279" s="74">
        <f>Rates!$J$17</f>
        <v>6.8999999999999999E-3</v>
      </c>
      <c r="K279" s="2">
        <f>J279*K254</f>
        <v>3.5986949999999998</v>
      </c>
      <c r="L279" s="48"/>
      <c r="M279" s="37">
        <f>Rates!$B$17</f>
        <v>7.0000000000000001E-3</v>
      </c>
      <c r="N279" s="32">
        <f>M279*N254</f>
        <v>3.6508499999999997</v>
      </c>
      <c r="O279" s="74">
        <f>Rates!$J$17</f>
        <v>6.8999999999999999E-3</v>
      </c>
      <c r="P279" s="2">
        <f>O279*P254</f>
        <v>3.5986949999999998</v>
      </c>
      <c r="Q279" s="48"/>
      <c r="R279" s="37">
        <f>Rates!$B$17</f>
        <v>7.0000000000000001E-3</v>
      </c>
      <c r="S279" s="32">
        <f>R279*S254</f>
        <v>3.6508499999999997</v>
      </c>
      <c r="T279" s="74">
        <f>Rates!$J$17</f>
        <v>6.8999999999999999E-3</v>
      </c>
      <c r="U279" s="2">
        <f>T279*U254</f>
        <v>3.5986949999999998</v>
      </c>
      <c r="V279" s="48"/>
    </row>
    <row r="280" spans="1:22" x14ac:dyDescent="0.25">
      <c r="A280" s="99">
        <f t="shared" si="40"/>
        <v>30</v>
      </c>
      <c r="B280" s="48" t="s">
        <v>58</v>
      </c>
      <c r="C280" s="37">
        <f>Rates!$B$18</f>
        <v>5.3E-3</v>
      </c>
      <c r="D280" s="32">
        <f>C280*D254</f>
        <v>2.7642149999999996</v>
      </c>
      <c r="E280" s="74">
        <f>Rates!$J$18</f>
        <v>5.3E-3</v>
      </c>
      <c r="F280" s="2">
        <f>E280*F254</f>
        <v>2.7642149999999996</v>
      </c>
      <c r="G280" s="48"/>
      <c r="H280" s="37">
        <f>Rates!$B$18</f>
        <v>5.3E-3</v>
      </c>
      <c r="I280" s="32">
        <f>H280*I254</f>
        <v>2.7642149999999996</v>
      </c>
      <c r="J280" s="74">
        <f>Rates!$J$18</f>
        <v>5.3E-3</v>
      </c>
      <c r="K280" s="2">
        <f>J280*K254</f>
        <v>2.7642149999999996</v>
      </c>
      <c r="L280" s="48"/>
      <c r="M280" s="37">
        <f>Rates!$B$18</f>
        <v>5.3E-3</v>
      </c>
      <c r="N280" s="32">
        <f>M280*N254</f>
        <v>2.7642149999999996</v>
      </c>
      <c r="O280" s="74">
        <f>Rates!$J$18</f>
        <v>5.3E-3</v>
      </c>
      <c r="P280" s="2">
        <f>O280*P254</f>
        <v>2.7642149999999996</v>
      </c>
      <c r="Q280" s="48"/>
      <c r="R280" s="37">
        <f>Rates!$B$18</f>
        <v>5.3E-3</v>
      </c>
      <c r="S280" s="32">
        <f>R280*S254</f>
        <v>2.7642149999999996</v>
      </c>
      <c r="T280" s="74">
        <f>Rates!$J$18</f>
        <v>5.3E-3</v>
      </c>
      <c r="U280" s="2">
        <f>T280*U254</f>
        <v>2.7642149999999996</v>
      </c>
      <c r="V280" s="48"/>
    </row>
    <row r="281" spans="1:22" x14ac:dyDescent="0.25">
      <c r="A281" s="102">
        <f t="shared" si="40"/>
        <v>31</v>
      </c>
      <c r="B281" s="103" t="s">
        <v>23</v>
      </c>
      <c r="C281" s="86"/>
      <c r="D281" s="56">
        <f>SUM(D279:D280)</f>
        <v>6.4150649999999994</v>
      </c>
      <c r="E281" s="70"/>
      <c r="F281" s="55">
        <f>SUM(F279:F280)</f>
        <v>6.3629099999999994</v>
      </c>
      <c r="G281" s="87">
        <f>F281-D281</f>
        <v>-5.2154999999999951E-2</v>
      </c>
      <c r="H281" s="86"/>
      <c r="I281" s="56">
        <f>SUM(I279:I280)</f>
        <v>6.4150649999999994</v>
      </c>
      <c r="J281" s="70"/>
      <c r="K281" s="55">
        <f>SUM(K279:K280)</f>
        <v>6.3629099999999994</v>
      </c>
      <c r="L281" s="87">
        <f>K281-I281</f>
        <v>-5.2154999999999951E-2</v>
      </c>
      <c r="M281" s="86"/>
      <c r="N281" s="56">
        <f>SUM(N279:N280)</f>
        <v>6.4150649999999994</v>
      </c>
      <c r="O281" s="70"/>
      <c r="P281" s="55">
        <f>SUM(P279:P280)</f>
        <v>6.3629099999999994</v>
      </c>
      <c r="Q281" s="87">
        <f>P281-N281</f>
        <v>-5.2154999999999951E-2</v>
      </c>
      <c r="R281" s="86"/>
      <c r="S281" s="56">
        <f>SUM(S279:S280)</f>
        <v>6.4150649999999994</v>
      </c>
      <c r="T281" s="70"/>
      <c r="U281" s="55">
        <f>SUM(U279:U280)</f>
        <v>6.3629099999999994</v>
      </c>
      <c r="V281" s="87">
        <f>U281-S281</f>
        <v>-5.2154999999999951E-2</v>
      </c>
    </row>
    <row r="282" spans="1:22" x14ac:dyDescent="0.25">
      <c r="A282" s="104">
        <f t="shared" si="40"/>
        <v>32</v>
      </c>
      <c r="B282" s="105" t="s">
        <v>87</v>
      </c>
      <c r="C282" s="88"/>
      <c r="D282" s="80"/>
      <c r="E282" s="71"/>
      <c r="F282" s="57"/>
      <c r="G282" s="89">
        <f>G281/D281</f>
        <v>-8.1300813008130021E-3</v>
      </c>
      <c r="H282" s="88"/>
      <c r="I282" s="80"/>
      <c r="J282" s="71"/>
      <c r="K282" s="57"/>
      <c r="L282" s="89">
        <f>L281/I281</f>
        <v>-8.1300813008130021E-3</v>
      </c>
      <c r="M282" s="88"/>
      <c r="N282" s="80"/>
      <c r="O282" s="71"/>
      <c r="P282" s="57"/>
      <c r="Q282" s="89">
        <f>Q281/N281</f>
        <v>-8.1300813008130021E-3</v>
      </c>
      <c r="R282" s="88"/>
      <c r="S282" s="80"/>
      <c r="T282" s="71"/>
      <c r="U282" s="57"/>
      <c r="V282" s="89">
        <f>V281/S281</f>
        <v>-8.1300813008130021E-3</v>
      </c>
    </row>
    <row r="283" spans="1:22" x14ac:dyDescent="0.25">
      <c r="A283" s="106">
        <f t="shared" si="40"/>
        <v>33</v>
      </c>
      <c r="B283" s="91" t="s">
        <v>27</v>
      </c>
      <c r="C283" s="90"/>
      <c r="D283" s="81"/>
      <c r="E283" s="72"/>
      <c r="F283" s="54"/>
      <c r="G283" s="91"/>
      <c r="H283" s="90"/>
      <c r="I283" s="81"/>
      <c r="J283" s="72"/>
      <c r="K283" s="54"/>
      <c r="L283" s="91"/>
      <c r="M283" s="90"/>
      <c r="N283" s="81"/>
      <c r="O283" s="72"/>
      <c r="P283" s="54"/>
      <c r="Q283" s="91"/>
      <c r="R283" s="90"/>
      <c r="S283" s="81"/>
      <c r="T283" s="72"/>
      <c r="U283" s="54"/>
      <c r="V283" s="91"/>
    </row>
    <row r="284" spans="1:22" x14ac:dyDescent="0.25">
      <c r="A284" s="99">
        <f t="shared" si="40"/>
        <v>34</v>
      </c>
      <c r="B284" s="48" t="s">
        <v>55</v>
      </c>
      <c r="C284" s="37">
        <f>WMSR+RRRP</f>
        <v>6.0000000000000001E-3</v>
      </c>
      <c r="D284" s="32">
        <f>C284*D254</f>
        <v>3.1292999999999997</v>
      </c>
      <c r="E284" s="74">
        <f>WMSR+RRRP</f>
        <v>6.0000000000000001E-3</v>
      </c>
      <c r="F284" s="2">
        <f>E284*F254</f>
        <v>3.1292999999999997</v>
      </c>
      <c r="G284" s="48"/>
      <c r="H284" s="37">
        <f>WMSR+RRRP</f>
        <v>6.0000000000000001E-3</v>
      </c>
      <c r="I284" s="32">
        <f>H284*I254</f>
        <v>3.1292999999999997</v>
      </c>
      <c r="J284" s="74">
        <f>WMSR+RRRP</f>
        <v>6.0000000000000001E-3</v>
      </c>
      <c r="K284" s="2">
        <f>J284*K254</f>
        <v>3.1292999999999997</v>
      </c>
      <c r="L284" s="48"/>
      <c r="M284" s="37">
        <f>WMSR+RRRP</f>
        <v>6.0000000000000001E-3</v>
      </c>
      <c r="N284" s="32">
        <f>M284*N254</f>
        <v>3.1292999999999997</v>
      </c>
      <c r="O284" s="74">
        <f>WMSR+RRRP</f>
        <v>6.0000000000000001E-3</v>
      </c>
      <c r="P284" s="2">
        <f>O284*P254</f>
        <v>3.1292999999999997</v>
      </c>
      <c r="Q284" s="48"/>
      <c r="R284" s="37">
        <f>WMSR+RRRP</f>
        <v>6.0000000000000001E-3</v>
      </c>
      <c r="S284" s="32">
        <f>R284*S254</f>
        <v>3.1292999999999997</v>
      </c>
      <c r="T284" s="74">
        <f>WMSR+RRRP</f>
        <v>6.0000000000000001E-3</v>
      </c>
      <c r="U284" s="2">
        <f>T284*U254</f>
        <v>3.1292999999999997</v>
      </c>
      <c r="V284" s="48"/>
    </row>
    <row r="285" spans="1:22" x14ac:dyDescent="0.25">
      <c r="A285" s="99">
        <f t="shared" si="40"/>
        <v>35</v>
      </c>
      <c r="B285" s="48" t="s">
        <v>56</v>
      </c>
      <c r="C285" s="37">
        <f>SSS</f>
        <v>0.25</v>
      </c>
      <c r="D285" s="32">
        <f>C285</f>
        <v>0.25</v>
      </c>
      <c r="E285" s="74">
        <f>SSS</f>
        <v>0.25</v>
      </c>
      <c r="F285" s="2">
        <f>E285</f>
        <v>0.25</v>
      </c>
      <c r="G285" s="48"/>
      <c r="H285" s="37">
        <f>SSS</f>
        <v>0.25</v>
      </c>
      <c r="I285" s="32">
        <f>H285</f>
        <v>0.25</v>
      </c>
      <c r="J285" s="74">
        <f>SSS</f>
        <v>0.25</v>
      </c>
      <c r="K285" s="2">
        <f>J285</f>
        <v>0.25</v>
      </c>
      <c r="L285" s="48"/>
      <c r="M285" s="37">
        <f>SSS</f>
        <v>0.25</v>
      </c>
      <c r="N285" s="32">
        <f>M285</f>
        <v>0.25</v>
      </c>
      <c r="O285" s="74">
        <f>SSS</f>
        <v>0.25</v>
      </c>
      <c r="P285" s="2">
        <f>O285</f>
        <v>0.25</v>
      </c>
      <c r="Q285" s="48"/>
      <c r="R285" s="37">
        <f>SSS</f>
        <v>0.25</v>
      </c>
      <c r="S285" s="32">
        <f>R285</f>
        <v>0.25</v>
      </c>
      <c r="T285" s="74">
        <f>SSS</f>
        <v>0.25</v>
      </c>
      <c r="U285" s="2">
        <f>T285</f>
        <v>0.25</v>
      </c>
      <c r="V285" s="48"/>
    </row>
    <row r="286" spans="1:22" x14ac:dyDescent="0.25">
      <c r="A286" s="99">
        <f t="shared" si="40"/>
        <v>36</v>
      </c>
      <c r="B286" s="48" t="s">
        <v>9</v>
      </c>
      <c r="C286" s="37">
        <v>7.0000000000000001E-3</v>
      </c>
      <c r="D286" s="32">
        <f>C286*D251</f>
        <v>3.5</v>
      </c>
      <c r="E286" s="74">
        <v>7.0000000000000001E-3</v>
      </c>
      <c r="F286" s="2">
        <f>E286*F251</f>
        <v>3.5</v>
      </c>
      <c r="G286" s="48"/>
      <c r="H286" s="37">
        <v>7.0000000000000001E-3</v>
      </c>
      <c r="I286" s="32">
        <f>H286*I251</f>
        <v>3.5</v>
      </c>
      <c r="J286" s="74">
        <v>7.0000000000000001E-3</v>
      </c>
      <c r="K286" s="2">
        <f>J286*K251</f>
        <v>3.5</v>
      </c>
      <c r="L286" s="48"/>
      <c r="M286" s="37">
        <v>7.0000000000000001E-3</v>
      </c>
      <c r="N286" s="32">
        <f>M286*N251</f>
        <v>3.5</v>
      </c>
      <c r="O286" s="74">
        <v>7.0000000000000001E-3</v>
      </c>
      <c r="P286" s="2">
        <f>O286*P251</f>
        <v>3.5</v>
      </c>
      <c r="Q286" s="48"/>
      <c r="R286" s="37">
        <v>7.0000000000000001E-3</v>
      </c>
      <c r="S286" s="32">
        <f>R286*S251</f>
        <v>3.5</v>
      </c>
      <c r="T286" s="74">
        <v>7.0000000000000001E-3</v>
      </c>
      <c r="U286" s="2">
        <f>T286*U251</f>
        <v>3.5</v>
      </c>
      <c r="V286" s="48"/>
    </row>
    <row r="287" spans="1:22" x14ac:dyDescent="0.25">
      <c r="A287" s="99">
        <f t="shared" si="40"/>
        <v>37</v>
      </c>
      <c r="B287" s="48" t="s">
        <v>28</v>
      </c>
      <c r="C287" s="49">
        <v>0</v>
      </c>
      <c r="D287" s="32"/>
      <c r="E287" s="66">
        <v>0</v>
      </c>
      <c r="F287" s="2"/>
      <c r="G287" s="48"/>
      <c r="H287" s="49">
        <v>0</v>
      </c>
      <c r="I287" s="32"/>
      <c r="J287" s="66">
        <v>0</v>
      </c>
      <c r="K287" s="2"/>
      <c r="L287" s="48"/>
      <c r="M287" s="49">
        <v>0</v>
      </c>
      <c r="N287" s="32"/>
      <c r="O287" s="66">
        <v>0</v>
      </c>
      <c r="P287" s="2"/>
      <c r="Q287" s="48"/>
      <c r="R287" s="49">
        <v>0</v>
      </c>
      <c r="S287" s="32"/>
      <c r="T287" s="66">
        <v>0</v>
      </c>
      <c r="U287" s="2"/>
      <c r="V287" s="48"/>
    </row>
    <row r="288" spans="1:22" x14ac:dyDescent="0.25">
      <c r="A288" s="102">
        <f t="shared" si="40"/>
        <v>38</v>
      </c>
      <c r="B288" s="103" t="s">
        <v>10</v>
      </c>
      <c r="C288" s="86"/>
      <c r="D288" s="56">
        <f>SUM(D284:D287)</f>
        <v>6.8792999999999997</v>
      </c>
      <c r="E288" s="70"/>
      <c r="F288" s="55">
        <f>SUM(F284:F287)</f>
        <v>6.8792999999999997</v>
      </c>
      <c r="G288" s="87">
        <f>F288-D288</f>
        <v>0</v>
      </c>
      <c r="H288" s="86"/>
      <c r="I288" s="56">
        <f>SUM(I284:I287)</f>
        <v>6.8792999999999997</v>
      </c>
      <c r="J288" s="70"/>
      <c r="K288" s="55">
        <f>SUM(K284:K287)</f>
        <v>6.8792999999999997</v>
      </c>
      <c r="L288" s="87">
        <f>K288-I288</f>
        <v>0</v>
      </c>
      <c r="M288" s="86"/>
      <c r="N288" s="56">
        <f>SUM(N284:N287)</f>
        <v>6.8792999999999997</v>
      </c>
      <c r="O288" s="70"/>
      <c r="P288" s="55">
        <f>SUM(P284:P287)</f>
        <v>6.8792999999999997</v>
      </c>
      <c r="Q288" s="87">
        <f>P288-N288</f>
        <v>0</v>
      </c>
      <c r="R288" s="86"/>
      <c r="S288" s="56">
        <f>SUM(S284:S287)</f>
        <v>6.8792999999999997</v>
      </c>
      <c r="T288" s="70"/>
      <c r="U288" s="55">
        <f>SUM(U284:U287)</f>
        <v>6.8792999999999997</v>
      </c>
      <c r="V288" s="87">
        <f>U288-S288</f>
        <v>0</v>
      </c>
    </row>
    <row r="289" spans="1:22" x14ac:dyDescent="0.25">
      <c r="A289" s="104">
        <f t="shared" si="40"/>
        <v>39</v>
      </c>
      <c r="B289" s="105" t="s">
        <v>87</v>
      </c>
      <c r="C289" s="88"/>
      <c r="D289" s="80"/>
      <c r="E289" s="71"/>
      <c r="F289" s="57"/>
      <c r="G289" s="89">
        <f>G288/D288</f>
        <v>0</v>
      </c>
      <c r="H289" s="88"/>
      <c r="I289" s="80"/>
      <c r="J289" s="71"/>
      <c r="K289" s="57"/>
      <c r="L289" s="89">
        <f>L288/I288</f>
        <v>0</v>
      </c>
      <c r="M289" s="88"/>
      <c r="N289" s="80"/>
      <c r="O289" s="71"/>
      <c r="P289" s="57"/>
      <c r="Q289" s="89">
        <f>Q288/N288</f>
        <v>0</v>
      </c>
      <c r="R289" s="88"/>
      <c r="S289" s="80"/>
      <c r="T289" s="71"/>
      <c r="U289" s="57"/>
      <c r="V289" s="89">
        <f>V288/S288</f>
        <v>0</v>
      </c>
    </row>
    <row r="290" spans="1:22" x14ac:dyDescent="0.25">
      <c r="A290" s="107">
        <f t="shared" si="40"/>
        <v>40</v>
      </c>
      <c r="B290" s="93" t="s">
        <v>97</v>
      </c>
      <c r="C290" s="92"/>
      <c r="D290" s="82">
        <f>D259+D276+D281+D288</f>
        <v>95.778506944074564</v>
      </c>
      <c r="E290" s="75"/>
      <c r="F290" s="62">
        <f>F259+F276+F281+F288</f>
        <v>94.856351944074561</v>
      </c>
      <c r="G290" s="93"/>
      <c r="H290" s="92"/>
      <c r="I290" s="82">
        <f>I259+I276+I281+I288</f>
        <v>95.778506944074564</v>
      </c>
      <c r="J290" s="75"/>
      <c r="K290" s="62">
        <f>K259+K276+K281+K288</f>
        <v>94.856351944074561</v>
      </c>
      <c r="L290" s="93"/>
      <c r="M290" s="92"/>
      <c r="N290" s="82">
        <f>N259+N276+N281+N288</f>
        <v>95.978506944074567</v>
      </c>
      <c r="O290" s="75"/>
      <c r="P290" s="62">
        <f>P259+P276+P281+P288</f>
        <v>94.856351944074561</v>
      </c>
      <c r="Q290" s="93"/>
      <c r="R290" s="92"/>
      <c r="S290" s="82">
        <f>S259+S276+S281+S288</f>
        <v>99.528506944074564</v>
      </c>
      <c r="T290" s="75"/>
      <c r="U290" s="62">
        <f>U259+U276+U281+U288</f>
        <v>94.856351944074561</v>
      </c>
      <c r="V290" s="93"/>
    </row>
    <row r="291" spans="1:22" x14ac:dyDescent="0.25">
      <c r="A291" s="108">
        <f t="shared" si="40"/>
        <v>41</v>
      </c>
      <c r="B291" s="94" t="s">
        <v>11</v>
      </c>
      <c r="C291" s="50"/>
      <c r="D291" s="33">
        <f>D290*0.13</f>
        <v>12.451205902729694</v>
      </c>
      <c r="E291" s="76"/>
      <c r="F291" s="59">
        <f>F290*0.13</f>
        <v>12.331325752729693</v>
      </c>
      <c r="G291" s="94"/>
      <c r="H291" s="50"/>
      <c r="I291" s="33">
        <f>I290*0.13</f>
        <v>12.451205902729694</v>
      </c>
      <c r="J291" s="76"/>
      <c r="K291" s="59">
        <f>K290*0.13</f>
        <v>12.331325752729693</v>
      </c>
      <c r="L291" s="94"/>
      <c r="M291" s="50"/>
      <c r="N291" s="33">
        <f>N290*0.13</f>
        <v>12.477205902729693</v>
      </c>
      <c r="O291" s="76"/>
      <c r="P291" s="59">
        <f>P290*0.13</f>
        <v>12.331325752729693</v>
      </c>
      <c r="Q291" s="94"/>
      <c r="R291" s="50"/>
      <c r="S291" s="33">
        <f>S290*0.13</f>
        <v>12.938705902729694</v>
      </c>
      <c r="T291" s="76"/>
      <c r="U291" s="59">
        <f>U290*0.13</f>
        <v>12.331325752729693</v>
      </c>
      <c r="V291" s="94"/>
    </row>
    <row r="292" spans="1:22" x14ac:dyDescent="0.25">
      <c r="A292" s="109">
        <f>A291+1</f>
        <v>42</v>
      </c>
      <c r="B292" s="110" t="s">
        <v>13</v>
      </c>
      <c r="C292" s="95"/>
      <c r="D292" s="64">
        <f>SUM(D290:D291)</f>
        <v>108.22971284680426</v>
      </c>
      <c r="E292" s="78"/>
      <c r="F292" s="63">
        <f>SUM(F290:F291)</f>
        <v>107.18767769680426</v>
      </c>
      <c r="G292" s="96">
        <f>F292-D292</f>
        <v>-1.0420351500000038</v>
      </c>
      <c r="H292" s="95"/>
      <c r="I292" s="64">
        <f>SUM(I290:I291)</f>
        <v>108.22971284680426</v>
      </c>
      <c r="J292" s="78"/>
      <c r="K292" s="63">
        <f>SUM(K290:K291)</f>
        <v>107.18767769680426</v>
      </c>
      <c r="L292" s="96">
        <f>K292-I292</f>
        <v>-1.0420351500000038</v>
      </c>
      <c r="M292" s="95"/>
      <c r="N292" s="64">
        <f>SUM(N290:N291)</f>
        <v>108.45571284680426</v>
      </c>
      <c r="O292" s="78"/>
      <c r="P292" s="63">
        <f>SUM(P290:P291)</f>
        <v>107.18767769680426</v>
      </c>
      <c r="Q292" s="96">
        <f>P292-N292</f>
        <v>-1.2680351500000029</v>
      </c>
      <c r="R292" s="95"/>
      <c r="S292" s="64">
        <f>SUM(S290:S291)</f>
        <v>112.46721284680426</v>
      </c>
      <c r="T292" s="78"/>
      <c r="U292" s="63">
        <f>SUM(U290:U291)</f>
        <v>107.18767769680426</v>
      </c>
      <c r="V292" s="96">
        <f>U292-S292</f>
        <v>-5.279535150000001</v>
      </c>
    </row>
    <row r="293" spans="1:22" x14ac:dyDescent="0.25">
      <c r="A293" s="111">
        <f t="shared" si="40"/>
        <v>43</v>
      </c>
      <c r="B293" s="112" t="s">
        <v>87</v>
      </c>
      <c r="C293" s="97"/>
      <c r="D293" s="83"/>
      <c r="E293" s="79"/>
      <c r="F293" s="65"/>
      <c r="G293" s="98">
        <f>G292/D292</f>
        <v>-9.6279951465358844E-3</v>
      </c>
      <c r="H293" s="97"/>
      <c r="I293" s="83"/>
      <c r="J293" s="79"/>
      <c r="K293" s="65"/>
      <c r="L293" s="98">
        <f>L292/I292</f>
        <v>-9.6279951465358844E-3</v>
      </c>
      <c r="M293" s="97"/>
      <c r="N293" s="83"/>
      <c r="O293" s="79"/>
      <c r="P293" s="65"/>
      <c r="Q293" s="98">
        <f>Q292/N292</f>
        <v>-1.1691732198479268E-2</v>
      </c>
      <c r="R293" s="97"/>
      <c r="S293" s="83"/>
      <c r="T293" s="79"/>
      <c r="U293" s="65"/>
      <c r="V293" s="98">
        <f>V292/S292</f>
        <v>-4.6942882430913005E-2</v>
      </c>
    </row>
    <row r="294" spans="1:22" x14ac:dyDescent="0.25">
      <c r="A294" s="151">
        <f t="shared" si="40"/>
        <v>44</v>
      </c>
      <c r="B294" s="152" t="s">
        <v>14</v>
      </c>
      <c r="C294" s="153"/>
      <c r="D294" s="154"/>
      <c r="E294" s="155"/>
      <c r="F294" s="156"/>
      <c r="G294" s="152"/>
      <c r="H294" s="153"/>
      <c r="I294" s="154"/>
      <c r="J294" s="155"/>
      <c r="K294" s="156"/>
      <c r="L294" s="152"/>
      <c r="M294" s="153"/>
      <c r="N294" s="154"/>
      <c r="O294" s="155"/>
      <c r="P294" s="156"/>
      <c r="Q294" s="152"/>
      <c r="R294" s="153"/>
      <c r="S294" s="154"/>
      <c r="T294" s="155"/>
      <c r="U294" s="156"/>
      <c r="V294" s="152"/>
    </row>
    <row r="295" spans="1:22" x14ac:dyDescent="0.25">
      <c r="A295" s="108">
        <f t="shared" si="40"/>
        <v>45</v>
      </c>
      <c r="B295" s="94" t="s">
        <v>96</v>
      </c>
      <c r="C295" s="162">
        <v>0</v>
      </c>
      <c r="D295" s="33">
        <f>C295*D251</f>
        <v>0</v>
      </c>
      <c r="E295" s="163">
        <v>0</v>
      </c>
      <c r="F295" s="59">
        <f>E295*F251</f>
        <v>0</v>
      </c>
      <c r="G295" s="94"/>
      <c r="H295" s="162">
        <v>0</v>
      </c>
      <c r="I295" s="33">
        <f>H295*I251</f>
        <v>0</v>
      </c>
      <c r="J295" s="163">
        <v>0</v>
      </c>
      <c r="K295" s="59">
        <f>J295*K251</f>
        <v>0</v>
      </c>
      <c r="L295" s="94"/>
      <c r="M295" s="162">
        <f>Rates!B261</f>
        <v>0</v>
      </c>
      <c r="N295" s="33">
        <f>M295*N251</f>
        <v>0</v>
      </c>
      <c r="O295" s="163">
        <v>0</v>
      </c>
      <c r="P295" s="59">
        <f>O295*P251</f>
        <v>0</v>
      </c>
      <c r="Q295" s="94"/>
      <c r="R295" s="162">
        <f>Rates!$B$25</f>
        <v>3.0999999999999999E-3</v>
      </c>
      <c r="S295" s="33">
        <f>R295*S251</f>
        <v>1.55</v>
      </c>
      <c r="T295" s="163">
        <v>0</v>
      </c>
      <c r="U295" s="59">
        <f>T295*U251</f>
        <v>0</v>
      </c>
      <c r="V295" s="94"/>
    </row>
    <row r="296" spans="1:22" x14ac:dyDescent="0.25">
      <c r="A296" s="108">
        <f t="shared" si="40"/>
        <v>46</v>
      </c>
      <c r="B296" s="94" t="s">
        <v>163</v>
      </c>
      <c r="C296" s="162">
        <v>0</v>
      </c>
      <c r="D296" s="33">
        <f>C296*D252</f>
        <v>0</v>
      </c>
      <c r="E296" s="163">
        <v>0</v>
      </c>
      <c r="F296" s="59">
        <f>E296*F252</f>
        <v>0</v>
      </c>
      <c r="G296" s="94"/>
      <c r="H296" s="162">
        <v>0</v>
      </c>
      <c r="I296" s="33">
        <f>H296*I252</f>
        <v>0</v>
      </c>
      <c r="J296" s="163">
        <v>0</v>
      </c>
      <c r="K296" s="59">
        <f>J296*K252</f>
        <v>0</v>
      </c>
      <c r="L296" s="94"/>
      <c r="M296" s="162">
        <f>Rates!B262</f>
        <v>0</v>
      </c>
      <c r="N296" s="33">
        <f>M296*N252</f>
        <v>0</v>
      </c>
      <c r="O296" s="163">
        <v>0</v>
      </c>
      <c r="P296" s="59">
        <f>O296*P252</f>
        <v>0</v>
      </c>
      <c r="Q296" s="94"/>
      <c r="R296" s="162">
        <f>Rates!$B$26</f>
        <v>-2.9999999999999997E-4</v>
      </c>
      <c r="S296" s="33">
        <f>R296*S251</f>
        <v>-0.15</v>
      </c>
      <c r="T296" s="163">
        <v>0</v>
      </c>
      <c r="U296" s="59">
        <f>T296*U251</f>
        <v>0</v>
      </c>
      <c r="V296" s="94"/>
    </row>
    <row r="297" spans="1:22" x14ac:dyDescent="0.25">
      <c r="A297" s="108">
        <f t="shared" si="40"/>
        <v>47</v>
      </c>
      <c r="B297" s="48" t="s">
        <v>95</v>
      </c>
      <c r="C297" s="37">
        <f>Rates!$B$15</f>
        <v>3.3999999999999998E-3</v>
      </c>
      <c r="D297" s="32">
        <f>C297*D251</f>
        <v>1.7</v>
      </c>
      <c r="E297" s="163">
        <f>Rates!$J$15</f>
        <v>0</v>
      </c>
      <c r="F297" s="2">
        <f>E297*F251</f>
        <v>0</v>
      </c>
      <c r="G297" s="48"/>
      <c r="H297" s="37">
        <f>Rates!$B$15</f>
        <v>3.3999999999999998E-3</v>
      </c>
      <c r="I297" s="32">
        <f>H297*I251</f>
        <v>1.7</v>
      </c>
      <c r="J297" s="163">
        <f>Rates!$J$15</f>
        <v>0</v>
      </c>
      <c r="K297" s="2">
        <f>J297*K251</f>
        <v>0</v>
      </c>
      <c r="L297" s="48"/>
      <c r="M297" s="37">
        <f>Rates!$B$15</f>
        <v>3.3999999999999998E-3</v>
      </c>
      <c r="N297" s="32">
        <f>M297*N251</f>
        <v>1.7</v>
      </c>
      <c r="O297" s="163">
        <f>Rates!$J$15</f>
        <v>0</v>
      </c>
      <c r="P297" s="2">
        <f>O297*P251</f>
        <v>0</v>
      </c>
      <c r="Q297" s="48"/>
      <c r="R297" s="37">
        <f>Rates!$B$15</f>
        <v>3.3999999999999998E-3</v>
      </c>
      <c r="S297" s="32">
        <f>R297*S251</f>
        <v>1.7</v>
      </c>
      <c r="T297" s="163">
        <f>Rates!$J$15</f>
        <v>0</v>
      </c>
      <c r="U297" s="2">
        <f>T297*U251</f>
        <v>0</v>
      </c>
      <c r="V297" s="48"/>
    </row>
    <row r="298" spans="1:22" x14ac:dyDescent="0.25">
      <c r="A298" s="289">
        <f t="shared" si="40"/>
        <v>48</v>
      </c>
      <c r="B298" s="85" t="s">
        <v>143</v>
      </c>
      <c r="C298" s="290">
        <f>Rates!$B$16</f>
        <v>0</v>
      </c>
      <c r="D298" s="39">
        <f>C298*D252</f>
        <v>0</v>
      </c>
      <c r="E298" s="163">
        <f>Rates!$J$16</f>
        <v>-1.2999999999999999E-3</v>
      </c>
      <c r="F298" s="2">
        <f>E298*F251</f>
        <v>-0.65</v>
      </c>
      <c r="G298" s="85"/>
      <c r="H298" s="290">
        <f>Rates!$B$16</f>
        <v>0</v>
      </c>
      <c r="I298" s="39">
        <f>H298*I252</f>
        <v>0</v>
      </c>
      <c r="J298" s="163">
        <f>Rates!$J$16</f>
        <v>-1.2999999999999999E-3</v>
      </c>
      <c r="K298" s="2">
        <f>J298*K251</f>
        <v>-0.65</v>
      </c>
      <c r="L298" s="85"/>
      <c r="M298" s="290">
        <f>Rates!$B$16</f>
        <v>0</v>
      </c>
      <c r="N298" s="39">
        <f>M298*N252</f>
        <v>0</v>
      </c>
      <c r="O298" s="163">
        <f>Rates!$J$16</f>
        <v>-1.2999999999999999E-3</v>
      </c>
      <c r="P298" s="2">
        <f>O298*P251</f>
        <v>-0.65</v>
      </c>
      <c r="Q298" s="85"/>
      <c r="R298" s="290">
        <f>Rates!$B$16</f>
        <v>0</v>
      </c>
      <c r="S298" s="39">
        <f>R298*S252</f>
        <v>0</v>
      </c>
      <c r="T298" s="163">
        <f>Rates!$J$16</f>
        <v>-1.2999999999999999E-3</v>
      </c>
      <c r="U298" s="2">
        <f>T298*U251</f>
        <v>-0.65</v>
      </c>
      <c r="V298" s="85"/>
    </row>
    <row r="299" spans="1:22" x14ac:dyDescent="0.25">
      <c r="A299" s="292">
        <f t="shared" si="40"/>
        <v>49</v>
      </c>
      <c r="B299" s="293" t="s">
        <v>15</v>
      </c>
      <c r="C299" s="294"/>
      <c r="D299" s="295">
        <f>D290+SUM(D295:D298)</f>
        <v>97.478506944074567</v>
      </c>
      <c r="E299" s="296"/>
      <c r="F299" s="297">
        <f>F290+SUM(F295:F298)</f>
        <v>94.206351944074555</v>
      </c>
      <c r="G299" s="293"/>
      <c r="H299" s="294"/>
      <c r="I299" s="295">
        <f>I290+SUM(I295:I298)</f>
        <v>97.478506944074567</v>
      </c>
      <c r="J299" s="296"/>
      <c r="K299" s="297">
        <f>K290+SUM(K295:K298)</f>
        <v>94.206351944074555</v>
      </c>
      <c r="L299" s="293"/>
      <c r="M299" s="294"/>
      <c r="N299" s="295">
        <f>N290+SUM(N295:N298)</f>
        <v>97.67850694407457</v>
      </c>
      <c r="O299" s="296"/>
      <c r="P299" s="297">
        <f>P290+SUM(P295:P298)</f>
        <v>94.206351944074555</v>
      </c>
      <c r="Q299" s="293"/>
      <c r="R299" s="294"/>
      <c r="S299" s="295">
        <f>S290+SUM(S295:S298)</f>
        <v>102.62850694407456</v>
      </c>
      <c r="T299" s="296"/>
      <c r="U299" s="297">
        <f>U290+SUM(U295:U298)</f>
        <v>94.206351944074555</v>
      </c>
      <c r="V299" s="293"/>
    </row>
    <row r="300" spans="1:22" x14ac:dyDescent="0.25">
      <c r="A300" s="99">
        <f t="shared" si="40"/>
        <v>50</v>
      </c>
      <c r="B300" s="48" t="s">
        <v>11</v>
      </c>
      <c r="C300" s="49"/>
      <c r="D300" s="32">
        <f>D299*0.13</f>
        <v>12.672205902729694</v>
      </c>
      <c r="E300" s="66"/>
      <c r="F300" s="2">
        <f>F299*0.13</f>
        <v>12.246825752729693</v>
      </c>
      <c r="G300" s="48"/>
      <c r="H300" s="49"/>
      <c r="I300" s="32">
        <f>I299*0.13</f>
        <v>12.672205902729694</v>
      </c>
      <c r="J300" s="66"/>
      <c r="K300" s="2">
        <f>K299*0.13</f>
        <v>12.246825752729693</v>
      </c>
      <c r="L300" s="48"/>
      <c r="M300" s="49"/>
      <c r="N300" s="32">
        <f>N299*0.13</f>
        <v>12.698205902729695</v>
      </c>
      <c r="O300" s="66"/>
      <c r="P300" s="2">
        <f>P299*0.13</f>
        <v>12.246825752729693</v>
      </c>
      <c r="Q300" s="48"/>
      <c r="R300" s="49"/>
      <c r="S300" s="32">
        <f>S299*0.13</f>
        <v>13.341705902729693</v>
      </c>
      <c r="T300" s="66"/>
      <c r="U300" s="2">
        <f>U299*0.13</f>
        <v>12.246825752729693</v>
      </c>
      <c r="V300" s="48"/>
    </row>
    <row r="301" spans="1:22" x14ac:dyDescent="0.25">
      <c r="A301" s="137">
        <f>A300+1</f>
        <v>51</v>
      </c>
      <c r="B301" s="138" t="s">
        <v>13</v>
      </c>
      <c r="C301" s="139"/>
      <c r="D301" s="140">
        <f>SUM(D299:D300)</f>
        <v>110.15071284680425</v>
      </c>
      <c r="E301" s="141"/>
      <c r="F301" s="142">
        <f>SUM(F299:F300)</f>
        <v>106.45317769680425</v>
      </c>
      <c r="G301" s="143">
        <f>F301-D301</f>
        <v>-3.6975351500000073</v>
      </c>
      <c r="H301" s="139"/>
      <c r="I301" s="140">
        <f>SUM(I299:I300)</f>
        <v>110.15071284680425</v>
      </c>
      <c r="J301" s="141"/>
      <c r="K301" s="142">
        <f>SUM(K299:K300)</f>
        <v>106.45317769680425</v>
      </c>
      <c r="L301" s="143">
        <f>K301-I301</f>
        <v>-3.6975351500000073</v>
      </c>
      <c r="M301" s="139"/>
      <c r="N301" s="140">
        <f>SUM(N299:N300)</f>
        <v>110.37671284680427</v>
      </c>
      <c r="O301" s="141"/>
      <c r="P301" s="142">
        <f>SUM(P299:P300)</f>
        <v>106.45317769680425</v>
      </c>
      <c r="Q301" s="143">
        <f>P301-N301</f>
        <v>-3.9235351500000206</v>
      </c>
      <c r="R301" s="139"/>
      <c r="S301" s="140">
        <f>SUM(S299:S300)</f>
        <v>115.97021284680426</v>
      </c>
      <c r="T301" s="141"/>
      <c r="U301" s="142">
        <f>SUM(U299:U300)</f>
        <v>106.45317769680425</v>
      </c>
      <c r="V301" s="143">
        <f>U301-S301</f>
        <v>-9.5170351500000123</v>
      </c>
    </row>
    <row r="302" spans="1:22" ht="15.75" thickBot="1" x14ac:dyDescent="0.3">
      <c r="A302" s="144">
        <f t="shared" si="40"/>
        <v>52</v>
      </c>
      <c r="B302" s="145" t="s">
        <v>87</v>
      </c>
      <c r="C302" s="146"/>
      <c r="D302" s="147"/>
      <c r="E302" s="148"/>
      <c r="F302" s="149"/>
      <c r="G302" s="150">
        <f>G301/D301</f>
        <v>-3.356796387820455E-2</v>
      </c>
      <c r="H302" s="146"/>
      <c r="I302" s="147"/>
      <c r="J302" s="148"/>
      <c r="K302" s="149"/>
      <c r="L302" s="150">
        <f>L301/I301</f>
        <v>-3.356796387820455E-2</v>
      </c>
      <c r="M302" s="146"/>
      <c r="N302" s="147"/>
      <c r="O302" s="148"/>
      <c r="P302" s="149"/>
      <c r="Q302" s="150">
        <f>Q301/N301</f>
        <v>-3.5546765697268348E-2</v>
      </c>
      <c r="R302" s="146"/>
      <c r="S302" s="147"/>
      <c r="T302" s="148"/>
      <c r="U302" s="149"/>
      <c r="V302" s="150">
        <f>V301/S301</f>
        <v>-8.2064479458806724E-2</v>
      </c>
    </row>
    <row r="303" spans="1:22" ht="15.75" thickBot="1" x14ac:dyDescent="0.3"/>
    <row r="304" spans="1:22" x14ac:dyDescent="0.25">
      <c r="A304" s="113">
        <f>A302+1</f>
        <v>53</v>
      </c>
      <c r="B304" s="114" t="s">
        <v>89</v>
      </c>
      <c r="C304" s="113" t="s">
        <v>2</v>
      </c>
      <c r="D304" s="158" t="s">
        <v>3</v>
      </c>
      <c r="E304" s="159" t="s">
        <v>2</v>
      </c>
      <c r="F304" s="160" t="s">
        <v>3</v>
      </c>
      <c r="G304" s="161" t="s">
        <v>77</v>
      </c>
      <c r="H304" s="113" t="s">
        <v>2</v>
      </c>
      <c r="I304" s="158" t="s">
        <v>3</v>
      </c>
      <c r="J304" s="159" t="s">
        <v>2</v>
      </c>
      <c r="K304" s="160" t="s">
        <v>3</v>
      </c>
      <c r="L304" s="161" t="s">
        <v>77</v>
      </c>
      <c r="M304" s="113" t="s">
        <v>2</v>
      </c>
      <c r="N304" s="158" t="s">
        <v>3</v>
      </c>
      <c r="O304" s="159" t="s">
        <v>2</v>
      </c>
      <c r="P304" s="160" t="s">
        <v>3</v>
      </c>
      <c r="Q304" s="161" t="s">
        <v>77</v>
      </c>
      <c r="R304" s="113" t="s">
        <v>2</v>
      </c>
      <c r="S304" s="158" t="s">
        <v>3</v>
      </c>
      <c r="T304" s="159" t="s">
        <v>2</v>
      </c>
      <c r="U304" s="160" t="s">
        <v>3</v>
      </c>
      <c r="V304" s="161" t="s">
        <v>77</v>
      </c>
    </row>
    <row r="305" spans="1:22" x14ac:dyDescent="0.25">
      <c r="A305" s="99">
        <f>A304+1</f>
        <v>54</v>
      </c>
      <c r="B305" s="48" t="s">
        <v>88</v>
      </c>
      <c r="C305" s="49"/>
      <c r="D305" s="32">
        <f>SUM(D262:D263)+D266+D275+D268</f>
        <v>21.750000000000004</v>
      </c>
      <c r="E305" s="66"/>
      <c r="F305" s="2">
        <f>SUM(F262:F263)+F266+F275+F268</f>
        <v>22.380000000000003</v>
      </c>
      <c r="G305" s="36">
        <f>F305-D305</f>
        <v>0.62999999999999901</v>
      </c>
      <c r="H305" s="49"/>
      <c r="I305" s="32">
        <f>SUM(I262:I263)+I266+I275+I268</f>
        <v>21.750000000000004</v>
      </c>
      <c r="J305" s="66"/>
      <c r="K305" s="2">
        <f>SUM(K262:K263)+K266+K275+K268</f>
        <v>22.380000000000003</v>
      </c>
      <c r="L305" s="36">
        <f>K305-I305</f>
        <v>0.62999999999999901</v>
      </c>
      <c r="M305" s="49"/>
      <c r="N305" s="32">
        <f>SUM(N262:N263)+N266+N275+N268</f>
        <v>21.750000000000004</v>
      </c>
      <c r="O305" s="66"/>
      <c r="P305" s="2">
        <f>SUM(P262:P263)+P266+P275+P268</f>
        <v>22.380000000000003</v>
      </c>
      <c r="Q305" s="36">
        <f>P305-N305</f>
        <v>0.62999999999999901</v>
      </c>
      <c r="R305" s="49"/>
      <c r="S305" s="32">
        <f>SUM(S262:S263)+S266+S275+S268</f>
        <v>21.750000000000004</v>
      </c>
      <c r="T305" s="66"/>
      <c r="U305" s="2">
        <f>SUM(U262:U263)+U266+U275+U268</f>
        <v>22.380000000000003</v>
      </c>
      <c r="V305" s="36">
        <f>U305-S305</f>
        <v>0.62999999999999901</v>
      </c>
    </row>
    <row r="306" spans="1:22" x14ac:dyDescent="0.25">
      <c r="A306" s="124">
        <f t="shared" ref="A306:A308" si="49">A305+1</f>
        <v>55</v>
      </c>
      <c r="B306" s="125" t="s">
        <v>87</v>
      </c>
      <c r="C306" s="126"/>
      <c r="D306" s="127"/>
      <c r="E306" s="128"/>
      <c r="F306" s="53"/>
      <c r="G306" s="129">
        <f>G305/SUM(D305:D308)</f>
        <v>2.3515886053864302E-2</v>
      </c>
      <c r="H306" s="126"/>
      <c r="I306" s="127"/>
      <c r="J306" s="128"/>
      <c r="K306" s="53"/>
      <c r="L306" s="129">
        <f>L305/SUM(I305:I308)</f>
        <v>2.3515886053864302E-2</v>
      </c>
      <c r="M306" s="126"/>
      <c r="N306" s="127"/>
      <c r="O306" s="128"/>
      <c r="P306" s="53"/>
      <c r="Q306" s="129">
        <f>Q305/SUM(N305:N308)</f>
        <v>2.3341632350163465E-2</v>
      </c>
      <c r="R306" s="126"/>
      <c r="S306" s="127"/>
      <c r="T306" s="128"/>
      <c r="U306" s="53"/>
      <c r="V306" s="129">
        <f>V305/SUM(S305:S308)</f>
        <v>2.0628413331404093E-2</v>
      </c>
    </row>
    <row r="307" spans="1:22" x14ac:dyDescent="0.25">
      <c r="A307" s="99">
        <f t="shared" si="49"/>
        <v>56</v>
      </c>
      <c r="B307" s="48" t="s">
        <v>90</v>
      </c>
      <c r="C307" s="49"/>
      <c r="D307" s="32">
        <f>D264+D267+SUM(D269:D274)+D265</f>
        <v>5.0404002663115799</v>
      </c>
      <c r="E307" s="66"/>
      <c r="F307" s="2">
        <f>F264+F267+SUM(F269:F274)+F265</f>
        <v>3.5404002663115799</v>
      </c>
      <c r="G307" s="36">
        <f>F307-D307</f>
        <v>-1.5</v>
      </c>
      <c r="H307" s="49"/>
      <c r="I307" s="32">
        <f>I264+I267+SUM(I269:I274)+I265</f>
        <v>5.0404002663115799</v>
      </c>
      <c r="J307" s="66"/>
      <c r="K307" s="2">
        <f>K264+K267+SUM(K269:K274)+K265</f>
        <v>3.5404002663115799</v>
      </c>
      <c r="L307" s="36">
        <f>K307-I307</f>
        <v>-1.5</v>
      </c>
      <c r="M307" s="49"/>
      <c r="N307" s="32">
        <f>N264+N267+SUM(N269:N274)+N265</f>
        <v>5.2404002663115801</v>
      </c>
      <c r="O307" s="66"/>
      <c r="P307" s="2">
        <f>P264+P267+SUM(P269:P274)+P265</f>
        <v>3.5404002663115799</v>
      </c>
      <c r="Q307" s="36">
        <f>P307-N307</f>
        <v>-1.7000000000000002</v>
      </c>
      <c r="R307" s="49"/>
      <c r="S307" s="32">
        <f>S264+S267+SUM(S269:S274)+S265</f>
        <v>8.7904002663115808</v>
      </c>
      <c r="T307" s="66"/>
      <c r="U307" s="2">
        <f>U264+U267+SUM(U269:U274)+U265</f>
        <v>3.5404002663115799</v>
      </c>
      <c r="V307" s="36">
        <f>U307-S307</f>
        <v>-5.2500000000000009</v>
      </c>
    </row>
    <row r="308" spans="1:22" ht="15.75" thickBot="1" x14ac:dyDescent="0.3">
      <c r="A308" s="130">
        <f t="shared" si="49"/>
        <v>57</v>
      </c>
      <c r="B308" s="131" t="s">
        <v>87</v>
      </c>
      <c r="C308" s="132"/>
      <c r="D308" s="133"/>
      <c r="E308" s="134"/>
      <c r="F308" s="135"/>
      <c r="G308" s="136">
        <f>G307/SUM(D305:D308)</f>
        <v>-5.5990204890153189E-2</v>
      </c>
      <c r="H308" s="132"/>
      <c r="I308" s="133"/>
      <c r="J308" s="134"/>
      <c r="K308" s="135"/>
      <c r="L308" s="136">
        <f>L307/SUM(I305:I308)</f>
        <v>-5.5990204890153189E-2</v>
      </c>
      <c r="M308" s="132"/>
      <c r="N308" s="133"/>
      <c r="O308" s="134"/>
      <c r="P308" s="135"/>
      <c r="Q308" s="136">
        <f>Q307/SUM(N305:N308)</f>
        <v>-6.2985357135361839E-2</v>
      </c>
      <c r="R308" s="132"/>
      <c r="S308" s="133"/>
      <c r="T308" s="134"/>
      <c r="U308" s="135"/>
      <c r="V308" s="136">
        <f>V307/SUM(S305:S308)</f>
        <v>-0.17190344442836775</v>
      </c>
    </row>
    <row r="309" spans="1:22" ht="15.75" thickBot="1" x14ac:dyDescent="0.3"/>
    <row r="310" spans="1:22" x14ac:dyDescent="0.25">
      <c r="A310" s="341" t="s">
        <v>81</v>
      </c>
      <c r="B310" s="343" t="s">
        <v>0</v>
      </c>
      <c r="C310" s="339" t="s">
        <v>159</v>
      </c>
      <c r="D310" s="340"/>
      <c r="E310" s="337" t="s">
        <v>158</v>
      </c>
      <c r="F310" s="337"/>
      <c r="G310" s="338"/>
      <c r="H310" s="339" t="s">
        <v>160</v>
      </c>
      <c r="I310" s="340"/>
      <c r="J310" s="337" t="s">
        <v>158</v>
      </c>
      <c r="K310" s="337"/>
      <c r="L310" s="338"/>
      <c r="M310" s="339" t="s">
        <v>161</v>
      </c>
      <c r="N310" s="340"/>
      <c r="O310" s="337" t="s">
        <v>158</v>
      </c>
      <c r="P310" s="337"/>
      <c r="Q310" s="338"/>
      <c r="R310" s="339" t="s">
        <v>162</v>
      </c>
      <c r="S310" s="340"/>
      <c r="T310" s="337" t="s">
        <v>158</v>
      </c>
      <c r="U310" s="337"/>
      <c r="V310" s="338"/>
    </row>
    <row r="311" spans="1:22" x14ac:dyDescent="0.25">
      <c r="A311" s="342"/>
      <c r="B311" s="344"/>
      <c r="C311" s="117" t="s">
        <v>2</v>
      </c>
      <c r="D311" s="118" t="s">
        <v>3</v>
      </c>
      <c r="E311" s="119" t="s">
        <v>2</v>
      </c>
      <c r="F311" s="120" t="s">
        <v>3</v>
      </c>
      <c r="G311" s="246" t="s">
        <v>77</v>
      </c>
      <c r="H311" s="117" t="s">
        <v>2</v>
      </c>
      <c r="I311" s="118" t="s">
        <v>3</v>
      </c>
      <c r="J311" s="119" t="s">
        <v>2</v>
      </c>
      <c r="K311" s="120" t="s">
        <v>3</v>
      </c>
      <c r="L311" s="246" t="s">
        <v>77</v>
      </c>
      <c r="M311" s="117" t="s">
        <v>2</v>
      </c>
      <c r="N311" s="118" t="s">
        <v>3</v>
      </c>
      <c r="O311" s="119" t="s">
        <v>2</v>
      </c>
      <c r="P311" s="120" t="s">
        <v>3</v>
      </c>
      <c r="Q311" s="246" t="s">
        <v>77</v>
      </c>
      <c r="R311" s="117" t="s">
        <v>2</v>
      </c>
      <c r="S311" s="118" t="s">
        <v>3</v>
      </c>
      <c r="T311" s="119" t="s">
        <v>2</v>
      </c>
      <c r="U311" s="120" t="s">
        <v>3</v>
      </c>
      <c r="V311" s="246" t="s">
        <v>77</v>
      </c>
    </row>
    <row r="312" spans="1:22" x14ac:dyDescent="0.25">
      <c r="A312" s="99">
        <v>1</v>
      </c>
      <c r="B312" s="48" t="s">
        <v>68</v>
      </c>
      <c r="C312" s="49"/>
      <c r="D312" s="210">
        <v>800</v>
      </c>
      <c r="E312" s="66"/>
      <c r="F312" s="1">
        <f>D312</f>
        <v>800</v>
      </c>
      <c r="G312" s="48"/>
      <c r="H312" s="49"/>
      <c r="I312" s="30">
        <f>D312</f>
        <v>800</v>
      </c>
      <c r="J312" s="66"/>
      <c r="K312" s="1">
        <f>I312</f>
        <v>800</v>
      </c>
      <c r="L312" s="48"/>
      <c r="M312" s="49"/>
      <c r="N312" s="30">
        <f>D312</f>
        <v>800</v>
      </c>
      <c r="O312" s="66"/>
      <c r="P312" s="1">
        <f>N312</f>
        <v>800</v>
      </c>
      <c r="Q312" s="48"/>
      <c r="R312" s="49"/>
      <c r="S312" s="30">
        <f>D312</f>
        <v>800</v>
      </c>
      <c r="T312" s="66"/>
      <c r="U312" s="1">
        <f>S312</f>
        <v>800</v>
      </c>
      <c r="V312" s="48"/>
    </row>
    <row r="313" spans="1:22" x14ac:dyDescent="0.25">
      <c r="A313" s="99">
        <f>A312+1</f>
        <v>2</v>
      </c>
      <c r="B313" s="48" t="s">
        <v>69</v>
      </c>
      <c r="C313" s="49"/>
      <c r="D313" s="30">
        <v>0</v>
      </c>
      <c r="E313" s="66"/>
      <c r="F313" s="1">
        <f>D313</f>
        <v>0</v>
      </c>
      <c r="G313" s="48"/>
      <c r="H313" s="49"/>
      <c r="I313" s="30">
        <v>0</v>
      </c>
      <c r="J313" s="66"/>
      <c r="K313" s="1">
        <f>I313</f>
        <v>0</v>
      </c>
      <c r="L313" s="48"/>
      <c r="M313" s="49"/>
      <c r="N313" s="30">
        <v>0</v>
      </c>
      <c r="O313" s="66"/>
      <c r="P313" s="1">
        <f>N313</f>
        <v>0</v>
      </c>
      <c r="Q313" s="48"/>
      <c r="R313" s="49"/>
      <c r="S313" s="30">
        <v>0</v>
      </c>
      <c r="T313" s="66"/>
      <c r="U313" s="1">
        <f>S313</f>
        <v>0</v>
      </c>
      <c r="V313" s="48"/>
    </row>
    <row r="314" spans="1:22" x14ac:dyDescent="0.25">
      <c r="A314" s="99">
        <f t="shared" ref="A314:A363" si="50">A313+1</f>
        <v>3</v>
      </c>
      <c r="B314" s="48" t="s">
        <v>19</v>
      </c>
      <c r="C314" s="49"/>
      <c r="D314" s="30">
        <f>EPI_LOSS</f>
        <v>1.0430999999999999</v>
      </c>
      <c r="E314" s="66"/>
      <c r="F314" s="1">
        <f>EPI_LOSS</f>
        <v>1.0430999999999999</v>
      </c>
      <c r="G314" s="48"/>
      <c r="H314" s="49"/>
      <c r="I314" s="30">
        <f>EPI_LOSS</f>
        <v>1.0430999999999999</v>
      </c>
      <c r="J314" s="66"/>
      <c r="K314" s="1">
        <f>EPI_LOSS</f>
        <v>1.0430999999999999</v>
      </c>
      <c r="L314" s="48"/>
      <c r="M314" s="49"/>
      <c r="N314" s="30">
        <f>EPI_LOSS</f>
        <v>1.0430999999999999</v>
      </c>
      <c r="O314" s="66"/>
      <c r="P314" s="1">
        <f>EPI_LOSS</f>
        <v>1.0430999999999999</v>
      </c>
      <c r="Q314" s="48"/>
      <c r="R314" s="49"/>
      <c r="S314" s="42">
        <f>NEW_LOSS</f>
        <v>1.0430999999999999</v>
      </c>
      <c r="T314" s="66"/>
      <c r="U314" s="1">
        <f>EPI_LOSS</f>
        <v>1.0430999999999999</v>
      </c>
      <c r="V314" s="48"/>
    </row>
    <row r="315" spans="1:22" x14ac:dyDescent="0.25">
      <c r="A315" s="99">
        <f t="shared" si="50"/>
        <v>4</v>
      </c>
      <c r="B315" s="48" t="s">
        <v>70</v>
      </c>
      <c r="C315" s="49"/>
      <c r="D315" s="30">
        <f>D312*D314</f>
        <v>834.4799999999999</v>
      </c>
      <c r="E315" s="66"/>
      <c r="F315" s="1">
        <f>F312*F314</f>
        <v>834.4799999999999</v>
      </c>
      <c r="G315" s="48"/>
      <c r="H315" s="49"/>
      <c r="I315" s="30">
        <f>I312*I314</f>
        <v>834.4799999999999</v>
      </c>
      <c r="J315" s="66"/>
      <c r="K315" s="1">
        <f>K312*K314</f>
        <v>834.4799999999999</v>
      </c>
      <c r="L315" s="48"/>
      <c r="M315" s="49"/>
      <c r="N315" s="30">
        <f>N312*N314</f>
        <v>834.4799999999999</v>
      </c>
      <c r="O315" s="66"/>
      <c r="P315" s="1">
        <f>P312*P314</f>
        <v>834.4799999999999</v>
      </c>
      <c r="Q315" s="48"/>
      <c r="R315" s="49"/>
      <c r="S315" s="30">
        <f>S312*S314</f>
        <v>834.4799999999999</v>
      </c>
      <c r="T315" s="66"/>
      <c r="U315" s="1">
        <f>U312*U314</f>
        <v>834.4799999999999</v>
      </c>
      <c r="V315" s="48"/>
    </row>
    <row r="316" spans="1:22" x14ac:dyDescent="0.25">
      <c r="A316" s="100">
        <f t="shared" si="50"/>
        <v>5</v>
      </c>
      <c r="B316" s="46" t="s">
        <v>24</v>
      </c>
      <c r="C316" s="45"/>
      <c r="D316" s="31"/>
      <c r="E316" s="67"/>
      <c r="F316" s="29"/>
      <c r="G316" s="46"/>
      <c r="H316" s="45"/>
      <c r="I316" s="31"/>
      <c r="J316" s="67"/>
      <c r="K316" s="29"/>
      <c r="L316" s="46"/>
      <c r="M316" s="45"/>
      <c r="N316" s="31"/>
      <c r="O316" s="67"/>
      <c r="P316" s="29"/>
      <c r="Q316" s="46"/>
      <c r="R316" s="45"/>
      <c r="S316" s="31"/>
      <c r="T316" s="67"/>
      <c r="U316" s="29"/>
      <c r="V316" s="46"/>
    </row>
    <row r="317" spans="1:22" x14ac:dyDescent="0.25">
      <c r="A317" s="99">
        <f t="shared" si="50"/>
        <v>6</v>
      </c>
      <c r="B317" s="48" t="s">
        <v>20</v>
      </c>
      <c r="C317" s="47">
        <f>'General Input'!$B$11</f>
        <v>8.6999999999999994E-2</v>
      </c>
      <c r="D317" s="32">
        <f>D312*C317*TOU_OFF</f>
        <v>45.226098535286283</v>
      </c>
      <c r="E317" s="68">
        <f>'General Input'!$B$11</f>
        <v>8.6999999999999994E-2</v>
      </c>
      <c r="F317" s="2">
        <f>F312*E317*TOU_OFF</f>
        <v>45.226098535286283</v>
      </c>
      <c r="G317" s="48"/>
      <c r="H317" s="47">
        <f>'General Input'!$B$11</f>
        <v>8.6999999999999994E-2</v>
      </c>
      <c r="I317" s="32">
        <f>I312*H317*TOU_OFF</f>
        <v>45.226098535286283</v>
      </c>
      <c r="J317" s="68">
        <f>'General Input'!$B$11</f>
        <v>8.6999999999999994E-2</v>
      </c>
      <c r="K317" s="2">
        <f>K312*J317*TOU_OFF</f>
        <v>45.226098535286283</v>
      </c>
      <c r="L317" s="48"/>
      <c r="M317" s="47">
        <f>'General Input'!$B$11</f>
        <v>8.6999999999999994E-2</v>
      </c>
      <c r="N317" s="32">
        <f>N312*M317*TOU_OFF</f>
        <v>45.226098535286283</v>
      </c>
      <c r="O317" s="68">
        <f>'General Input'!$B$11</f>
        <v>8.6999999999999994E-2</v>
      </c>
      <c r="P317" s="2">
        <f>P312*O317*TOU_OFF</f>
        <v>45.226098535286283</v>
      </c>
      <c r="Q317" s="48"/>
      <c r="R317" s="47">
        <f>'General Input'!$B$11</f>
        <v>8.6999999999999994E-2</v>
      </c>
      <c r="S317" s="32">
        <f>S312*R317*TOU_OFF</f>
        <v>45.226098535286283</v>
      </c>
      <c r="T317" s="68">
        <f>'General Input'!$B$11</f>
        <v>8.6999999999999994E-2</v>
      </c>
      <c r="U317" s="2">
        <f>U312*T317*TOU_OFF</f>
        <v>45.226098535286283</v>
      </c>
      <c r="V317" s="48"/>
    </row>
    <row r="318" spans="1:22" x14ac:dyDescent="0.25">
      <c r="A318" s="99">
        <f t="shared" si="50"/>
        <v>7</v>
      </c>
      <c r="B318" s="48" t="s">
        <v>21</v>
      </c>
      <c r="C318" s="47">
        <f>'General Input'!$B$12</f>
        <v>0.13200000000000001</v>
      </c>
      <c r="D318" s="32">
        <f>D312*C318*TOU_MID</f>
        <v>17.998402130492678</v>
      </c>
      <c r="E318" s="68">
        <f>'General Input'!$B$12</f>
        <v>0.13200000000000001</v>
      </c>
      <c r="F318" s="2">
        <f>F312*E318*TOU_MID</f>
        <v>17.998402130492678</v>
      </c>
      <c r="G318" s="48"/>
      <c r="H318" s="47">
        <f>'General Input'!$B$12</f>
        <v>0.13200000000000001</v>
      </c>
      <c r="I318" s="32">
        <f>I312*H318*TOU_MID</f>
        <v>17.998402130492678</v>
      </c>
      <c r="J318" s="68">
        <f>'General Input'!$B$12</f>
        <v>0.13200000000000001</v>
      </c>
      <c r="K318" s="2">
        <f>K312*J318*TOU_MID</f>
        <v>17.998402130492678</v>
      </c>
      <c r="L318" s="48"/>
      <c r="M318" s="47">
        <f>'General Input'!$B$12</f>
        <v>0.13200000000000001</v>
      </c>
      <c r="N318" s="32">
        <f>N312*M318*TOU_MID</f>
        <v>17.998402130492678</v>
      </c>
      <c r="O318" s="68">
        <f>'General Input'!$B$12</f>
        <v>0.13200000000000001</v>
      </c>
      <c r="P318" s="2">
        <f>P312*O318*TOU_MID</f>
        <v>17.998402130492678</v>
      </c>
      <c r="Q318" s="48"/>
      <c r="R318" s="47">
        <f>'General Input'!$B$12</f>
        <v>0.13200000000000001</v>
      </c>
      <c r="S318" s="32">
        <f>S312*R318*TOU_MID</f>
        <v>17.998402130492678</v>
      </c>
      <c r="T318" s="68">
        <f>'General Input'!$B$12</f>
        <v>0.13200000000000001</v>
      </c>
      <c r="U318" s="2">
        <f>U312*T318*TOU_MID</f>
        <v>17.998402130492678</v>
      </c>
      <c r="V318" s="48"/>
    </row>
    <row r="319" spans="1:22" x14ac:dyDescent="0.25">
      <c r="A319" s="101">
        <f t="shared" si="50"/>
        <v>8</v>
      </c>
      <c r="B319" s="85" t="s">
        <v>22</v>
      </c>
      <c r="C319" s="84">
        <f>'General Input'!$B$13</f>
        <v>0.18</v>
      </c>
      <c r="D319" s="39">
        <f>D312*C319*TOU_ON</f>
        <v>25.88548601864181</v>
      </c>
      <c r="E319" s="69">
        <f>'General Input'!$B$13</f>
        <v>0.18</v>
      </c>
      <c r="F319" s="40">
        <f>F312*E319*TOU_ON</f>
        <v>25.88548601864181</v>
      </c>
      <c r="G319" s="85"/>
      <c r="H319" s="84">
        <f>'General Input'!$B$13</f>
        <v>0.18</v>
      </c>
      <c r="I319" s="39">
        <f>I312*H319*TOU_ON</f>
        <v>25.88548601864181</v>
      </c>
      <c r="J319" s="69">
        <f>'General Input'!$B$13</f>
        <v>0.18</v>
      </c>
      <c r="K319" s="40">
        <f>K312*J319*TOU_ON</f>
        <v>25.88548601864181</v>
      </c>
      <c r="L319" s="85"/>
      <c r="M319" s="84">
        <f>'General Input'!$B$13</f>
        <v>0.18</v>
      </c>
      <c r="N319" s="39">
        <f>N312*M319*TOU_ON</f>
        <v>25.88548601864181</v>
      </c>
      <c r="O319" s="69">
        <f>'General Input'!$B$13</f>
        <v>0.18</v>
      </c>
      <c r="P319" s="40">
        <f>P312*O319*TOU_ON</f>
        <v>25.88548601864181</v>
      </c>
      <c r="Q319" s="85"/>
      <c r="R319" s="84">
        <f>'General Input'!$B$13</f>
        <v>0.18</v>
      </c>
      <c r="S319" s="39">
        <f>S312*R319*TOU_ON</f>
        <v>25.88548601864181</v>
      </c>
      <c r="T319" s="69">
        <f>'General Input'!$B$13</f>
        <v>0.18</v>
      </c>
      <c r="U319" s="40">
        <f>U312*T319*TOU_ON</f>
        <v>25.88548601864181</v>
      </c>
      <c r="V319" s="85"/>
    </row>
    <row r="320" spans="1:22" x14ac:dyDescent="0.25">
      <c r="A320" s="102">
        <f t="shared" si="50"/>
        <v>9</v>
      </c>
      <c r="B320" s="103" t="s">
        <v>23</v>
      </c>
      <c r="C320" s="86"/>
      <c r="D320" s="56">
        <f>SUM(D317:D319)</f>
        <v>89.109986684420775</v>
      </c>
      <c r="E320" s="70"/>
      <c r="F320" s="55">
        <f>SUM(F317:F319)</f>
        <v>89.109986684420775</v>
      </c>
      <c r="G320" s="87">
        <f>D320-F320</f>
        <v>0</v>
      </c>
      <c r="H320" s="86"/>
      <c r="I320" s="56">
        <f>SUM(I317:I319)</f>
        <v>89.109986684420775</v>
      </c>
      <c r="J320" s="70"/>
      <c r="K320" s="55">
        <f>SUM(K317:K319)</f>
        <v>89.109986684420775</v>
      </c>
      <c r="L320" s="87">
        <f>I320-K320</f>
        <v>0</v>
      </c>
      <c r="M320" s="86"/>
      <c r="N320" s="56">
        <f>SUM(N317:N319)</f>
        <v>89.109986684420775</v>
      </c>
      <c r="O320" s="70"/>
      <c r="P320" s="55">
        <f>SUM(P317:P319)</f>
        <v>89.109986684420775</v>
      </c>
      <c r="Q320" s="87">
        <f>N320-P320</f>
        <v>0</v>
      </c>
      <c r="R320" s="86"/>
      <c r="S320" s="56">
        <f>SUM(S317:S319)</f>
        <v>89.109986684420775</v>
      </c>
      <c r="T320" s="70"/>
      <c r="U320" s="55">
        <f>SUM(U317:U319)</f>
        <v>89.109986684420775</v>
      </c>
      <c r="V320" s="87">
        <f>S320-U320</f>
        <v>0</v>
      </c>
    </row>
    <row r="321" spans="1:22" x14ac:dyDescent="0.25">
      <c r="A321" s="104">
        <f t="shared" si="50"/>
        <v>10</v>
      </c>
      <c r="B321" s="105" t="s">
        <v>87</v>
      </c>
      <c r="C321" s="88"/>
      <c r="D321" s="80"/>
      <c r="E321" s="71"/>
      <c r="F321" s="57"/>
      <c r="G321" s="89">
        <f>G320/D320</f>
        <v>0</v>
      </c>
      <c r="H321" s="88"/>
      <c r="I321" s="80"/>
      <c r="J321" s="71"/>
      <c r="K321" s="57"/>
      <c r="L321" s="89">
        <f>L320/I320</f>
        <v>0</v>
      </c>
      <c r="M321" s="88"/>
      <c r="N321" s="80"/>
      <c r="O321" s="71"/>
      <c r="P321" s="57"/>
      <c r="Q321" s="89">
        <f>Q320/N320</f>
        <v>0</v>
      </c>
      <c r="R321" s="88"/>
      <c r="S321" s="80"/>
      <c r="T321" s="71"/>
      <c r="U321" s="57"/>
      <c r="V321" s="89">
        <f>V320/S320</f>
        <v>0</v>
      </c>
    </row>
    <row r="322" spans="1:22" x14ac:dyDescent="0.25">
      <c r="A322" s="106">
        <f t="shared" si="50"/>
        <v>11</v>
      </c>
      <c r="B322" s="91" t="s">
        <v>25</v>
      </c>
      <c r="C322" s="90"/>
      <c r="D322" s="81"/>
      <c r="E322" s="72"/>
      <c r="F322" s="54"/>
      <c r="G322" s="91"/>
      <c r="H322" s="90"/>
      <c r="I322" s="81"/>
      <c r="J322" s="72"/>
      <c r="K322" s="54"/>
      <c r="L322" s="91"/>
      <c r="M322" s="90"/>
      <c r="N322" s="81"/>
      <c r="O322" s="72"/>
      <c r="P322" s="54"/>
      <c r="Q322" s="91"/>
      <c r="R322" s="90"/>
      <c r="S322" s="81"/>
      <c r="T322" s="72"/>
      <c r="U322" s="54"/>
      <c r="V322" s="91"/>
    </row>
    <row r="323" spans="1:22" x14ac:dyDescent="0.25">
      <c r="A323" s="99">
        <f t="shared" si="50"/>
        <v>12</v>
      </c>
      <c r="B323" s="48" t="s">
        <v>5</v>
      </c>
      <c r="C323" s="35">
        <f>Rates!$B$3</f>
        <v>18.98</v>
      </c>
      <c r="D323" s="300">
        <f>C323</f>
        <v>18.98</v>
      </c>
      <c r="E323" s="73">
        <f>Rates!$J$3</f>
        <v>21.03</v>
      </c>
      <c r="F323" s="2">
        <f>E323</f>
        <v>21.03</v>
      </c>
      <c r="G323" s="48"/>
      <c r="H323" s="35">
        <f>Rates!$B$3</f>
        <v>18.98</v>
      </c>
      <c r="I323" s="300">
        <f>H323</f>
        <v>18.98</v>
      </c>
      <c r="J323" s="73">
        <f>Rates!$J$3</f>
        <v>21.03</v>
      </c>
      <c r="K323" s="2">
        <f>J323</f>
        <v>21.03</v>
      </c>
      <c r="L323" s="48"/>
      <c r="M323" s="35">
        <f>Rates!$B$3</f>
        <v>18.98</v>
      </c>
      <c r="N323" s="300">
        <f>M323</f>
        <v>18.98</v>
      </c>
      <c r="O323" s="73">
        <f>Rates!$J$3</f>
        <v>21.03</v>
      </c>
      <c r="P323" s="2">
        <f>O323</f>
        <v>21.03</v>
      </c>
      <c r="Q323" s="48"/>
      <c r="R323" s="35">
        <f>Rates!$B$3</f>
        <v>18.98</v>
      </c>
      <c r="S323" s="300">
        <f>R323</f>
        <v>18.98</v>
      </c>
      <c r="T323" s="73">
        <f>Rates!$J$3</f>
        <v>21.03</v>
      </c>
      <c r="U323" s="2">
        <f>T323</f>
        <v>21.03</v>
      </c>
      <c r="V323" s="48"/>
    </row>
    <row r="324" spans="1:22" x14ac:dyDescent="0.25">
      <c r="A324" s="99">
        <f>A323+1</f>
        <v>13</v>
      </c>
      <c r="B324" s="48" t="s">
        <v>139</v>
      </c>
      <c r="C324" s="35">
        <f>Rates!$B$4</f>
        <v>0.22</v>
      </c>
      <c r="D324" s="300">
        <f t="shared" ref="D324:D325" si="51">C324</f>
        <v>0.22</v>
      </c>
      <c r="E324" s="73">
        <f>Rates!$J$4</f>
        <v>0</v>
      </c>
      <c r="F324" s="2">
        <f t="shared" ref="F324:F325" si="52">E324</f>
        <v>0</v>
      </c>
      <c r="G324" s="48"/>
      <c r="H324" s="35">
        <f>Rates!$B$4</f>
        <v>0.22</v>
      </c>
      <c r="I324" s="300">
        <f t="shared" ref="I324:I325" si="53">H324</f>
        <v>0.22</v>
      </c>
      <c r="J324" s="73">
        <f>Rates!$J$4</f>
        <v>0</v>
      </c>
      <c r="K324" s="2">
        <f t="shared" ref="K324:K325" si="54">J324</f>
        <v>0</v>
      </c>
      <c r="L324" s="48"/>
      <c r="M324" s="35">
        <f>Rates!$B$4</f>
        <v>0.22</v>
      </c>
      <c r="N324" s="300">
        <f t="shared" ref="N324:N325" si="55">M324</f>
        <v>0.22</v>
      </c>
      <c r="O324" s="73">
        <f>Rates!$J$4</f>
        <v>0</v>
      </c>
      <c r="P324" s="2">
        <f t="shared" ref="P324:P325" si="56">O324</f>
        <v>0</v>
      </c>
      <c r="Q324" s="48"/>
      <c r="R324" s="35">
        <f>Rates!$B$4</f>
        <v>0.22</v>
      </c>
      <c r="S324" s="300">
        <f t="shared" ref="S324:S325" si="57">R324</f>
        <v>0.22</v>
      </c>
      <c r="T324" s="73">
        <f>Rates!$J$4</f>
        <v>0</v>
      </c>
      <c r="U324" s="2">
        <f t="shared" ref="U324:U325" si="58">T324</f>
        <v>0</v>
      </c>
      <c r="V324" s="48"/>
    </row>
    <row r="325" spans="1:22" x14ac:dyDescent="0.25">
      <c r="A325" s="99">
        <f t="shared" si="50"/>
        <v>14</v>
      </c>
      <c r="B325" s="48" t="s">
        <v>72</v>
      </c>
      <c r="C325" s="35">
        <f>Rates!$B$5</f>
        <v>0.79</v>
      </c>
      <c r="D325" s="300">
        <f t="shared" si="51"/>
        <v>0.79</v>
      </c>
      <c r="E325" s="73">
        <f>Rates!$J$5</f>
        <v>0.79</v>
      </c>
      <c r="F325" s="2">
        <f t="shared" si="52"/>
        <v>0.79</v>
      </c>
      <c r="G325" s="48"/>
      <c r="H325" s="35">
        <f>Rates!$B$5</f>
        <v>0.79</v>
      </c>
      <c r="I325" s="300">
        <f t="shared" si="53"/>
        <v>0.79</v>
      </c>
      <c r="J325" s="73">
        <f>Rates!$J$5</f>
        <v>0.79</v>
      </c>
      <c r="K325" s="2">
        <f t="shared" si="54"/>
        <v>0.79</v>
      </c>
      <c r="L325" s="48"/>
      <c r="M325" s="35">
        <f>Rates!$B$5</f>
        <v>0.79</v>
      </c>
      <c r="N325" s="300">
        <f t="shared" si="55"/>
        <v>0.79</v>
      </c>
      <c r="O325" s="73">
        <f>Rates!$J$5</f>
        <v>0.79</v>
      </c>
      <c r="P325" s="2">
        <f t="shared" si="56"/>
        <v>0.79</v>
      </c>
      <c r="Q325" s="48"/>
      <c r="R325" s="35">
        <f>Rates!$B$5</f>
        <v>0.79</v>
      </c>
      <c r="S325" s="300">
        <f t="shared" si="57"/>
        <v>0.79</v>
      </c>
      <c r="T325" s="73">
        <f>Rates!$J$5</f>
        <v>0.79</v>
      </c>
      <c r="U325" s="2">
        <f t="shared" si="58"/>
        <v>0.79</v>
      </c>
      <c r="V325" s="48"/>
    </row>
    <row r="326" spans="1:22" x14ac:dyDescent="0.25">
      <c r="A326" s="99">
        <f t="shared" si="50"/>
        <v>15</v>
      </c>
      <c r="B326" s="48" t="s">
        <v>4</v>
      </c>
      <c r="C326" s="37">
        <f>D320/D312</f>
        <v>0.11138748335552597</v>
      </c>
      <c r="D326" s="300">
        <f>(D315-D312)*C326</f>
        <v>3.8406404260985245</v>
      </c>
      <c r="E326" s="74">
        <f>F320/F312</f>
        <v>0.11138748335552597</v>
      </c>
      <c r="F326" s="2">
        <f>(F315-F312)*E326</f>
        <v>3.8406404260985245</v>
      </c>
      <c r="G326" s="48"/>
      <c r="H326" s="37">
        <f>I320/I312</f>
        <v>0.11138748335552597</v>
      </c>
      <c r="I326" s="300">
        <f>(I315-I312)*H326</f>
        <v>3.8406404260985245</v>
      </c>
      <c r="J326" s="74">
        <f>K320/K312</f>
        <v>0.11138748335552597</v>
      </c>
      <c r="K326" s="2">
        <f>(K315-K312)*J326</f>
        <v>3.8406404260985245</v>
      </c>
      <c r="L326" s="48"/>
      <c r="M326" s="37">
        <f>N320/N312</f>
        <v>0.11138748335552597</v>
      </c>
      <c r="N326" s="300">
        <f>(N315-N312)*M326</f>
        <v>3.8406404260985245</v>
      </c>
      <c r="O326" s="74">
        <f>P320/P312</f>
        <v>0.11138748335552597</v>
      </c>
      <c r="P326" s="2">
        <f>(P315-P312)*O326</f>
        <v>3.8406404260985245</v>
      </c>
      <c r="Q326" s="48"/>
      <c r="R326" s="37">
        <f>S320/S312</f>
        <v>0.11138748335552597</v>
      </c>
      <c r="S326" s="300">
        <f>(S315-S312)*R326</f>
        <v>3.8406404260985245</v>
      </c>
      <c r="T326" s="74">
        <f>U320/U312</f>
        <v>0.11138748335552597</v>
      </c>
      <c r="U326" s="2">
        <f>(U315-U312)*T326</f>
        <v>3.8406404260985245</v>
      </c>
      <c r="V326" s="48"/>
    </row>
    <row r="327" spans="1:22" x14ac:dyDescent="0.25">
      <c r="A327" s="99">
        <f t="shared" si="50"/>
        <v>16</v>
      </c>
      <c r="B327" s="48" t="s">
        <v>67</v>
      </c>
      <c r="C327" s="37">
        <f>Rates!$B$7</f>
        <v>7.7000000000000002E-3</v>
      </c>
      <c r="D327" s="300">
        <f>C327*D312</f>
        <v>6.16</v>
      </c>
      <c r="E327" s="74">
        <f>Rates!$J$7</f>
        <v>5.1999999999999998E-3</v>
      </c>
      <c r="F327" s="2">
        <f>E327*F312</f>
        <v>4.16</v>
      </c>
      <c r="G327" s="48"/>
      <c r="H327" s="37">
        <f>Rates!$B$7</f>
        <v>7.7000000000000002E-3</v>
      </c>
      <c r="I327" s="300">
        <f>H327*I312</f>
        <v>6.16</v>
      </c>
      <c r="J327" s="74">
        <f>Rates!$J$7</f>
        <v>5.1999999999999998E-3</v>
      </c>
      <c r="K327" s="2">
        <f>J327*K312</f>
        <v>4.16</v>
      </c>
      <c r="L327" s="48"/>
      <c r="M327" s="37">
        <f>Rates!$B$7</f>
        <v>7.7000000000000002E-3</v>
      </c>
      <c r="N327" s="300">
        <f>M327*N312</f>
        <v>6.16</v>
      </c>
      <c r="O327" s="74">
        <f>Rates!$J$7</f>
        <v>5.1999999999999998E-3</v>
      </c>
      <c r="P327" s="2">
        <f>O327*P312</f>
        <v>4.16</v>
      </c>
      <c r="Q327" s="48"/>
      <c r="R327" s="37">
        <f>Rates!$B$7</f>
        <v>7.7000000000000002E-3</v>
      </c>
      <c r="S327" s="300">
        <f>R327*S312</f>
        <v>6.16</v>
      </c>
      <c r="T327" s="74">
        <f>Rates!$J$7</f>
        <v>5.1999999999999998E-3</v>
      </c>
      <c r="U327" s="2">
        <f>T327*U312</f>
        <v>4.16</v>
      </c>
      <c r="V327" s="48"/>
    </row>
    <row r="328" spans="1:22" x14ac:dyDescent="0.25">
      <c r="A328" s="99">
        <f t="shared" si="50"/>
        <v>17</v>
      </c>
      <c r="B328" s="48" t="s">
        <v>7</v>
      </c>
      <c r="C328" s="37">
        <f>Rates!$B$8</f>
        <v>1.6999999999999999E-3</v>
      </c>
      <c r="D328" s="300">
        <f>C328*D312</f>
        <v>1.3599999999999999</v>
      </c>
      <c r="E328" s="74">
        <f>Rates!$J$8</f>
        <v>1.6999999999999999E-3</v>
      </c>
      <c r="F328" s="2">
        <f>E328*F312</f>
        <v>1.3599999999999999</v>
      </c>
      <c r="G328" s="48"/>
      <c r="H328" s="37">
        <f>Rates!$B$8</f>
        <v>1.6999999999999999E-3</v>
      </c>
      <c r="I328" s="300">
        <f>H328*I312</f>
        <v>1.3599999999999999</v>
      </c>
      <c r="J328" s="74">
        <f>Rates!$J$8</f>
        <v>1.6999999999999999E-3</v>
      </c>
      <c r="K328" s="2">
        <f>J328*K312</f>
        <v>1.3599999999999999</v>
      </c>
      <c r="L328" s="48"/>
      <c r="M328" s="37">
        <f>Rates!$B$8</f>
        <v>1.6999999999999999E-3</v>
      </c>
      <c r="N328" s="300">
        <f>M328*N312</f>
        <v>1.3599999999999999</v>
      </c>
      <c r="O328" s="74">
        <f>Rates!$J$8</f>
        <v>1.6999999999999999E-3</v>
      </c>
      <c r="P328" s="2">
        <f>O328*P312</f>
        <v>1.3599999999999999</v>
      </c>
      <c r="Q328" s="48"/>
      <c r="R328" s="37">
        <f>Rates!$B$8</f>
        <v>1.6999999999999999E-3</v>
      </c>
      <c r="S328" s="300">
        <f>R328*S312</f>
        <v>1.3599999999999999</v>
      </c>
      <c r="T328" s="74">
        <f>Rates!$J$8</f>
        <v>1.6999999999999999E-3</v>
      </c>
      <c r="U328" s="2">
        <f>T328*U312</f>
        <v>1.3599999999999999</v>
      </c>
      <c r="V328" s="48"/>
    </row>
    <row r="329" spans="1:22" x14ac:dyDescent="0.25">
      <c r="A329" s="99">
        <f t="shared" si="50"/>
        <v>18</v>
      </c>
      <c r="B329" s="48" t="s">
        <v>8</v>
      </c>
      <c r="C329" s="37">
        <f>Rates!$B$9</f>
        <v>2.0000000000000001E-4</v>
      </c>
      <c r="D329" s="300">
        <f>C329*D312</f>
        <v>0.16</v>
      </c>
      <c r="E329" s="74">
        <f>Rates!$J$9</f>
        <v>2.9999999999999997E-4</v>
      </c>
      <c r="F329" s="2">
        <f>E329*F312</f>
        <v>0.24</v>
      </c>
      <c r="G329" s="48"/>
      <c r="H329" s="37">
        <f>Rates!$B$9</f>
        <v>2.0000000000000001E-4</v>
      </c>
      <c r="I329" s="300">
        <f>H329*I312</f>
        <v>0.16</v>
      </c>
      <c r="J329" s="74">
        <f>Rates!$J$9</f>
        <v>2.9999999999999997E-4</v>
      </c>
      <c r="K329" s="2">
        <f>J329*K312</f>
        <v>0.24</v>
      </c>
      <c r="L329" s="48"/>
      <c r="M329" s="37">
        <f>Rates!$B$9</f>
        <v>2.0000000000000001E-4</v>
      </c>
      <c r="N329" s="300">
        <f>M329*N312</f>
        <v>0.16</v>
      </c>
      <c r="O329" s="74">
        <f>Rates!$J$9</f>
        <v>2.9999999999999997E-4</v>
      </c>
      <c r="P329" s="2">
        <f>O329*P312</f>
        <v>0.24</v>
      </c>
      <c r="Q329" s="48"/>
      <c r="R329" s="37">
        <f>Rates!$B$9</f>
        <v>2.0000000000000001E-4</v>
      </c>
      <c r="S329" s="300">
        <f>R329*S312</f>
        <v>0.16</v>
      </c>
      <c r="T329" s="74">
        <f>Rates!$J$9</f>
        <v>2.9999999999999997E-4</v>
      </c>
      <c r="U329" s="2">
        <f>T329*U312</f>
        <v>0.24</v>
      </c>
      <c r="V329" s="48"/>
    </row>
    <row r="330" spans="1:22" x14ac:dyDescent="0.25">
      <c r="A330" s="99">
        <f t="shared" si="50"/>
        <v>19</v>
      </c>
      <c r="B330" s="48" t="s">
        <v>75</v>
      </c>
      <c r="C330" s="37">
        <v>0</v>
      </c>
      <c r="D330" s="300">
        <f>C330*D312</f>
        <v>0</v>
      </c>
      <c r="E330" s="74">
        <v>0</v>
      </c>
      <c r="F330" s="2">
        <f>E330*F312</f>
        <v>0</v>
      </c>
      <c r="G330" s="48"/>
      <c r="H330" s="37">
        <v>0</v>
      </c>
      <c r="I330" s="300">
        <f>H330*I312</f>
        <v>0</v>
      </c>
      <c r="J330" s="74">
        <v>0</v>
      </c>
      <c r="K330" s="2">
        <f>J330*K312</f>
        <v>0</v>
      </c>
      <c r="L330" s="48"/>
      <c r="M330" s="37">
        <f>Rates!$B$20</f>
        <v>4.0000000000000002E-4</v>
      </c>
      <c r="N330" s="300">
        <f>M330*N312</f>
        <v>0.32</v>
      </c>
      <c r="O330" s="74">
        <v>0</v>
      </c>
      <c r="P330" s="2">
        <f>O330*P312</f>
        <v>0</v>
      </c>
      <c r="Q330" s="48"/>
      <c r="R330" s="37">
        <f>Rates!$B$23</f>
        <v>2.3E-3</v>
      </c>
      <c r="S330" s="300">
        <f>R330*S312</f>
        <v>1.8399999999999999</v>
      </c>
      <c r="T330" s="74">
        <v>0</v>
      </c>
      <c r="U330" s="2">
        <f>T330*U312</f>
        <v>0</v>
      </c>
      <c r="V330" s="48"/>
    </row>
    <row r="331" spans="1:22" x14ac:dyDescent="0.25">
      <c r="A331" s="99">
        <f t="shared" si="50"/>
        <v>20</v>
      </c>
      <c r="B331" s="48" t="s">
        <v>82</v>
      </c>
      <c r="C331" s="37">
        <v>0</v>
      </c>
      <c r="D331" s="300">
        <f>C331*D312</f>
        <v>0</v>
      </c>
      <c r="E331" s="74">
        <v>0</v>
      </c>
      <c r="F331" s="2">
        <f>E331*F312</f>
        <v>0</v>
      </c>
      <c r="G331" s="48"/>
      <c r="H331" s="37">
        <v>0</v>
      </c>
      <c r="I331" s="300">
        <f>H331*I312</f>
        <v>0</v>
      </c>
      <c r="J331" s="74">
        <v>0</v>
      </c>
      <c r="K331" s="2">
        <f>J331*K312</f>
        <v>0</v>
      </c>
      <c r="L331" s="48"/>
      <c r="M331" s="37">
        <v>0</v>
      </c>
      <c r="N331" s="300">
        <f>M331*N312</f>
        <v>0</v>
      </c>
      <c r="O331" s="74">
        <v>0</v>
      </c>
      <c r="P331" s="2">
        <f>O331*P312</f>
        <v>0</v>
      </c>
      <c r="Q331" s="48"/>
      <c r="R331" s="37">
        <f>Rates!$B$24</f>
        <v>5.1999999999999998E-3</v>
      </c>
      <c r="S331" s="300">
        <f>R331*S312</f>
        <v>4.16</v>
      </c>
      <c r="T331" s="74">
        <v>0</v>
      </c>
      <c r="U331" s="2">
        <f>T331*U312</f>
        <v>0</v>
      </c>
      <c r="V331" s="48"/>
    </row>
    <row r="332" spans="1:22" x14ac:dyDescent="0.25">
      <c r="A332" s="99">
        <f t="shared" si="50"/>
        <v>21</v>
      </c>
      <c r="B332" s="48" t="s">
        <v>76</v>
      </c>
      <c r="C332" s="37">
        <f>Rates!$B$10</f>
        <v>1.5E-3</v>
      </c>
      <c r="D332" s="300">
        <f>C332*D312</f>
        <v>1.2</v>
      </c>
      <c r="E332" s="74">
        <f>Rates!$J$10</f>
        <v>0</v>
      </c>
      <c r="F332" s="2">
        <f>E332*F312</f>
        <v>0</v>
      </c>
      <c r="G332" s="48"/>
      <c r="H332" s="37">
        <f>Rates!$B$10</f>
        <v>1.5E-3</v>
      </c>
      <c r="I332" s="300">
        <f>H332*I312</f>
        <v>1.2</v>
      </c>
      <c r="J332" s="74">
        <f>Rates!$J$10</f>
        <v>0</v>
      </c>
      <c r="K332" s="2">
        <f>J332*K312</f>
        <v>0</v>
      </c>
      <c r="L332" s="48"/>
      <c r="M332" s="37">
        <f>Rates!$B$10</f>
        <v>1.5E-3</v>
      </c>
      <c r="N332" s="300">
        <f>M332*N312</f>
        <v>1.2</v>
      </c>
      <c r="O332" s="74">
        <f>Rates!$J$10</f>
        <v>0</v>
      </c>
      <c r="P332" s="2">
        <f>O332*P312</f>
        <v>0</v>
      </c>
      <c r="Q332" s="48"/>
      <c r="R332" s="37">
        <f>Rates!$B$10</f>
        <v>1.5E-3</v>
      </c>
      <c r="S332" s="300">
        <f>R332*S312</f>
        <v>1.2</v>
      </c>
      <c r="T332" s="74">
        <f>Rates!$J$10</f>
        <v>0</v>
      </c>
      <c r="U332" s="2">
        <f>T332*U312</f>
        <v>0</v>
      </c>
      <c r="V332" s="48"/>
    </row>
    <row r="333" spans="1:22" x14ac:dyDescent="0.25">
      <c r="A333" s="99">
        <f t="shared" si="50"/>
        <v>22</v>
      </c>
      <c r="B333" s="48" t="s">
        <v>157</v>
      </c>
      <c r="C333" s="37">
        <f>Rates!$B$11</f>
        <v>0</v>
      </c>
      <c r="D333" s="300">
        <f>C333*D312</f>
        <v>0</v>
      </c>
      <c r="E333" s="74">
        <f>Rates!$J$11</f>
        <v>-1.2999999999999999E-3</v>
      </c>
      <c r="F333" s="2">
        <f>E333*F312</f>
        <v>-1.04</v>
      </c>
      <c r="G333" s="48"/>
      <c r="H333" s="37">
        <f>Rates!$B$11</f>
        <v>0</v>
      </c>
      <c r="I333" s="300">
        <f>H333*I312</f>
        <v>0</v>
      </c>
      <c r="J333" s="74">
        <f>Rates!$J$11</f>
        <v>-1.2999999999999999E-3</v>
      </c>
      <c r="K333" s="2">
        <f>J333*K312</f>
        <v>-1.04</v>
      </c>
      <c r="L333" s="48"/>
      <c r="M333" s="37">
        <f>Rates!$B$11</f>
        <v>0</v>
      </c>
      <c r="N333" s="300">
        <f>M333*N312</f>
        <v>0</v>
      </c>
      <c r="O333" s="74">
        <f>Rates!$J$11</f>
        <v>-1.2999999999999999E-3</v>
      </c>
      <c r="P333" s="2">
        <f>O333*P312</f>
        <v>-1.04</v>
      </c>
      <c r="Q333" s="48"/>
      <c r="R333" s="37">
        <f>Rates!$B$11</f>
        <v>0</v>
      </c>
      <c r="S333" s="300">
        <f>R333*S312</f>
        <v>0</v>
      </c>
      <c r="T333" s="74">
        <f>Rates!$J$11</f>
        <v>-1.2999999999999999E-3</v>
      </c>
      <c r="U333" s="2">
        <f>T333*U312</f>
        <v>-1.04</v>
      </c>
      <c r="V333" s="48"/>
    </row>
    <row r="334" spans="1:22" x14ac:dyDescent="0.25">
      <c r="A334" s="99">
        <f t="shared" si="50"/>
        <v>23</v>
      </c>
      <c r="B334" s="48" t="s">
        <v>173</v>
      </c>
      <c r="C334" s="37">
        <f>Rates!$B$12</f>
        <v>0</v>
      </c>
      <c r="D334" s="300">
        <f>C334*D312</f>
        <v>0</v>
      </c>
      <c r="E334" s="74">
        <f>Rates!$J$12</f>
        <v>2.9999999999999997E-4</v>
      </c>
      <c r="F334" s="2">
        <f>E334*F312</f>
        <v>0.24</v>
      </c>
      <c r="G334" s="48"/>
      <c r="H334" s="37">
        <f>Rates!$B$12</f>
        <v>0</v>
      </c>
      <c r="I334" s="300">
        <f>H334*I312</f>
        <v>0</v>
      </c>
      <c r="J334" s="74">
        <f>Rates!$J$12</f>
        <v>2.9999999999999997E-4</v>
      </c>
      <c r="K334" s="2">
        <f>J334*K312</f>
        <v>0.24</v>
      </c>
      <c r="L334" s="48"/>
      <c r="M334" s="37">
        <f>Rates!$B$12</f>
        <v>0</v>
      </c>
      <c r="N334" s="300">
        <f>M334*N312</f>
        <v>0</v>
      </c>
      <c r="O334" s="74">
        <f>Rates!$J$12</f>
        <v>2.9999999999999997E-4</v>
      </c>
      <c r="P334" s="2">
        <f>O334*P312</f>
        <v>0.24</v>
      </c>
      <c r="Q334" s="48"/>
      <c r="R334" s="37">
        <f>Rates!$B$12</f>
        <v>0</v>
      </c>
      <c r="S334" s="300">
        <f>R334*S312</f>
        <v>0</v>
      </c>
      <c r="T334" s="74">
        <f>Rates!$J$12</f>
        <v>2.9999999999999997E-4</v>
      </c>
      <c r="U334" s="2">
        <f>T334*U312</f>
        <v>0.24</v>
      </c>
      <c r="V334" s="48"/>
    </row>
    <row r="335" spans="1:22" x14ac:dyDescent="0.25">
      <c r="A335" s="99">
        <f t="shared" si="50"/>
        <v>24</v>
      </c>
      <c r="B335" s="48" t="s">
        <v>71</v>
      </c>
      <c r="C335" s="37">
        <f>Rates!$B$13</f>
        <v>0.25</v>
      </c>
      <c r="D335" s="300">
        <f>C335</f>
        <v>0.25</v>
      </c>
      <c r="E335" s="74">
        <f>Rates!$J$13</f>
        <v>0</v>
      </c>
      <c r="F335" s="2">
        <f>E335</f>
        <v>0</v>
      </c>
      <c r="G335" s="48"/>
      <c r="H335" s="37">
        <f>Rates!$B$13</f>
        <v>0.25</v>
      </c>
      <c r="I335" s="300">
        <f>H335</f>
        <v>0.25</v>
      </c>
      <c r="J335" s="74">
        <f>Rates!$J$13</f>
        <v>0</v>
      </c>
      <c r="K335" s="2">
        <f>J335</f>
        <v>0</v>
      </c>
      <c r="L335" s="48"/>
      <c r="M335" s="37">
        <f>Rates!$B$13</f>
        <v>0.25</v>
      </c>
      <c r="N335" s="300">
        <f>M335</f>
        <v>0.25</v>
      </c>
      <c r="O335" s="74">
        <f>Rates!$J$13</f>
        <v>0</v>
      </c>
      <c r="P335" s="2">
        <f>O335</f>
        <v>0</v>
      </c>
      <c r="Q335" s="48"/>
      <c r="R335" s="37">
        <f>Rates!$B$13</f>
        <v>0.25</v>
      </c>
      <c r="S335" s="300">
        <f>R335</f>
        <v>0.25</v>
      </c>
      <c r="T335" s="74">
        <f>Rates!$J$13</f>
        <v>0</v>
      </c>
      <c r="U335" s="2">
        <f>T335</f>
        <v>0</v>
      </c>
      <c r="V335" s="48"/>
    </row>
    <row r="336" spans="1:22" x14ac:dyDescent="0.25">
      <c r="A336" s="99">
        <f t="shared" si="50"/>
        <v>25</v>
      </c>
      <c r="B336" s="48" t="s">
        <v>78</v>
      </c>
      <c r="C336" s="37">
        <f>Rates!$B$14</f>
        <v>-1.4</v>
      </c>
      <c r="D336" s="300">
        <f>C336</f>
        <v>-1.4</v>
      </c>
      <c r="E336" s="74">
        <f>Rates!$J$14</f>
        <v>-1.4</v>
      </c>
      <c r="F336" s="2">
        <f>E336</f>
        <v>-1.4</v>
      </c>
      <c r="G336" s="48"/>
      <c r="H336" s="37">
        <f>Rates!$B$14</f>
        <v>-1.4</v>
      </c>
      <c r="I336" s="300">
        <f>H336</f>
        <v>-1.4</v>
      </c>
      <c r="J336" s="74">
        <f>Rates!$J$14</f>
        <v>-1.4</v>
      </c>
      <c r="K336" s="2">
        <f>J336</f>
        <v>-1.4</v>
      </c>
      <c r="L336" s="48"/>
      <c r="M336" s="37">
        <f>Rates!$B$14</f>
        <v>-1.4</v>
      </c>
      <c r="N336" s="300">
        <f>M336</f>
        <v>-1.4</v>
      </c>
      <c r="O336" s="74">
        <f>Rates!$J$14</f>
        <v>-1.4</v>
      </c>
      <c r="P336" s="2">
        <f>O336</f>
        <v>-1.4</v>
      </c>
      <c r="Q336" s="48"/>
      <c r="R336" s="37">
        <f>Rates!$B$14</f>
        <v>-1.4</v>
      </c>
      <c r="S336" s="300">
        <f>R336</f>
        <v>-1.4</v>
      </c>
      <c r="T336" s="74">
        <f>Rates!$J$14</f>
        <v>-1.4</v>
      </c>
      <c r="U336" s="2">
        <f>T336</f>
        <v>-1.4</v>
      </c>
      <c r="V336" s="48"/>
    </row>
    <row r="337" spans="1:22" x14ac:dyDescent="0.25">
      <c r="A337" s="102">
        <f t="shared" si="50"/>
        <v>26</v>
      </c>
      <c r="B337" s="103" t="s">
        <v>23</v>
      </c>
      <c r="C337" s="86"/>
      <c r="D337" s="56">
        <f>SUM(D323:D336)</f>
        <v>31.560640426098523</v>
      </c>
      <c r="E337" s="70"/>
      <c r="F337" s="55">
        <f>SUM(F323:F336)</f>
        <v>29.220640426098523</v>
      </c>
      <c r="G337" s="87">
        <f>F337-D337</f>
        <v>-2.34</v>
      </c>
      <c r="H337" s="86"/>
      <c r="I337" s="56">
        <f>SUM(I323:I336)</f>
        <v>31.560640426098523</v>
      </c>
      <c r="J337" s="70"/>
      <c r="K337" s="55">
        <f>SUM(K323:K336)</f>
        <v>29.220640426098523</v>
      </c>
      <c r="L337" s="87">
        <f>K337-I337</f>
        <v>-2.34</v>
      </c>
      <c r="M337" s="86"/>
      <c r="N337" s="56">
        <f>SUM(N323:N336)</f>
        <v>31.880640426098523</v>
      </c>
      <c r="O337" s="70"/>
      <c r="P337" s="55">
        <f>SUM(P323:P336)</f>
        <v>29.220640426098523</v>
      </c>
      <c r="Q337" s="87">
        <f>P337-N337</f>
        <v>-2.66</v>
      </c>
      <c r="R337" s="86"/>
      <c r="S337" s="56">
        <f>SUM(S323:S336)</f>
        <v>37.560640426098523</v>
      </c>
      <c r="T337" s="70"/>
      <c r="U337" s="55">
        <f>SUM(U323:U336)</f>
        <v>29.220640426098523</v>
      </c>
      <c r="V337" s="87">
        <f>U337-S337</f>
        <v>-8.34</v>
      </c>
    </row>
    <row r="338" spans="1:22" x14ac:dyDescent="0.25">
      <c r="A338" s="104">
        <f t="shared" si="50"/>
        <v>27</v>
      </c>
      <c r="B338" s="105" t="s">
        <v>87</v>
      </c>
      <c r="C338" s="88"/>
      <c r="D338" s="80"/>
      <c r="E338" s="71"/>
      <c r="F338" s="57"/>
      <c r="G338" s="89">
        <f>G337/D337</f>
        <v>-7.4142982157769446E-2</v>
      </c>
      <c r="H338" s="88"/>
      <c r="I338" s="80"/>
      <c r="J338" s="71"/>
      <c r="K338" s="57"/>
      <c r="L338" s="89">
        <f>L337/I337</f>
        <v>-7.4142982157769446E-2</v>
      </c>
      <c r="M338" s="88"/>
      <c r="N338" s="80"/>
      <c r="O338" s="71"/>
      <c r="P338" s="57"/>
      <c r="Q338" s="89">
        <f>Q337/N337</f>
        <v>-8.3436215974583686E-2</v>
      </c>
      <c r="R338" s="88"/>
      <c r="S338" s="80"/>
      <c r="T338" s="71"/>
      <c r="U338" s="57"/>
      <c r="V338" s="89">
        <f>V337/S337</f>
        <v>-0.22204094247032752</v>
      </c>
    </row>
    <row r="339" spans="1:22" x14ac:dyDescent="0.25">
      <c r="A339" s="106">
        <f t="shared" si="50"/>
        <v>28</v>
      </c>
      <c r="B339" s="91" t="s">
        <v>26</v>
      </c>
      <c r="C339" s="90"/>
      <c r="D339" s="81"/>
      <c r="E339" s="72"/>
      <c r="F339" s="54"/>
      <c r="G339" s="91"/>
      <c r="H339" s="90"/>
      <c r="I339" s="81"/>
      <c r="J339" s="72"/>
      <c r="K339" s="54"/>
      <c r="L339" s="91"/>
      <c r="M339" s="90"/>
      <c r="N339" s="81"/>
      <c r="O339" s="72"/>
      <c r="P339" s="54"/>
      <c r="Q339" s="91"/>
      <c r="R339" s="90"/>
      <c r="S339" s="81"/>
      <c r="T339" s="72"/>
      <c r="U339" s="54"/>
      <c r="V339" s="91"/>
    </row>
    <row r="340" spans="1:22" x14ac:dyDescent="0.25">
      <c r="A340" s="99">
        <f t="shared" si="50"/>
        <v>29</v>
      </c>
      <c r="B340" s="48" t="s">
        <v>57</v>
      </c>
      <c r="C340" s="37">
        <f>Rates!$B$17</f>
        <v>7.0000000000000001E-3</v>
      </c>
      <c r="D340" s="32">
        <f>C340*D315</f>
        <v>5.8413599999999999</v>
      </c>
      <c r="E340" s="74">
        <f>Rates!$J$17</f>
        <v>6.8999999999999999E-3</v>
      </c>
      <c r="F340" s="2">
        <f>E340*F315</f>
        <v>5.7579119999999993</v>
      </c>
      <c r="G340" s="48"/>
      <c r="H340" s="37">
        <f>Rates!$B$17</f>
        <v>7.0000000000000001E-3</v>
      </c>
      <c r="I340" s="32">
        <f>H340*I315</f>
        <v>5.8413599999999999</v>
      </c>
      <c r="J340" s="74">
        <f>Rates!$J$17</f>
        <v>6.8999999999999999E-3</v>
      </c>
      <c r="K340" s="2">
        <f>J340*K315</f>
        <v>5.7579119999999993</v>
      </c>
      <c r="L340" s="48"/>
      <c r="M340" s="37">
        <f>Rates!$B$17</f>
        <v>7.0000000000000001E-3</v>
      </c>
      <c r="N340" s="32">
        <f>M340*N315</f>
        <v>5.8413599999999999</v>
      </c>
      <c r="O340" s="74">
        <f>Rates!$J$17</f>
        <v>6.8999999999999999E-3</v>
      </c>
      <c r="P340" s="2">
        <f>O340*P315</f>
        <v>5.7579119999999993</v>
      </c>
      <c r="Q340" s="48"/>
      <c r="R340" s="37">
        <f>Rates!$B$17</f>
        <v>7.0000000000000001E-3</v>
      </c>
      <c r="S340" s="32">
        <f>R340*S315</f>
        <v>5.8413599999999999</v>
      </c>
      <c r="T340" s="74">
        <f>Rates!$J$17</f>
        <v>6.8999999999999999E-3</v>
      </c>
      <c r="U340" s="2">
        <f>T340*U315</f>
        <v>5.7579119999999993</v>
      </c>
      <c r="V340" s="48"/>
    </row>
    <row r="341" spans="1:22" x14ac:dyDescent="0.25">
      <c r="A341" s="99">
        <f t="shared" si="50"/>
        <v>30</v>
      </c>
      <c r="B341" s="48" t="s">
        <v>58</v>
      </c>
      <c r="C341" s="37">
        <f>Rates!$B$18</f>
        <v>5.3E-3</v>
      </c>
      <c r="D341" s="32">
        <f>C341*D315</f>
        <v>4.4227439999999998</v>
      </c>
      <c r="E341" s="74">
        <f>Rates!$J$18</f>
        <v>5.3E-3</v>
      </c>
      <c r="F341" s="2">
        <f>E341*F315</f>
        <v>4.4227439999999998</v>
      </c>
      <c r="G341" s="48"/>
      <c r="H341" s="37">
        <f>Rates!$B$18</f>
        <v>5.3E-3</v>
      </c>
      <c r="I341" s="32">
        <f>H341*I315</f>
        <v>4.4227439999999998</v>
      </c>
      <c r="J341" s="74">
        <f>Rates!$J$18</f>
        <v>5.3E-3</v>
      </c>
      <c r="K341" s="2">
        <f>J341*K315</f>
        <v>4.4227439999999998</v>
      </c>
      <c r="L341" s="48"/>
      <c r="M341" s="37">
        <f>Rates!$B$18</f>
        <v>5.3E-3</v>
      </c>
      <c r="N341" s="32">
        <f>M341*N315</f>
        <v>4.4227439999999998</v>
      </c>
      <c r="O341" s="74">
        <f>Rates!$J$18</f>
        <v>5.3E-3</v>
      </c>
      <c r="P341" s="2">
        <f>O341*P315</f>
        <v>4.4227439999999998</v>
      </c>
      <c r="Q341" s="48"/>
      <c r="R341" s="37">
        <f>Rates!$B$18</f>
        <v>5.3E-3</v>
      </c>
      <c r="S341" s="32">
        <f>R341*S315</f>
        <v>4.4227439999999998</v>
      </c>
      <c r="T341" s="74">
        <f>Rates!$J$18</f>
        <v>5.3E-3</v>
      </c>
      <c r="U341" s="2">
        <f>T341*U315</f>
        <v>4.4227439999999998</v>
      </c>
      <c r="V341" s="48"/>
    </row>
    <row r="342" spans="1:22" x14ac:dyDescent="0.25">
      <c r="A342" s="102">
        <f t="shared" si="50"/>
        <v>31</v>
      </c>
      <c r="B342" s="103" t="s">
        <v>23</v>
      </c>
      <c r="C342" s="86"/>
      <c r="D342" s="56">
        <f>SUM(D340:D341)</f>
        <v>10.264104</v>
      </c>
      <c r="E342" s="70"/>
      <c r="F342" s="55">
        <f>SUM(F340:F341)</f>
        <v>10.180655999999999</v>
      </c>
      <c r="G342" s="87">
        <f>F342-D342</f>
        <v>-8.3448000000000633E-2</v>
      </c>
      <c r="H342" s="86"/>
      <c r="I342" s="56">
        <f>SUM(I340:I341)</f>
        <v>10.264104</v>
      </c>
      <c r="J342" s="70"/>
      <c r="K342" s="55">
        <f>SUM(K340:K341)</f>
        <v>10.180655999999999</v>
      </c>
      <c r="L342" s="87">
        <f>K342-I342</f>
        <v>-8.3448000000000633E-2</v>
      </c>
      <c r="M342" s="86"/>
      <c r="N342" s="56">
        <f>SUM(N340:N341)</f>
        <v>10.264104</v>
      </c>
      <c r="O342" s="70"/>
      <c r="P342" s="55">
        <f>SUM(P340:P341)</f>
        <v>10.180655999999999</v>
      </c>
      <c r="Q342" s="87">
        <f>P342-N342</f>
        <v>-8.3448000000000633E-2</v>
      </c>
      <c r="R342" s="86"/>
      <c r="S342" s="56">
        <f>SUM(S340:S341)</f>
        <v>10.264104</v>
      </c>
      <c r="T342" s="70"/>
      <c r="U342" s="55">
        <f>SUM(U340:U341)</f>
        <v>10.180655999999999</v>
      </c>
      <c r="V342" s="87">
        <f>U342-S342</f>
        <v>-8.3448000000000633E-2</v>
      </c>
    </row>
    <row r="343" spans="1:22" x14ac:dyDescent="0.25">
      <c r="A343" s="104">
        <f t="shared" si="50"/>
        <v>32</v>
      </c>
      <c r="B343" s="105" t="s">
        <v>87</v>
      </c>
      <c r="C343" s="88"/>
      <c r="D343" s="80"/>
      <c r="E343" s="71"/>
      <c r="F343" s="57"/>
      <c r="G343" s="89">
        <f>G342/D342</f>
        <v>-8.1300813008130697E-3</v>
      </c>
      <c r="H343" s="88"/>
      <c r="I343" s="80"/>
      <c r="J343" s="71"/>
      <c r="K343" s="57"/>
      <c r="L343" s="89">
        <f>L342/I342</f>
        <v>-8.1300813008130697E-3</v>
      </c>
      <c r="M343" s="88"/>
      <c r="N343" s="80"/>
      <c r="O343" s="71"/>
      <c r="P343" s="57"/>
      <c r="Q343" s="89">
        <f>Q342/N342</f>
        <v>-8.1300813008130697E-3</v>
      </c>
      <c r="R343" s="88"/>
      <c r="S343" s="80"/>
      <c r="T343" s="71"/>
      <c r="U343" s="57"/>
      <c r="V343" s="89">
        <f>V342/S342</f>
        <v>-8.1300813008130697E-3</v>
      </c>
    </row>
    <row r="344" spans="1:22" x14ac:dyDescent="0.25">
      <c r="A344" s="106">
        <f t="shared" si="50"/>
        <v>33</v>
      </c>
      <c r="B344" s="91" t="s">
        <v>27</v>
      </c>
      <c r="C344" s="90"/>
      <c r="D344" s="81"/>
      <c r="E344" s="72"/>
      <c r="F344" s="54"/>
      <c r="G344" s="91"/>
      <c r="H344" s="90"/>
      <c r="I344" s="81"/>
      <c r="J344" s="72"/>
      <c r="K344" s="54"/>
      <c r="L344" s="91"/>
      <c r="M344" s="90"/>
      <c r="N344" s="81"/>
      <c r="O344" s="72"/>
      <c r="P344" s="54"/>
      <c r="Q344" s="91"/>
      <c r="R344" s="90"/>
      <c r="S344" s="81"/>
      <c r="T344" s="72"/>
      <c r="U344" s="54"/>
      <c r="V344" s="91"/>
    </row>
    <row r="345" spans="1:22" x14ac:dyDescent="0.25">
      <c r="A345" s="99">
        <f t="shared" si="50"/>
        <v>34</v>
      </c>
      <c r="B345" s="48" t="s">
        <v>55</v>
      </c>
      <c r="C345" s="37">
        <f>WMSR+RRRP</f>
        <v>6.0000000000000001E-3</v>
      </c>
      <c r="D345" s="32">
        <f>C345*D315</f>
        <v>5.0068799999999998</v>
      </c>
      <c r="E345" s="74">
        <f>WMSR+RRRP</f>
        <v>6.0000000000000001E-3</v>
      </c>
      <c r="F345" s="2">
        <f>E345*F315</f>
        <v>5.0068799999999998</v>
      </c>
      <c r="G345" s="48"/>
      <c r="H345" s="37">
        <f>WMSR+RRRP</f>
        <v>6.0000000000000001E-3</v>
      </c>
      <c r="I345" s="32">
        <f>H345*I315</f>
        <v>5.0068799999999998</v>
      </c>
      <c r="J345" s="74">
        <f>WMSR+RRRP</f>
        <v>6.0000000000000001E-3</v>
      </c>
      <c r="K345" s="2">
        <f>J345*K315</f>
        <v>5.0068799999999998</v>
      </c>
      <c r="L345" s="48"/>
      <c r="M345" s="37">
        <f>WMSR+RRRP</f>
        <v>6.0000000000000001E-3</v>
      </c>
      <c r="N345" s="32">
        <f>M345*N315</f>
        <v>5.0068799999999998</v>
      </c>
      <c r="O345" s="74">
        <f>WMSR+RRRP</f>
        <v>6.0000000000000001E-3</v>
      </c>
      <c r="P345" s="2">
        <f>O345*P315</f>
        <v>5.0068799999999998</v>
      </c>
      <c r="Q345" s="48"/>
      <c r="R345" s="37">
        <f>WMSR+RRRP</f>
        <v>6.0000000000000001E-3</v>
      </c>
      <c r="S345" s="32">
        <f>R345*S315</f>
        <v>5.0068799999999998</v>
      </c>
      <c r="T345" s="74">
        <f>WMSR+RRRP</f>
        <v>6.0000000000000001E-3</v>
      </c>
      <c r="U345" s="2">
        <f>T345*U315</f>
        <v>5.0068799999999998</v>
      </c>
      <c r="V345" s="48"/>
    </row>
    <row r="346" spans="1:22" x14ac:dyDescent="0.25">
      <c r="A346" s="99">
        <f t="shared" si="50"/>
        <v>35</v>
      </c>
      <c r="B346" s="48" t="s">
        <v>56</v>
      </c>
      <c r="C346" s="37">
        <f>SSS</f>
        <v>0.25</v>
      </c>
      <c r="D346" s="32">
        <f>C346</f>
        <v>0.25</v>
      </c>
      <c r="E346" s="74">
        <f>SSS</f>
        <v>0.25</v>
      </c>
      <c r="F346" s="2">
        <f>E346</f>
        <v>0.25</v>
      </c>
      <c r="G346" s="48"/>
      <c r="H346" s="37">
        <f>SSS</f>
        <v>0.25</v>
      </c>
      <c r="I346" s="32">
        <f>H346</f>
        <v>0.25</v>
      </c>
      <c r="J346" s="74">
        <f>SSS</f>
        <v>0.25</v>
      </c>
      <c r="K346" s="2">
        <f>J346</f>
        <v>0.25</v>
      </c>
      <c r="L346" s="48"/>
      <c r="M346" s="37">
        <f>SSS</f>
        <v>0.25</v>
      </c>
      <c r="N346" s="32">
        <f>M346</f>
        <v>0.25</v>
      </c>
      <c r="O346" s="74">
        <f>SSS</f>
        <v>0.25</v>
      </c>
      <c r="P346" s="2">
        <f>O346</f>
        <v>0.25</v>
      </c>
      <c r="Q346" s="48"/>
      <c r="R346" s="37">
        <f>SSS</f>
        <v>0.25</v>
      </c>
      <c r="S346" s="32">
        <f>R346</f>
        <v>0.25</v>
      </c>
      <c r="T346" s="74">
        <f>SSS</f>
        <v>0.25</v>
      </c>
      <c r="U346" s="2">
        <f>T346</f>
        <v>0.25</v>
      </c>
      <c r="V346" s="48"/>
    </row>
    <row r="347" spans="1:22" x14ac:dyDescent="0.25">
      <c r="A347" s="99">
        <f t="shared" si="50"/>
        <v>36</v>
      </c>
      <c r="B347" s="48" t="s">
        <v>9</v>
      </c>
      <c r="C347" s="37">
        <v>7.0000000000000001E-3</v>
      </c>
      <c r="D347" s="32">
        <f>C347*D312</f>
        <v>5.6000000000000005</v>
      </c>
      <c r="E347" s="74">
        <v>7.0000000000000001E-3</v>
      </c>
      <c r="F347" s="2">
        <f>E347*F312</f>
        <v>5.6000000000000005</v>
      </c>
      <c r="G347" s="48"/>
      <c r="H347" s="37">
        <v>7.0000000000000001E-3</v>
      </c>
      <c r="I347" s="32">
        <f>H347*I312</f>
        <v>5.6000000000000005</v>
      </c>
      <c r="J347" s="74">
        <v>7.0000000000000001E-3</v>
      </c>
      <c r="K347" s="2">
        <f>J347*K312</f>
        <v>5.6000000000000005</v>
      </c>
      <c r="L347" s="48"/>
      <c r="M347" s="37">
        <v>7.0000000000000001E-3</v>
      </c>
      <c r="N347" s="32">
        <f>M347*N312</f>
        <v>5.6000000000000005</v>
      </c>
      <c r="O347" s="74">
        <v>7.0000000000000001E-3</v>
      </c>
      <c r="P347" s="2">
        <f>O347*P312</f>
        <v>5.6000000000000005</v>
      </c>
      <c r="Q347" s="48"/>
      <c r="R347" s="37">
        <v>7.0000000000000001E-3</v>
      </c>
      <c r="S347" s="32">
        <f>R347*S312</f>
        <v>5.6000000000000005</v>
      </c>
      <c r="T347" s="74">
        <v>7.0000000000000001E-3</v>
      </c>
      <c r="U347" s="2">
        <f>T347*U312</f>
        <v>5.6000000000000005</v>
      </c>
      <c r="V347" s="48"/>
    </row>
    <row r="348" spans="1:22" x14ac:dyDescent="0.25">
      <c r="A348" s="99">
        <f t="shared" si="50"/>
        <v>37</v>
      </c>
      <c r="B348" s="48" t="s">
        <v>28</v>
      </c>
      <c r="C348" s="49">
        <v>0</v>
      </c>
      <c r="D348" s="32"/>
      <c r="E348" s="66">
        <v>0</v>
      </c>
      <c r="F348" s="2"/>
      <c r="G348" s="48"/>
      <c r="H348" s="49">
        <v>0</v>
      </c>
      <c r="I348" s="32"/>
      <c r="J348" s="66">
        <v>0</v>
      </c>
      <c r="K348" s="2"/>
      <c r="L348" s="48"/>
      <c r="M348" s="49">
        <v>0</v>
      </c>
      <c r="N348" s="32"/>
      <c r="O348" s="66">
        <v>0</v>
      </c>
      <c r="P348" s="2"/>
      <c r="Q348" s="48"/>
      <c r="R348" s="49">
        <v>0</v>
      </c>
      <c r="S348" s="32"/>
      <c r="T348" s="66">
        <v>0</v>
      </c>
      <c r="U348" s="2"/>
      <c r="V348" s="48"/>
    </row>
    <row r="349" spans="1:22" x14ac:dyDescent="0.25">
      <c r="A349" s="102">
        <f t="shared" si="50"/>
        <v>38</v>
      </c>
      <c r="B349" s="103" t="s">
        <v>10</v>
      </c>
      <c r="C349" s="86"/>
      <c r="D349" s="56">
        <f>SUM(D345:D348)</f>
        <v>10.85688</v>
      </c>
      <c r="E349" s="70"/>
      <c r="F349" s="55">
        <f>SUM(F345:F348)</f>
        <v>10.85688</v>
      </c>
      <c r="G349" s="87">
        <f>F349-D349</f>
        <v>0</v>
      </c>
      <c r="H349" s="86"/>
      <c r="I349" s="56">
        <f>SUM(I345:I348)</f>
        <v>10.85688</v>
      </c>
      <c r="J349" s="70"/>
      <c r="K349" s="55">
        <f>SUM(K345:K348)</f>
        <v>10.85688</v>
      </c>
      <c r="L349" s="87">
        <f>K349-I349</f>
        <v>0</v>
      </c>
      <c r="M349" s="86"/>
      <c r="N349" s="56">
        <f>SUM(N345:N348)</f>
        <v>10.85688</v>
      </c>
      <c r="O349" s="70"/>
      <c r="P349" s="55">
        <f>SUM(P345:P348)</f>
        <v>10.85688</v>
      </c>
      <c r="Q349" s="87">
        <f>P349-N349</f>
        <v>0</v>
      </c>
      <c r="R349" s="86"/>
      <c r="S349" s="56">
        <f>SUM(S345:S348)</f>
        <v>10.85688</v>
      </c>
      <c r="T349" s="70"/>
      <c r="U349" s="55">
        <f>SUM(U345:U348)</f>
        <v>10.85688</v>
      </c>
      <c r="V349" s="87">
        <f>U349-S349</f>
        <v>0</v>
      </c>
    </row>
    <row r="350" spans="1:22" x14ac:dyDescent="0.25">
      <c r="A350" s="104">
        <f t="shared" si="50"/>
        <v>39</v>
      </c>
      <c r="B350" s="105" t="s">
        <v>87</v>
      </c>
      <c r="C350" s="88"/>
      <c r="D350" s="80"/>
      <c r="E350" s="71"/>
      <c r="F350" s="57"/>
      <c r="G350" s="89">
        <f>G349/D349</f>
        <v>0</v>
      </c>
      <c r="H350" s="88"/>
      <c r="I350" s="80"/>
      <c r="J350" s="71"/>
      <c r="K350" s="57"/>
      <c r="L350" s="89">
        <f>L349/I349</f>
        <v>0</v>
      </c>
      <c r="M350" s="88"/>
      <c r="N350" s="80"/>
      <c r="O350" s="71"/>
      <c r="P350" s="57"/>
      <c r="Q350" s="89">
        <f>Q349/N349</f>
        <v>0</v>
      </c>
      <c r="R350" s="88"/>
      <c r="S350" s="80"/>
      <c r="T350" s="71"/>
      <c r="U350" s="57"/>
      <c r="V350" s="89">
        <f>V349/S349</f>
        <v>0</v>
      </c>
    </row>
    <row r="351" spans="1:22" x14ac:dyDescent="0.25">
      <c r="A351" s="107">
        <f t="shared" si="50"/>
        <v>40</v>
      </c>
      <c r="B351" s="93" t="s">
        <v>97</v>
      </c>
      <c r="C351" s="92"/>
      <c r="D351" s="82">
        <f>D320+D337+D342+D349</f>
        <v>141.79161111051928</v>
      </c>
      <c r="E351" s="75"/>
      <c r="F351" s="62">
        <f>F320+F337+F342+F349</f>
        <v>139.36816311051928</v>
      </c>
      <c r="G351" s="93"/>
      <c r="H351" s="92"/>
      <c r="I351" s="82">
        <f>I320+I337+I342+I349</f>
        <v>141.79161111051928</v>
      </c>
      <c r="J351" s="75"/>
      <c r="K351" s="62">
        <f>K320+K337+K342+K349</f>
        <v>139.36816311051928</v>
      </c>
      <c r="L351" s="93"/>
      <c r="M351" s="92"/>
      <c r="N351" s="82">
        <f>N320+N337+N342+N349</f>
        <v>142.11161111051928</v>
      </c>
      <c r="O351" s="75"/>
      <c r="P351" s="62">
        <f>P320+P337+P342+P349</f>
        <v>139.36816311051928</v>
      </c>
      <c r="Q351" s="93"/>
      <c r="R351" s="92"/>
      <c r="S351" s="82">
        <f>S320+S337+S342+S349</f>
        <v>147.79161111051928</v>
      </c>
      <c r="T351" s="75"/>
      <c r="U351" s="62">
        <f>U320+U337+U342+U349</f>
        <v>139.36816311051928</v>
      </c>
      <c r="V351" s="93"/>
    </row>
    <row r="352" spans="1:22" x14ac:dyDescent="0.25">
      <c r="A352" s="108">
        <f t="shared" si="50"/>
        <v>41</v>
      </c>
      <c r="B352" s="94" t="s">
        <v>11</v>
      </c>
      <c r="C352" s="50"/>
      <c r="D352" s="33">
        <f>D351*0.13</f>
        <v>18.432909444367507</v>
      </c>
      <c r="E352" s="76"/>
      <c r="F352" s="59">
        <f>F351*0.13</f>
        <v>18.117861204367507</v>
      </c>
      <c r="G352" s="94"/>
      <c r="H352" s="50"/>
      <c r="I352" s="33">
        <f>I351*0.13</f>
        <v>18.432909444367507</v>
      </c>
      <c r="J352" s="76"/>
      <c r="K352" s="59">
        <f>K351*0.13</f>
        <v>18.117861204367507</v>
      </c>
      <c r="L352" s="94"/>
      <c r="M352" s="50"/>
      <c r="N352" s="33">
        <f>N351*0.13</f>
        <v>18.474509444367506</v>
      </c>
      <c r="O352" s="76"/>
      <c r="P352" s="59">
        <f>P351*0.13</f>
        <v>18.117861204367507</v>
      </c>
      <c r="Q352" s="94"/>
      <c r="R352" s="50"/>
      <c r="S352" s="33">
        <f>S351*0.13</f>
        <v>19.212909444367508</v>
      </c>
      <c r="T352" s="76"/>
      <c r="U352" s="59">
        <f>U351*0.13</f>
        <v>18.117861204367507</v>
      </c>
      <c r="V352" s="94"/>
    </row>
    <row r="353" spans="1:22" x14ac:dyDescent="0.25">
      <c r="A353" s="109">
        <f>A352+1</f>
        <v>42</v>
      </c>
      <c r="B353" s="110" t="s">
        <v>13</v>
      </c>
      <c r="C353" s="95"/>
      <c r="D353" s="64">
        <f>SUM(D351:D352)</f>
        <v>160.22452055488679</v>
      </c>
      <c r="E353" s="78"/>
      <c r="F353" s="63">
        <f>SUM(F351:F352)</f>
        <v>157.48602431488678</v>
      </c>
      <c r="G353" s="96">
        <f>F353-D353</f>
        <v>-2.7384962400000177</v>
      </c>
      <c r="H353" s="95"/>
      <c r="I353" s="64">
        <f>SUM(I351:I352)</f>
        <v>160.22452055488679</v>
      </c>
      <c r="J353" s="78"/>
      <c r="K353" s="63">
        <f>SUM(K351:K352)</f>
        <v>157.48602431488678</v>
      </c>
      <c r="L353" s="96">
        <f>K353-I353</f>
        <v>-2.7384962400000177</v>
      </c>
      <c r="M353" s="95"/>
      <c r="N353" s="64">
        <f>SUM(N351:N352)</f>
        <v>160.58612055488678</v>
      </c>
      <c r="O353" s="78"/>
      <c r="P353" s="63">
        <f>SUM(P351:P352)</f>
        <v>157.48602431488678</v>
      </c>
      <c r="Q353" s="96">
        <f>P353-N353</f>
        <v>-3.1000962399999992</v>
      </c>
      <c r="R353" s="95"/>
      <c r="S353" s="64">
        <f>SUM(S351:S352)</f>
        <v>167.0045205548868</v>
      </c>
      <c r="T353" s="78"/>
      <c r="U353" s="63">
        <f>SUM(U351:U352)</f>
        <v>157.48602431488678</v>
      </c>
      <c r="V353" s="96">
        <f>U353-S353</f>
        <v>-9.5184962400000188</v>
      </c>
    </row>
    <row r="354" spans="1:22" x14ac:dyDescent="0.25">
      <c r="A354" s="111">
        <f t="shared" si="50"/>
        <v>43</v>
      </c>
      <c r="B354" s="112" t="s">
        <v>87</v>
      </c>
      <c r="C354" s="97"/>
      <c r="D354" s="83"/>
      <c r="E354" s="79"/>
      <c r="F354" s="65"/>
      <c r="G354" s="98">
        <f>G353/D353</f>
        <v>-1.7091617628288758E-2</v>
      </c>
      <c r="H354" s="97"/>
      <c r="I354" s="83"/>
      <c r="J354" s="79"/>
      <c r="K354" s="65"/>
      <c r="L354" s="98">
        <f>L353/I353</f>
        <v>-1.7091617628288758E-2</v>
      </c>
      <c r="M354" s="97"/>
      <c r="N354" s="83"/>
      <c r="O354" s="79"/>
      <c r="P354" s="65"/>
      <c r="Q354" s="98">
        <f>Q353/N353</f>
        <v>-1.9304882821055611E-2</v>
      </c>
      <c r="R354" s="97"/>
      <c r="S354" s="83"/>
      <c r="T354" s="79"/>
      <c r="U354" s="65"/>
      <c r="V354" s="98">
        <f>V353/S353</f>
        <v>-5.6995440652588332E-2</v>
      </c>
    </row>
    <row r="355" spans="1:22" x14ac:dyDescent="0.25">
      <c r="A355" s="151">
        <f t="shared" si="50"/>
        <v>44</v>
      </c>
      <c r="B355" s="152" t="s">
        <v>14</v>
      </c>
      <c r="C355" s="153"/>
      <c r="D355" s="154"/>
      <c r="E355" s="155"/>
      <c r="F355" s="156"/>
      <c r="G355" s="152"/>
      <c r="H355" s="153"/>
      <c r="I355" s="154"/>
      <c r="J355" s="155"/>
      <c r="K355" s="156"/>
      <c r="L355" s="152"/>
      <c r="M355" s="153"/>
      <c r="N355" s="154"/>
      <c r="O355" s="155"/>
      <c r="P355" s="156"/>
      <c r="Q355" s="152"/>
      <c r="R355" s="153"/>
      <c r="S355" s="154"/>
      <c r="T355" s="155"/>
      <c r="U355" s="156"/>
      <c r="V355" s="152"/>
    </row>
    <row r="356" spans="1:22" x14ac:dyDescent="0.25">
      <c r="A356" s="108">
        <f t="shared" si="50"/>
        <v>45</v>
      </c>
      <c r="B356" s="94" t="s">
        <v>96</v>
      </c>
      <c r="C356" s="162">
        <v>0</v>
      </c>
      <c r="D356" s="33">
        <f>C356*D312</f>
        <v>0</v>
      </c>
      <c r="E356" s="163">
        <v>0</v>
      </c>
      <c r="F356" s="59">
        <f>E356*F312</f>
        <v>0</v>
      </c>
      <c r="G356" s="94"/>
      <c r="H356" s="162">
        <v>0</v>
      </c>
      <c r="I356" s="33">
        <f>H356*I312</f>
        <v>0</v>
      </c>
      <c r="J356" s="163">
        <v>0</v>
      </c>
      <c r="K356" s="59">
        <f>J356*K312</f>
        <v>0</v>
      </c>
      <c r="L356" s="94"/>
      <c r="M356" s="162">
        <f>Rates!B321</f>
        <v>0</v>
      </c>
      <c r="N356" s="33">
        <f>M356*N312</f>
        <v>0</v>
      </c>
      <c r="O356" s="163">
        <v>0</v>
      </c>
      <c r="P356" s="59">
        <f>O356*P312</f>
        <v>0</v>
      </c>
      <c r="Q356" s="94"/>
      <c r="R356" s="162">
        <f>Rates!$B$25</f>
        <v>3.0999999999999999E-3</v>
      </c>
      <c r="S356" s="33">
        <f>R356*S312</f>
        <v>2.48</v>
      </c>
      <c r="T356" s="163">
        <v>0</v>
      </c>
      <c r="U356" s="59">
        <f>T356*U312</f>
        <v>0</v>
      </c>
      <c r="V356" s="94"/>
    </row>
    <row r="357" spans="1:22" x14ac:dyDescent="0.25">
      <c r="A357" s="108">
        <f t="shared" si="50"/>
        <v>46</v>
      </c>
      <c r="B357" s="94" t="s">
        <v>163</v>
      </c>
      <c r="C357" s="162">
        <v>0</v>
      </c>
      <c r="D357" s="33">
        <f>C357*D313</f>
        <v>0</v>
      </c>
      <c r="E357" s="163">
        <v>0</v>
      </c>
      <c r="F357" s="59">
        <f>E357*F313</f>
        <v>0</v>
      </c>
      <c r="G357" s="94"/>
      <c r="H357" s="162">
        <v>0</v>
      </c>
      <c r="I357" s="33">
        <f>H357*I313</f>
        <v>0</v>
      </c>
      <c r="J357" s="163">
        <v>0</v>
      </c>
      <c r="K357" s="59">
        <f>J357*K313</f>
        <v>0</v>
      </c>
      <c r="L357" s="94"/>
      <c r="M357" s="162">
        <f>Rates!B322</f>
        <v>0</v>
      </c>
      <c r="N357" s="33">
        <f>M357*N313</f>
        <v>0</v>
      </c>
      <c r="O357" s="163">
        <v>0</v>
      </c>
      <c r="P357" s="59">
        <f>O357*P313</f>
        <v>0</v>
      </c>
      <c r="Q357" s="94"/>
      <c r="R357" s="162">
        <f>Rates!$B$26</f>
        <v>-2.9999999999999997E-4</v>
      </c>
      <c r="S357" s="33">
        <f>R357*S312</f>
        <v>-0.24</v>
      </c>
      <c r="T357" s="163">
        <v>0</v>
      </c>
      <c r="U357" s="59">
        <f>T357*U312</f>
        <v>0</v>
      </c>
      <c r="V357" s="94"/>
    </row>
    <row r="358" spans="1:22" x14ac:dyDescent="0.25">
      <c r="A358" s="108">
        <f t="shared" si="50"/>
        <v>47</v>
      </c>
      <c r="B358" s="48" t="s">
        <v>95</v>
      </c>
      <c r="C358" s="37">
        <f>Rates!$B$15</f>
        <v>3.3999999999999998E-3</v>
      </c>
      <c r="D358" s="32">
        <f>C358*D312</f>
        <v>2.7199999999999998</v>
      </c>
      <c r="E358" s="163">
        <f>Rates!$J$15</f>
        <v>0</v>
      </c>
      <c r="F358" s="2">
        <f>E358*F312</f>
        <v>0</v>
      </c>
      <c r="G358" s="48"/>
      <c r="H358" s="37">
        <f>Rates!$B$15</f>
        <v>3.3999999999999998E-3</v>
      </c>
      <c r="I358" s="32">
        <f>H358*I312</f>
        <v>2.7199999999999998</v>
      </c>
      <c r="J358" s="163">
        <f>Rates!$J$15</f>
        <v>0</v>
      </c>
      <c r="K358" s="2">
        <f>J358*K312</f>
        <v>0</v>
      </c>
      <c r="L358" s="48"/>
      <c r="M358" s="37">
        <f>Rates!$B$15</f>
        <v>3.3999999999999998E-3</v>
      </c>
      <c r="N358" s="32">
        <f>M358*N312</f>
        <v>2.7199999999999998</v>
      </c>
      <c r="O358" s="163">
        <f>Rates!$J$15</f>
        <v>0</v>
      </c>
      <c r="P358" s="2">
        <f>O358*P312</f>
        <v>0</v>
      </c>
      <c r="Q358" s="48"/>
      <c r="R358" s="37">
        <f>Rates!$B$15</f>
        <v>3.3999999999999998E-3</v>
      </c>
      <c r="S358" s="32">
        <f>R358*S312</f>
        <v>2.7199999999999998</v>
      </c>
      <c r="T358" s="163">
        <f>Rates!$J$15</f>
        <v>0</v>
      </c>
      <c r="U358" s="2">
        <f>T358*U312</f>
        <v>0</v>
      </c>
      <c r="V358" s="48"/>
    </row>
    <row r="359" spans="1:22" x14ac:dyDescent="0.25">
      <c r="A359" s="289">
        <f t="shared" si="50"/>
        <v>48</v>
      </c>
      <c r="B359" s="85" t="s">
        <v>143</v>
      </c>
      <c r="C359" s="290">
        <f>Rates!$B$16</f>
        <v>0</v>
      </c>
      <c r="D359" s="39">
        <f>C359*D313</f>
        <v>0</v>
      </c>
      <c r="E359" s="163">
        <f>Rates!$J$16</f>
        <v>-1.2999999999999999E-3</v>
      </c>
      <c r="F359" s="2">
        <f>E359*F312</f>
        <v>-1.04</v>
      </c>
      <c r="G359" s="85"/>
      <c r="H359" s="290">
        <f>Rates!$B$16</f>
        <v>0</v>
      </c>
      <c r="I359" s="39">
        <f>H359*I313</f>
        <v>0</v>
      </c>
      <c r="J359" s="163">
        <f>Rates!$J$16</f>
        <v>-1.2999999999999999E-3</v>
      </c>
      <c r="K359" s="2">
        <f>J359*K312</f>
        <v>-1.04</v>
      </c>
      <c r="L359" s="85"/>
      <c r="M359" s="290">
        <f>Rates!$B$16</f>
        <v>0</v>
      </c>
      <c r="N359" s="39">
        <f>M359*N313</f>
        <v>0</v>
      </c>
      <c r="O359" s="163">
        <f>Rates!$J$16</f>
        <v>-1.2999999999999999E-3</v>
      </c>
      <c r="P359" s="2">
        <f>O359*P312</f>
        <v>-1.04</v>
      </c>
      <c r="Q359" s="85"/>
      <c r="R359" s="290">
        <f>Rates!$B$16</f>
        <v>0</v>
      </c>
      <c r="S359" s="39">
        <f>R359*S313</f>
        <v>0</v>
      </c>
      <c r="T359" s="163">
        <f>Rates!$J$16</f>
        <v>-1.2999999999999999E-3</v>
      </c>
      <c r="U359" s="2">
        <f>T359*U312</f>
        <v>-1.04</v>
      </c>
      <c r="V359" s="85"/>
    </row>
    <row r="360" spans="1:22" x14ac:dyDescent="0.25">
      <c r="A360" s="292">
        <f t="shared" si="50"/>
        <v>49</v>
      </c>
      <c r="B360" s="293" t="s">
        <v>15</v>
      </c>
      <c r="C360" s="294"/>
      <c r="D360" s="295">
        <f>D351+SUM(D356:D359)</f>
        <v>144.51161111051928</v>
      </c>
      <c r="E360" s="296"/>
      <c r="F360" s="297">
        <f>F351+SUM(F356:F359)</f>
        <v>138.32816311051928</v>
      </c>
      <c r="G360" s="293"/>
      <c r="H360" s="294"/>
      <c r="I360" s="295">
        <f>I351+SUM(I356:I359)</f>
        <v>144.51161111051928</v>
      </c>
      <c r="J360" s="296"/>
      <c r="K360" s="297">
        <f>K351+SUM(K356:K359)</f>
        <v>138.32816311051928</v>
      </c>
      <c r="L360" s="293"/>
      <c r="M360" s="294"/>
      <c r="N360" s="295">
        <f>N351+SUM(N356:N359)</f>
        <v>144.83161111051928</v>
      </c>
      <c r="O360" s="296"/>
      <c r="P360" s="297">
        <f>P351+SUM(P356:P359)</f>
        <v>138.32816311051928</v>
      </c>
      <c r="Q360" s="293"/>
      <c r="R360" s="294"/>
      <c r="S360" s="295">
        <f>S351+SUM(S356:S359)</f>
        <v>152.75161111051929</v>
      </c>
      <c r="T360" s="296"/>
      <c r="U360" s="297">
        <f>U351+SUM(U356:U359)</f>
        <v>138.32816311051928</v>
      </c>
      <c r="V360" s="293"/>
    </row>
    <row r="361" spans="1:22" x14ac:dyDescent="0.25">
      <c r="A361" s="99">
        <f t="shared" si="50"/>
        <v>50</v>
      </c>
      <c r="B361" s="48" t="s">
        <v>11</v>
      </c>
      <c r="C361" s="49"/>
      <c r="D361" s="32">
        <f>D360*0.13</f>
        <v>18.786509444367507</v>
      </c>
      <c r="E361" s="66"/>
      <c r="F361" s="2">
        <f>F360*0.13</f>
        <v>17.982661204367506</v>
      </c>
      <c r="G361" s="48"/>
      <c r="H361" s="49"/>
      <c r="I361" s="32">
        <f>I360*0.13</f>
        <v>18.786509444367507</v>
      </c>
      <c r="J361" s="66"/>
      <c r="K361" s="2">
        <f>K360*0.13</f>
        <v>17.982661204367506</v>
      </c>
      <c r="L361" s="48"/>
      <c r="M361" s="49"/>
      <c r="N361" s="32">
        <f>N360*0.13</f>
        <v>18.828109444367506</v>
      </c>
      <c r="O361" s="66"/>
      <c r="P361" s="2">
        <f>P360*0.13</f>
        <v>17.982661204367506</v>
      </c>
      <c r="Q361" s="48"/>
      <c r="R361" s="49"/>
      <c r="S361" s="32">
        <f>S360*0.13</f>
        <v>19.857709444367508</v>
      </c>
      <c r="T361" s="66"/>
      <c r="U361" s="2">
        <f>U360*0.13</f>
        <v>17.982661204367506</v>
      </c>
      <c r="V361" s="48"/>
    </row>
    <row r="362" spans="1:22" x14ac:dyDescent="0.25">
      <c r="A362" s="137">
        <f>A361+1</f>
        <v>51</v>
      </c>
      <c r="B362" s="138" t="s">
        <v>13</v>
      </c>
      <c r="C362" s="139"/>
      <c r="D362" s="140">
        <f>SUM(D360:D361)</f>
        <v>163.29812055488679</v>
      </c>
      <c r="E362" s="141"/>
      <c r="F362" s="142">
        <f>SUM(F360:F361)</f>
        <v>156.31082431488679</v>
      </c>
      <c r="G362" s="143">
        <f>F362-D362</f>
        <v>-6.9872962400000063</v>
      </c>
      <c r="H362" s="139"/>
      <c r="I362" s="140">
        <f>SUM(I360:I361)</f>
        <v>163.29812055488679</v>
      </c>
      <c r="J362" s="141"/>
      <c r="K362" s="142">
        <f>SUM(K360:K361)</f>
        <v>156.31082431488679</v>
      </c>
      <c r="L362" s="143">
        <f>K362-I362</f>
        <v>-6.9872962400000063</v>
      </c>
      <c r="M362" s="139"/>
      <c r="N362" s="140">
        <f>SUM(N360:N361)</f>
        <v>163.65972055488677</v>
      </c>
      <c r="O362" s="141"/>
      <c r="P362" s="142">
        <f>SUM(P360:P361)</f>
        <v>156.31082431488679</v>
      </c>
      <c r="Q362" s="143">
        <f>P362-N362</f>
        <v>-7.3488962399999878</v>
      </c>
      <c r="R362" s="139"/>
      <c r="S362" s="140">
        <f>SUM(S360:S361)</f>
        <v>172.60932055488681</v>
      </c>
      <c r="T362" s="141"/>
      <c r="U362" s="142">
        <f>SUM(U360:U361)</f>
        <v>156.31082431488679</v>
      </c>
      <c r="V362" s="143">
        <f>U362-S362</f>
        <v>-16.29849624000002</v>
      </c>
    </row>
    <row r="363" spans="1:22" ht="15.75" thickBot="1" x14ac:dyDescent="0.3">
      <c r="A363" s="144">
        <f t="shared" si="50"/>
        <v>52</v>
      </c>
      <c r="B363" s="145" t="s">
        <v>87</v>
      </c>
      <c r="C363" s="146"/>
      <c r="D363" s="147"/>
      <c r="E363" s="148"/>
      <c r="F363" s="149"/>
      <c r="G363" s="150">
        <f>G362/D362</f>
        <v>-4.2788589459922644E-2</v>
      </c>
      <c r="H363" s="146"/>
      <c r="I363" s="147"/>
      <c r="J363" s="148"/>
      <c r="K363" s="149"/>
      <c r="L363" s="150">
        <f>L362/I362</f>
        <v>-4.2788589459922644E-2</v>
      </c>
      <c r="M363" s="146"/>
      <c r="N363" s="147"/>
      <c r="O363" s="148"/>
      <c r="P363" s="149"/>
      <c r="Q363" s="150">
        <f>Q362/N362</f>
        <v>-4.4903512086441444E-2</v>
      </c>
      <c r="R363" s="146"/>
      <c r="S363" s="147"/>
      <c r="T363" s="148"/>
      <c r="U363" s="149"/>
      <c r="V363" s="150">
        <f>V362/S362</f>
        <v>-9.4424195562587701E-2</v>
      </c>
    </row>
    <row r="364" spans="1:22" ht="15.75" thickBot="1" x14ac:dyDescent="0.3"/>
    <row r="365" spans="1:22" x14ac:dyDescent="0.25">
      <c r="A365" s="113">
        <f>A363+1</f>
        <v>53</v>
      </c>
      <c r="B365" s="114" t="s">
        <v>89</v>
      </c>
      <c r="C365" s="113" t="s">
        <v>2</v>
      </c>
      <c r="D365" s="158" t="s">
        <v>3</v>
      </c>
      <c r="E365" s="159" t="s">
        <v>2</v>
      </c>
      <c r="F365" s="160" t="s">
        <v>3</v>
      </c>
      <c r="G365" s="161" t="s">
        <v>77</v>
      </c>
      <c r="H365" s="113" t="s">
        <v>2</v>
      </c>
      <c r="I365" s="158" t="s">
        <v>3</v>
      </c>
      <c r="J365" s="159" t="s">
        <v>2</v>
      </c>
      <c r="K365" s="160" t="s">
        <v>3</v>
      </c>
      <c r="L365" s="161" t="s">
        <v>77</v>
      </c>
      <c r="M365" s="113" t="s">
        <v>2</v>
      </c>
      <c r="N365" s="158" t="s">
        <v>3</v>
      </c>
      <c r="O365" s="159" t="s">
        <v>2</v>
      </c>
      <c r="P365" s="160" t="s">
        <v>3</v>
      </c>
      <c r="Q365" s="161" t="s">
        <v>77</v>
      </c>
      <c r="R365" s="113" t="s">
        <v>2</v>
      </c>
      <c r="S365" s="158" t="s">
        <v>3</v>
      </c>
      <c r="T365" s="159" t="s">
        <v>2</v>
      </c>
      <c r="U365" s="160" t="s">
        <v>3</v>
      </c>
      <c r="V365" s="161" t="s">
        <v>77</v>
      </c>
    </row>
    <row r="366" spans="1:22" x14ac:dyDescent="0.25">
      <c r="A366" s="99">
        <f>A365+1</f>
        <v>54</v>
      </c>
      <c r="B366" s="48" t="s">
        <v>88</v>
      </c>
      <c r="C366" s="49"/>
      <c r="D366" s="32">
        <f>SUM(D323:D324)+D327+D336+D329</f>
        <v>24.12</v>
      </c>
      <c r="E366" s="66"/>
      <c r="F366" s="2">
        <f>SUM(F323:F324)+F327+F336+F329</f>
        <v>24.03</v>
      </c>
      <c r="G366" s="36">
        <f>F366-D366</f>
        <v>-8.9999999999999858E-2</v>
      </c>
      <c r="H366" s="49"/>
      <c r="I366" s="32">
        <f>SUM(I323:I324)+I327+I336+I329</f>
        <v>24.12</v>
      </c>
      <c r="J366" s="66"/>
      <c r="K366" s="2">
        <f>SUM(K323:K324)+K327+K336+K329</f>
        <v>24.03</v>
      </c>
      <c r="L366" s="36">
        <f>K366-I366</f>
        <v>-8.9999999999999858E-2</v>
      </c>
      <c r="M366" s="49"/>
      <c r="N366" s="32">
        <f>SUM(N323:N324)+N327+N336+N329</f>
        <v>24.12</v>
      </c>
      <c r="O366" s="66"/>
      <c r="P366" s="2">
        <f>SUM(P323:P324)+P327+P336+P329</f>
        <v>24.03</v>
      </c>
      <c r="Q366" s="36">
        <f>P366-N366</f>
        <v>-8.9999999999999858E-2</v>
      </c>
      <c r="R366" s="49"/>
      <c r="S366" s="32">
        <f>SUM(S323:S324)+S327+S336+S329</f>
        <v>24.12</v>
      </c>
      <c r="T366" s="66"/>
      <c r="U366" s="2">
        <f>SUM(U323:U324)+U327+U336+U329</f>
        <v>24.03</v>
      </c>
      <c r="V366" s="36">
        <f>U366-S366</f>
        <v>-8.9999999999999858E-2</v>
      </c>
    </row>
    <row r="367" spans="1:22" x14ac:dyDescent="0.25">
      <c r="A367" s="124">
        <f t="shared" ref="A367:A369" si="59">A366+1</f>
        <v>55</v>
      </c>
      <c r="B367" s="125" t="s">
        <v>87</v>
      </c>
      <c r="C367" s="126"/>
      <c r="D367" s="127"/>
      <c r="E367" s="128"/>
      <c r="F367" s="53"/>
      <c r="G367" s="129">
        <f>G366/SUM(D366:D369)</f>
        <v>-2.8516531599142051E-3</v>
      </c>
      <c r="H367" s="126"/>
      <c r="I367" s="127"/>
      <c r="J367" s="128"/>
      <c r="K367" s="53"/>
      <c r="L367" s="129">
        <f>L366/SUM(I366:I369)</f>
        <v>-2.8516531599142051E-3</v>
      </c>
      <c r="M367" s="126"/>
      <c r="N367" s="127"/>
      <c r="O367" s="128"/>
      <c r="P367" s="53"/>
      <c r="Q367" s="129">
        <f>Q366/SUM(N366:N369)</f>
        <v>-2.8230298638016993E-3</v>
      </c>
      <c r="R367" s="126"/>
      <c r="S367" s="127"/>
      <c r="T367" s="128"/>
      <c r="U367" s="53"/>
      <c r="V367" s="129">
        <f>V366/SUM(S366:S369)</f>
        <v>-2.3961252784567679E-3</v>
      </c>
    </row>
    <row r="368" spans="1:22" x14ac:dyDescent="0.25">
      <c r="A368" s="99">
        <f t="shared" si="59"/>
        <v>56</v>
      </c>
      <c r="B368" s="48" t="s">
        <v>90</v>
      </c>
      <c r="C368" s="49"/>
      <c r="D368" s="32">
        <f>D325+D328+SUM(D330:D335)+D326</f>
        <v>7.4406404260985237</v>
      </c>
      <c r="E368" s="66"/>
      <c r="F368" s="2">
        <f>F325+F328+SUM(F330:F335)+F326</f>
        <v>5.1906404260985246</v>
      </c>
      <c r="G368" s="36">
        <f>F368-D368</f>
        <v>-2.2499999999999991</v>
      </c>
      <c r="H368" s="49"/>
      <c r="I368" s="32">
        <f>I325+I328+SUM(I330:I335)+I326</f>
        <v>7.4406404260985237</v>
      </c>
      <c r="J368" s="66"/>
      <c r="K368" s="2">
        <f>K325+K328+SUM(K330:K335)+K326</f>
        <v>5.1906404260985246</v>
      </c>
      <c r="L368" s="36">
        <f>K368-I368</f>
        <v>-2.2499999999999991</v>
      </c>
      <c r="M368" s="49"/>
      <c r="N368" s="32">
        <f>N325+N328+SUM(N330:N335)+N326</f>
        <v>7.760640426098524</v>
      </c>
      <c r="O368" s="66"/>
      <c r="P368" s="2">
        <f>P325+P328+SUM(P330:P335)+P326</f>
        <v>5.1906404260985246</v>
      </c>
      <c r="Q368" s="36">
        <f>P368-N368</f>
        <v>-2.5699999999999994</v>
      </c>
      <c r="R368" s="49"/>
      <c r="S368" s="32">
        <f>S325+S328+SUM(S330:S335)+S326</f>
        <v>13.440640426098524</v>
      </c>
      <c r="T368" s="66"/>
      <c r="U368" s="2">
        <f>U325+U328+SUM(U330:U335)+U326</f>
        <v>5.1906404260985246</v>
      </c>
      <c r="V368" s="36">
        <f>U368-S368</f>
        <v>-8.25</v>
      </c>
    </row>
    <row r="369" spans="1:22" ht="15.75" thickBot="1" x14ac:dyDescent="0.3">
      <c r="A369" s="130">
        <f t="shared" si="59"/>
        <v>57</v>
      </c>
      <c r="B369" s="131" t="s">
        <v>87</v>
      </c>
      <c r="C369" s="132"/>
      <c r="D369" s="133"/>
      <c r="E369" s="134"/>
      <c r="F369" s="135"/>
      <c r="G369" s="136">
        <f>G368/SUM(D366:D369)</f>
        <v>-7.1291328997855216E-2</v>
      </c>
      <c r="H369" s="132"/>
      <c r="I369" s="133"/>
      <c r="J369" s="134"/>
      <c r="K369" s="135"/>
      <c r="L369" s="136">
        <f>L368/SUM(I366:I369)</f>
        <v>-7.1291328997855216E-2</v>
      </c>
      <c r="M369" s="132"/>
      <c r="N369" s="133"/>
      <c r="O369" s="134"/>
      <c r="P369" s="135"/>
      <c r="Q369" s="136">
        <f>Q368/SUM(N366:N369)</f>
        <v>-8.0613186110781956E-2</v>
      </c>
      <c r="R369" s="132"/>
      <c r="S369" s="133"/>
      <c r="T369" s="134"/>
      <c r="U369" s="135"/>
      <c r="V369" s="136">
        <f>V368/SUM(S366:S369)</f>
        <v>-0.21964481719187073</v>
      </c>
    </row>
    <row r="370" spans="1:22" ht="15.75" thickBot="1" x14ac:dyDescent="0.3"/>
    <row r="371" spans="1:22" x14ac:dyDescent="0.25">
      <c r="A371" s="341" t="s">
        <v>81</v>
      </c>
      <c r="B371" s="343" t="s">
        <v>0</v>
      </c>
      <c r="C371" s="339" t="s">
        <v>159</v>
      </c>
      <c r="D371" s="340"/>
      <c r="E371" s="337" t="s">
        <v>158</v>
      </c>
      <c r="F371" s="337"/>
      <c r="G371" s="338"/>
      <c r="H371" s="339" t="s">
        <v>160</v>
      </c>
      <c r="I371" s="340"/>
      <c r="J371" s="337" t="s">
        <v>158</v>
      </c>
      <c r="K371" s="337"/>
      <c r="L371" s="338"/>
      <c r="M371" s="339" t="s">
        <v>161</v>
      </c>
      <c r="N371" s="340"/>
      <c r="O371" s="337" t="s">
        <v>158</v>
      </c>
      <c r="P371" s="337"/>
      <c r="Q371" s="338"/>
      <c r="R371" s="339" t="s">
        <v>162</v>
      </c>
      <c r="S371" s="340"/>
      <c r="T371" s="337" t="s">
        <v>158</v>
      </c>
      <c r="U371" s="337"/>
      <c r="V371" s="338"/>
    </row>
    <row r="372" spans="1:22" x14ac:dyDescent="0.25">
      <c r="A372" s="342"/>
      <c r="B372" s="344"/>
      <c r="C372" s="117" t="s">
        <v>2</v>
      </c>
      <c r="D372" s="118" t="s">
        <v>3</v>
      </c>
      <c r="E372" s="119" t="s">
        <v>2</v>
      </c>
      <c r="F372" s="120" t="s">
        <v>3</v>
      </c>
      <c r="G372" s="246" t="s">
        <v>77</v>
      </c>
      <c r="H372" s="117" t="s">
        <v>2</v>
      </c>
      <c r="I372" s="118" t="s">
        <v>3</v>
      </c>
      <c r="J372" s="119" t="s">
        <v>2</v>
      </c>
      <c r="K372" s="120" t="s">
        <v>3</v>
      </c>
      <c r="L372" s="246" t="s">
        <v>77</v>
      </c>
      <c r="M372" s="117" t="s">
        <v>2</v>
      </c>
      <c r="N372" s="118" t="s">
        <v>3</v>
      </c>
      <c r="O372" s="119" t="s">
        <v>2</v>
      </c>
      <c r="P372" s="120" t="s">
        <v>3</v>
      </c>
      <c r="Q372" s="246" t="s">
        <v>77</v>
      </c>
      <c r="R372" s="117" t="s">
        <v>2</v>
      </c>
      <c r="S372" s="118" t="s">
        <v>3</v>
      </c>
      <c r="T372" s="119" t="s">
        <v>2</v>
      </c>
      <c r="U372" s="120" t="s">
        <v>3</v>
      </c>
      <c r="V372" s="246" t="s">
        <v>77</v>
      </c>
    </row>
    <row r="373" spans="1:22" x14ac:dyDescent="0.25">
      <c r="A373" s="99">
        <v>1</v>
      </c>
      <c r="B373" s="48" t="s">
        <v>68</v>
      </c>
      <c r="C373" s="49"/>
      <c r="D373" s="210">
        <v>1000</v>
      </c>
      <c r="E373" s="66"/>
      <c r="F373" s="1">
        <f>D373</f>
        <v>1000</v>
      </c>
      <c r="G373" s="48"/>
      <c r="H373" s="49"/>
      <c r="I373" s="30">
        <f>D373</f>
        <v>1000</v>
      </c>
      <c r="J373" s="66"/>
      <c r="K373" s="1">
        <f>I373</f>
        <v>1000</v>
      </c>
      <c r="L373" s="48"/>
      <c r="M373" s="49"/>
      <c r="N373" s="30">
        <f>D373</f>
        <v>1000</v>
      </c>
      <c r="O373" s="66"/>
      <c r="P373" s="1">
        <f>N373</f>
        <v>1000</v>
      </c>
      <c r="Q373" s="48"/>
      <c r="R373" s="49"/>
      <c r="S373" s="30">
        <f>D373</f>
        <v>1000</v>
      </c>
      <c r="T373" s="66"/>
      <c r="U373" s="1">
        <f>S373</f>
        <v>1000</v>
      </c>
      <c r="V373" s="48"/>
    </row>
    <row r="374" spans="1:22" x14ac:dyDescent="0.25">
      <c r="A374" s="99">
        <f>A373+1</f>
        <v>2</v>
      </c>
      <c r="B374" s="48" t="s">
        <v>69</v>
      </c>
      <c r="C374" s="49"/>
      <c r="D374" s="30">
        <v>0</v>
      </c>
      <c r="E374" s="66"/>
      <c r="F374" s="1">
        <f>D374</f>
        <v>0</v>
      </c>
      <c r="G374" s="48"/>
      <c r="H374" s="49"/>
      <c r="I374" s="30">
        <v>0</v>
      </c>
      <c r="J374" s="66"/>
      <c r="K374" s="1">
        <f>I374</f>
        <v>0</v>
      </c>
      <c r="L374" s="48"/>
      <c r="M374" s="49"/>
      <c r="N374" s="30">
        <v>0</v>
      </c>
      <c r="O374" s="66"/>
      <c r="P374" s="1">
        <f>N374</f>
        <v>0</v>
      </c>
      <c r="Q374" s="48"/>
      <c r="R374" s="49"/>
      <c r="S374" s="30">
        <v>0</v>
      </c>
      <c r="T374" s="66"/>
      <c r="U374" s="1">
        <f>S374</f>
        <v>0</v>
      </c>
      <c r="V374" s="48"/>
    </row>
    <row r="375" spans="1:22" x14ac:dyDescent="0.25">
      <c r="A375" s="99">
        <f t="shared" ref="A375:A424" si="60">A374+1</f>
        <v>3</v>
      </c>
      <c r="B375" s="48" t="s">
        <v>19</v>
      </c>
      <c r="C375" s="49"/>
      <c r="D375" s="30">
        <f>EPI_LOSS</f>
        <v>1.0430999999999999</v>
      </c>
      <c r="E375" s="66"/>
      <c r="F375" s="1">
        <f>EPI_LOSS</f>
        <v>1.0430999999999999</v>
      </c>
      <c r="G375" s="48"/>
      <c r="H375" s="49"/>
      <c r="I375" s="30">
        <f>EPI_LOSS</f>
        <v>1.0430999999999999</v>
      </c>
      <c r="J375" s="66"/>
      <c r="K375" s="1">
        <f>EPI_LOSS</f>
        <v>1.0430999999999999</v>
      </c>
      <c r="L375" s="48"/>
      <c r="M375" s="49"/>
      <c r="N375" s="30">
        <f>EPI_LOSS</f>
        <v>1.0430999999999999</v>
      </c>
      <c r="O375" s="66"/>
      <c r="P375" s="1">
        <f>EPI_LOSS</f>
        <v>1.0430999999999999</v>
      </c>
      <c r="Q375" s="48"/>
      <c r="R375" s="49"/>
      <c r="S375" s="42">
        <f>NEW_LOSS</f>
        <v>1.0430999999999999</v>
      </c>
      <c r="T375" s="66"/>
      <c r="U375" s="1">
        <f>EPI_LOSS</f>
        <v>1.0430999999999999</v>
      </c>
      <c r="V375" s="48"/>
    </row>
    <row r="376" spans="1:22" x14ac:dyDescent="0.25">
      <c r="A376" s="99">
        <f t="shared" si="60"/>
        <v>4</v>
      </c>
      <c r="B376" s="48" t="s">
        <v>70</v>
      </c>
      <c r="C376" s="49"/>
      <c r="D376" s="30">
        <f>D373*D375</f>
        <v>1043.0999999999999</v>
      </c>
      <c r="E376" s="66"/>
      <c r="F376" s="1">
        <f>F373*F375</f>
        <v>1043.0999999999999</v>
      </c>
      <c r="G376" s="48"/>
      <c r="H376" s="49"/>
      <c r="I376" s="30">
        <f>I373*I375</f>
        <v>1043.0999999999999</v>
      </c>
      <c r="J376" s="66"/>
      <c r="K376" s="1">
        <f>K373*K375</f>
        <v>1043.0999999999999</v>
      </c>
      <c r="L376" s="48"/>
      <c r="M376" s="49"/>
      <c r="N376" s="30">
        <f>N373*N375</f>
        <v>1043.0999999999999</v>
      </c>
      <c r="O376" s="66"/>
      <c r="P376" s="1">
        <f>P373*P375</f>
        <v>1043.0999999999999</v>
      </c>
      <c r="Q376" s="48"/>
      <c r="R376" s="49"/>
      <c r="S376" s="30">
        <f>S373*S375</f>
        <v>1043.0999999999999</v>
      </c>
      <c r="T376" s="66"/>
      <c r="U376" s="1">
        <f>U373*U375</f>
        <v>1043.0999999999999</v>
      </c>
      <c r="V376" s="48"/>
    </row>
    <row r="377" spans="1:22" x14ac:dyDescent="0.25">
      <c r="A377" s="100">
        <f t="shared" si="60"/>
        <v>5</v>
      </c>
      <c r="B377" s="46" t="s">
        <v>24</v>
      </c>
      <c r="C377" s="45"/>
      <c r="D377" s="31"/>
      <c r="E377" s="67"/>
      <c r="F377" s="29"/>
      <c r="G377" s="46"/>
      <c r="H377" s="45"/>
      <c r="I377" s="31"/>
      <c r="J377" s="67"/>
      <c r="K377" s="29"/>
      <c r="L377" s="46"/>
      <c r="M377" s="45"/>
      <c r="N377" s="31"/>
      <c r="O377" s="67"/>
      <c r="P377" s="29"/>
      <c r="Q377" s="46"/>
      <c r="R377" s="45"/>
      <c r="S377" s="31"/>
      <c r="T377" s="67"/>
      <c r="U377" s="29"/>
      <c r="V377" s="46"/>
    </row>
    <row r="378" spans="1:22" x14ac:dyDescent="0.25">
      <c r="A378" s="99">
        <f t="shared" si="60"/>
        <v>6</v>
      </c>
      <c r="B378" s="48" t="s">
        <v>20</v>
      </c>
      <c r="C378" s="47">
        <f>'General Input'!$B$11</f>
        <v>8.6999999999999994E-2</v>
      </c>
      <c r="D378" s="32">
        <f>D373*C378*TOU_OFF</f>
        <v>56.532623169107858</v>
      </c>
      <c r="E378" s="68">
        <f>'General Input'!$B$11</f>
        <v>8.6999999999999994E-2</v>
      </c>
      <c r="F378" s="2">
        <f>F373*E378*TOU_OFF</f>
        <v>56.532623169107858</v>
      </c>
      <c r="G378" s="48"/>
      <c r="H378" s="47">
        <f>'General Input'!$B$11</f>
        <v>8.6999999999999994E-2</v>
      </c>
      <c r="I378" s="32">
        <f>I373*H378*TOU_OFF</f>
        <v>56.532623169107858</v>
      </c>
      <c r="J378" s="68">
        <f>'General Input'!$B$11</f>
        <v>8.6999999999999994E-2</v>
      </c>
      <c r="K378" s="2">
        <f>K373*J378*TOU_OFF</f>
        <v>56.532623169107858</v>
      </c>
      <c r="L378" s="48"/>
      <c r="M378" s="47">
        <f>'General Input'!$B$11</f>
        <v>8.6999999999999994E-2</v>
      </c>
      <c r="N378" s="32">
        <f>N373*M378*TOU_OFF</f>
        <v>56.532623169107858</v>
      </c>
      <c r="O378" s="68">
        <f>'General Input'!$B$11</f>
        <v>8.6999999999999994E-2</v>
      </c>
      <c r="P378" s="2">
        <f>P373*O378*TOU_OFF</f>
        <v>56.532623169107858</v>
      </c>
      <c r="Q378" s="48"/>
      <c r="R378" s="47">
        <f>'General Input'!$B$11</f>
        <v>8.6999999999999994E-2</v>
      </c>
      <c r="S378" s="32">
        <f>S373*R378*TOU_OFF</f>
        <v>56.532623169107858</v>
      </c>
      <c r="T378" s="68">
        <f>'General Input'!$B$11</f>
        <v>8.6999999999999994E-2</v>
      </c>
      <c r="U378" s="2">
        <f>U373*T378*TOU_OFF</f>
        <v>56.532623169107858</v>
      </c>
      <c r="V378" s="48"/>
    </row>
    <row r="379" spans="1:22" x14ac:dyDescent="0.25">
      <c r="A379" s="99">
        <f t="shared" si="60"/>
        <v>7</v>
      </c>
      <c r="B379" s="48" t="s">
        <v>21</v>
      </c>
      <c r="C379" s="47">
        <f>'General Input'!$B$12</f>
        <v>0.13200000000000001</v>
      </c>
      <c r="D379" s="32">
        <f>D373*C379*TOU_MID</f>
        <v>22.498002663115848</v>
      </c>
      <c r="E379" s="68">
        <f>'General Input'!$B$12</f>
        <v>0.13200000000000001</v>
      </c>
      <c r="F379" s="2">
        <f>F373*E379*TOU_MID</f>
        <v>22.498002663115848</v>
      </c>
      <c r="G379" s="48"/>
      <c r="H379" s="47">
        <f>'General Input'!$B$12</f>
        <v>0.13200000000000001</v>
      </c>
      <c r="I379" s="32">
        <f>I373*H379*TOU_MID</f>
        <v>22.498002663115848</v>
      </c>
      <c r="J379" s="68">
        <f>'General Input'!$B$12</f>
        <v>0.13200000000000001</v>
      </c>
      <c r="K379" s="2">
        <f>K373*J379*TOU_MID</f>
        <v>22.498002663115848</v>
      </c>
      <c r="L379" s="48"/>
      <c r="M379" s="47">
        <f>'General Input'!$B$12</f>
        <v>0.13200000000000001</v>
      </c>
      <c r="N379" s="32">
        <f>N373*M379*TOU_MID</f>
        <v>22.498002663115848</v>
      </c>
      <c r="O379" s="68">
        <f>'General Input'!$B$12</f>
        <v>0.13200000000000001</v>
      </c>
      <c r="P379" s="2">
        <f>P373*O379*TOU_MID</f>
        <v>22.498002663115848</v>
      </c>
      <c r="Q379" s="48"/>
      <c r="R379" s="47">
        <f>'General Input'!$B$12</f>
        <v>0.13200000000000001</v>
      </c>
      <c r="S379" s="32">
        <f>S373*R379*TOU_MID</f>
        <v>22.498002663115848</v>
      </c>
      <c r="T379" s="68">
        <f>'General Input'!$B$12</f>
        <v>0.13200000000000001</v>
      </c>
      <c r="U379" s="2">
        <f>U373*T379*TOU_MID</f>
        <v>22.498002663115848</v>
      </c>
      <c r="V379" s="48"/>
    </row>
    <row r="380" spans="1:22" x14ac:dyDescent="0.25">
      <c r="A380" s="101">
        <f t="shared" si="60"/>
        <v>8</v>
      </c>
      <c r="B380" s="85" t="s">
        <v>22</v>
      </c>
      <c r="C380" s="84">
        <f>'General Input'!$B$13</f>
        <v>0.18</v>
      </c>
      <c r="D380" s="39">
        <f>D373*C380*TOU_ON</f>
        <v>32.35685752330226</v>
      </c>
      <c r="E380" s="69">
        <f>'General Input'!$B$13</f>
        <v>0.18</v>
      </c>
      <c r="F380" s="40">
        <f>F373*E380*TOU_ON</f>
        <v>32.35685752330226</v>
      </c>
      <c r="G380" s="85"/>
      <c r="H380" s="84">
        <f>'General Input'!$B$13</f>
        <v>0.18</v>
      </c>
      <c r="I380" s="39">
        <f>I373*H380*TOU_ON</f>
        <v>32.35685752330226</v>
      </c>
      <c r="J380" s="69">
        <f>'General Input'!$B$13</f>
        <v>0.18</v>
      </c>
      <c r="K380" s="40">
        <f>K373*J380*TOU_ON</f>
        <v>32.35685752330226</v>
      </c>
      <c r="L380" s="85"/>
      <c r="M380" s="84">
        <f>'General Input'!$B$13</f>
        <v>0.18</v>
      </c>
      <c r="N380" s="39">
        <f>N373*M380*TOU_ON</f>
        <v>32.35685752330226</v>
      </c>
      <c r="O380" s="69">
        <f>'General Input'!$B$13</f>
        <v>0.18</v>
      </c>
      <c r="P380" s="40">
        <f>P373*O380*TOU_ON</f>
        <v>32.35685752330226</v>
      </c>
      <c r="Q380" s="85"/>
      <c r="R380" s="84">
        <f>'General Input'!$B$13</f>
        <v>0.18</v>
      </c>
      <c r="S380" s="39">
        <f>S373*R380*TOU_ON</f>
        <v>32.35685752330226</v>
      </c>
      <c r="T380" s="69">
        <f>'General Input'!$B$13</f>
        <v>0.18</v>
      </c>
      <c r="U380" s="40">
        <f>U373*T380*TOU_ON</f>
        <v>32.35685752330226</v>
      </c>
      <c r="V380" s="85"/>
    </row>
    <row r="381" spans="1:22" x14ac:dyDescent="0.25">
      <c r="A381" s="102">
        <f t="shared" si="60"/>
        <v>9</v>
      </c>
      <c r="B381" s="103" t="s">
        <v>23</v>
      </c>
      <c r="C381" s="86"/>
      <c r="D381" s="56">
        <f>SUM(D378:D380)</f>
        <v>111.38748335552597</v>
      </c>
      <c r="E381" s="70"/>
      <c r="F381" s="55">
        <f>SUM(F378:F380)</f>
        <v>111.38748335552597</v>
      </c>
      <c r="G381" s="87">
        <f>D381-F381</f>
        <v>0</v>
      </c>
      <c r="H381" s="86"/>
      <c r="I381" s="56">
        <f>SUM(I378:I380)</f>
        <v>111.38748335552597</v>
      </c>
      <c r="J381" s="70"/>
      <c r="K381" s="55">
        <f>SUM(K378:K380)</f>
        <v>111.38748335552597</v>
      </c>
      <c r="L381" s="87">
        <f>I381-K381</f>
        <v>0</v>
      </c>
      <c r="M381" s="86"/>
      <c r="N381" s="56">
        <f>SUM(N378:N380)</f>
        <v>111.38748335552597</v>
      </c>
      <c r="O381" s="70"/>
      <c r="P381" s="55">
        <f>SUM(P378:P380)</f>
        <v>111.38748335552597</v>
      </c>
      <c r="Q381" s="87">
        <f>N381-P381</f>
        <v>0</v>
      </c>
      <c r="R381" s="86"/>
      <c r="S381" s="56">
        <f>SUM(S378:S380)</f>
        <v>111.38748335552597</v>
      </c>
      <c r="T381" s="70"/>
      <c r="U381" s="55">
        <f>SUM(U378:U380)</f>
        <v>111.38748335552597</v>
      </c>
      <c r="V381" s="87">
        <f>S381-U381</f>
        <v>0</v>
      </c>
    </row>
    <row r="382" spans="1:22" x14ac:dyDescent="0.25">
      <c r="A382" s="104">
        <f t="shared" si="60"/>
        <v>10</v>
      </c>
      <c r="B382" s="105" t="s">
        <v>87</v>
      </c>
      <c r="C382" s="88"/>
      <c r="D382" s="80"/>
      <c r="E382" s="71"/>
      <c r="F382" s="57"/>
      <c r="G382" s="89">
        <f>G381/D381</f>
        <v>0</v>
      </c>
      <c r="H382" s="88"/>
      <c r="I382" s="80"/>
      <c r="J382" s="71"/>
      <c r="K382" s="57"/>
      <c r="L382" s="89">
        <f>L381/I381</f>
        <v>0</v>
      </c>
      <c r="M382" s="88"/>
      <c r="N382" s="80"/>
      <c r="O382" s="71"/>
      <c r="P382" s="57"/>
      <c r="Q382" s="89">
        <f>Q381/N381</f>
        <v>0</v>
      </c>
      <c r="R382" s="88"/>
      <c r="S382" s="80"/>
      <c r="T382" s="71"/>
      <c r="U382" s="57"/>
      <c r="V382" s="89">
        <f>V381/S381</f>
        <v>0</v>
      </c>
    </row>
    <row r="383" spans="1:22" x14ac:dyDescent="0.25">
      <c r="A383" s="106">
        <f t="shared" si="60"/>
        <v>11</v>
      </c>
      <c r="B383" s="91" t="s">
        <v>25</v>
      </c>
      <c r="C383" s="90"/>
      <c r="D383" s="81"/>
      <c r="E383" s="72"/>
      <c r="F383" s="54"/>
      <c r="G383" s="91"/>
      <c r="H383" s="90"/>
      <c r="I383" s="81"/>
      <c r="J383" s="72"/>
      <c r="K383" s="54"/>
      <c r="L383" s="91"/>
      <c r="M383" s="90"/>
      <c r="N383" s="81"/>
      <c r="O383" s="72"/>
      <c r="P383" s="54"/>
      <c r="Q383" s="91"/>
      <c r="R383" s="90"/>
      <c r="S383" s="81"/>
      <c r="T383" s="72"/>
      <c r="U383" s="54"/>
      <c r="V383" s="91"/>
    </row>
    <row r="384" spans="1:22" x14ac:dyDescent="0.25">
      <c r="A384" s="99">
        <f t="shared" si="60"/>
        <v>12</v>
      </c>
      <c r="B384" s="48" t="s">
        <v>5</v>
      </c>
      <c r="C384" s="35">
        <f>Rates!$B$3</f>
        <v>18.98</v>
      </c>
      <c r="D384" s="300">
        <f>C384</f>
        <v>18.98</v>
      </c>
      <c r="E384" s="73">
        <f>Rates!$J$3</f>
        <v>21.03</v>
      </c>
      <c r="F384" s="2">
        <f>E384</f>
        <v>21.03</v>
      </c>
      <c r="G384" s="48"/>
      <c r="H384" s="35">
        <f>Rates!$B$3</f>
        <v>18.98</v>
      </c>
      <c r="I384" s="300">
        <f>H384</f>
        <v>18.98</v>
      </c>
      <c r="J384" s="73">
        <f>Rates!$J$3</f>
        <v>21.03</v>
      </c>
      <c r="K384" s="2">
        <f>J384</f>
        <v>21.03</v>
      </c>
      <c r="L384" s="48"/>
      <c r="M384" s="35">
        <f>Rates!$B$3</f>
        <v>18.98</v>
      </c>
      <c r="N384" s="300">
        <f>M384</f>
        <v>18.98</v>
      </c>
      <c r="O384" s="73">
        <f>Rates!$J$3</f>
        <v>21.03</v>
      </c>
      <c r="P384" s="2">
        <f>O384</f>
        <v>21.03</v>
      </c>
      <c r="Q384" s="48"/>
      <c r="R384" s="35">
        <f>Rates!$B$3</f>
        <v>18.98</v>
      </c>
      <c r="S384" s="300">
        <f>R384</f>
        <v>18.98</v>
      </c>
      <c r="T384" s="73">
        <f>Rates!$J$3</f>
        <v>21.03</v>
      </c>
      <c r="U384" s="2">
        <f>T384</f>
        <v>21.03</v>
      </c>
      <c r="V384" s="48"/>
    </row>
    <row r="385" spans="1:22" x14ac:dyDescent="0.25">
      <c r="A385" s="99">
        <f>A384+1</f>
        <v>13</v>
      </c>
      <c r="B385" s="48" t="s">
        <v>139</v>
      </c>
      <c r="C385" s="35">
        <f>Rates!$B$4</f>
        <v>0.22</v>
      </c>
      <c r="D385" s="300">
        <f t="shared" ref="D385:D386" si="61">C385</f>
        <v>0.22</v>
      </c>
      <c r="E385" s="73">
        <f>Rates!$J$4</f>
        <v>0</v>
      </c>
      <c r="F385" s="2">
        <f t="shared" ref="F385:F386" si="62">E385</f>
        <v>0</v>
      </c>
      <c r="G385" s="48"/>
      <c r="H385" s="35">
        <f>Rates!$B$4</f>
        <v>0.22</v>
      </c>
      <c r="I385" s="300">
        <f t="shared" ref="I385:I386" si="63">H385</f>
        <v>0.22</v>
      </c>
      <c r="J385" s="73">
        <f>Rates!$J$4</f>
        <v>0</v>
      </c>
      <c r="K385" s="2">
        <f t="shared" ref="K385:K386" si="64">J385</f>
        <v>0</v>
      </c>
      <c r="L385" s="48"/>
      <c r="M385" s="35">
        <f>Rates!$B$4</f>
        <v>0.22</v>
      </c>
      <c r="N385" s="300">
        <f t="shared" ref="N385:N386" si="65">M385</f>
        <v>0.22</v>
      </c>
      <c r="O385" s="73">
        <f>Rates!$J$4</f>
        <v>0</v>
      </c>
      <c r="P385" s="2">
        <f t="shared" ref="P385:P386" si="66">O385</f>
        <v>0</v>
      </c>
      <c r="Q385" s="48"/>
      <c r="R385" s="35">
        <f>Rates!$B$4</f>
        <v>0.22</v>
      </c>
      <c r="S385" s="300">
        <f t="shared" ref="S385:S386" si="67">R385</f>
        <v>0.22</v>
      </c>
      <c r="T385" s="73">
        <f>Rates!$J$4</f>
        <v>0</v>
      </c>
      <c r="U385" s="2">
        <f t="shared" ref="U385:U386" si="68">T385</f>
        <v>0</v>
      </c>
      <c r="V385" s="48"/>
    </row>
    <row r="386" spans="1:22" x14ac:dyDescent="0.25">
      <c r="A386" s="99">
        <f t="shared" si="60"/>
        <v>14</v>
      </c>
      <c r="B386" s="48" t="s">
        <v>72</v>
      </c>
      <c r="C386" s="35">
        <f>Rates!$B$5</f>
        <v>0.79</v>
      </c>
      <c r="D386" s="300">
        <f t="shared" si="61"/>
        <v>0.79</v>
      </c>
      <c r="E386" s="73">
        <f>Rates!$J$5</f>
        <v>0.79</v>
      </c>
      <c r="F386" s="2">
        <f t="shared" si="62"/>
        <v>0.79</v>
      </c>
      <c r="G386" s="48"/>
      <c r="H386" s="35">
        <f>Rates!$B$5</f>
        <v>0.79</v>
      </c>
      <c r="I386" s="300">
        <f t="shared" si="63"/>
        <v>0.79</v>
      </c>
      <c r="J386" s="73">
        <f>Rates!$J$5</f>
        <v>0.79</v>
      </c>
      <c r="K386" s="2">
        <f t="shared" si="64"/>
        <v>0.79</v>
      </c>
      <c r="L386" s="48"/>
      <c r="M386" s="35">
        <f>Rates!$B$5</f>
        <v>0.79</v>
      </c>
      <c r="N386" s="300">
        <f t="shared" si="65"/>
        <v>0.79</v>
      </c>
      <c r="O386" s="73">
        <f>Rates!$J$5</f>
        <v>0.79</v>
      </c>
      <c r="P386" s="2">
        <f t="shared" si="66"/>
        <v>0.79</v>
      </c>
      <c r="Q386" s="48"/>
      <c r="R386" s="35">
        <f>Rates!$B$5</f>
        <v>0.79</v>
      </c>
      <c r="S386" s="300">
        <f t="shared" si="67"/>
        <v>0.79</v>
      </c>
      <c r="T386" s="73">
        <f>Rates!$J$5</f>
        <v>0.79</v>
      </c>
      <c r="U386" s="2">
        <f t="shared" si="68"/>
        <v>0.79</v>
      </c>
      <c r="V386" s="48"/>
    </row>
    <row r="387" spans="1:22" x14ac:dyDescent="0.25">
      <c r="A387" s="99">
        <f t="shared" si="60"/>
        <v>15</v>
      </c>
      <c r="B387" s="48" t="s">
        <v>4</v>
      </c>
      <c r="C387" s="37">
        <f>D381/D373</f>
        <v>0.11138748335552598</v>
      </c>
      <c r="D387" s="300">
        <f>(D376-D373)*C387</f>
        <v>4.8008005326231595</v>
      </c>
      <c r="E387" s="74">
        <f>F381/F373</f>
        <v>0.11138748335552598</v>
      </c>
      <c r="F387" s="2">
        <f>(F376-F373)*E387</f>
        <v>4.8008005326231595</v>
      </c>
      <c r="G387" s="48"/>
      <c r="H387" s="37">
        <f>I381/I373</f>
        <v>0.11138748335552598</v>
      </c>
      <c r="I387" s="300">
        <f>(I376-I373)*H387</f>
        <v>4.8008005326231595</v>
      </c>
      <c r="J387" s="74">
        <f>K381/K373</f>
        <v>0.11138748335552598</v>
      </c>
      <c r="K387" s="2">
        <f>(K376-K373)*J387</f>
        <v>4.8008005326231595</v>
      </c>
      <c r="L387" s="48"/>
      <c r="M387" s="37">
        <f>N381/N373</f>
        <v>0.11138748335552598</v>
      </c>
      <c r="N387" s="300">
        <f>(N376-N373)*M387</f>
        <v>4.8008005326231595</v>
      </c>
      <c r="O387" s="74">
        <f>P381/P373</f>
        <v>0.11138748335552598</v>
      </c>
      <c r="P387" s="2">
        <f>(P376-P373)*O387</f>
        <v>4.8008005326231595</v>
      </c>
      <c r="Q387" s="48"/>
      <c r="R387" s="37">
        <f>S381/S373</f>
        <v>0.11138748335552598</v>
      </c>
      <c r="S387" s="300">
        <f>(S376-S373)*R387</f>
        <v>4.8008005326231595</v>
      </c>
      <c r="T387" s="74">
        <f>U381/U373</f>
        <v>0.11138748335552598</v>
      </c>
      <c r="U387" s="2">
        <f>(U376-U373)*T387</f>
        <v>4.8008005326231595</v>
      </c>
      <c r="V387" s="48"/>
    </row>
    <row r="388" spans="1:22" x14ac:dyDescent="0.25">
      <c r="A388" s="99">
        <f t="shared" si="60"/>
        <v>16</v>
      </c>
      <c r="B388" s="48" t="s">
        <v>67</v>
      </c>
      <c r="C388" s="37">
        <f>Rates!$B$7</f>
        <v>7.7000000000000002E-3</v>
      </c>
      <c r="D388" s="300">
        <f>C388*D373</f>
        <v>7.7</v>
      </c>
      <c r="E388" s="74">
        <f>Rates!$J$7</f>
        <v>5.1999999999999998E-3</v>
      </c>
      <c r="F388" s="2">
        <f>E388*F373</f>
        <v>5.2</v>
      </c>
      <c r="G388" s="48"/>
      <c r="H388" s="37">
        <f>Rates!$B$7</f>
        <v>7.7000000000000002E-3</v>
      </c>
      <c r="I388" s="300">
        <f>H388*I373</f>
        <v>7.7</v>
      </c>
      <c r="J388" s="74">
        <f>Rates!$J$7</f>
        <v>5.1999999999999998E-3</v>
      </c>
      <c r="K388" s="2">
        <f>J388*K373</f>
        <v>5.2</v>
      </c>
      <c r="L388" s="48"/>
      <c r="M388" s="37">
        <f>Rates!$B$7</f>
        <v>7.7000000000000002E-3</v>
      </c>
      <c r="N388" s="300">
        <f>M388*N373</f>
        <v>7.7</v>
      </c>
      <c r="O388" s="74">
        <f>Rates!$J$7</f>
        <v>5.1999999999999998E-3</v>
      </c>
      <c r="P388" s="2">
        <f>O388*P373</f>
        <v>5.2</v>
      </c>
      <c r="Q388" s="48"/>
      <c r="R388" s="37">
        <f>Rates!$B$7</f>
        <v>7.7000000000000002E-3</v>
      </c>
      <c r="S388" s="300">
        <f>R388*S373</f>
        <v>7.7</v>
      </c>
      <c r="T388" s="74">
        <f>Rates!$J$7</f>
        <v>5.1999999999999998E-3</v>
      </c>
      <c r="U388" s="2">
        <f>T388*U373</f>
        <v>5.2</v>
      </c>
      <c r="V388" s="48"/>
    </row>
    <row r="389" spans="1:22" x14ac:dyDescent="0.25">
      <c r="A389" s="99">
        <f t="shared" si="60"/>
        <v>17</v>
      </c>
      <c r="B389" s="48" t="s">
        <v>7</v>
      </c>
      <c r="C389" s="37">
        <f>Rates!$B$8</f>
        <v>1.6999999999999999E-3</v>
      </c>
      <c r="D389" s="300">
        <f>C389*D373</f>
        <v>1.7</v>
      </c>
      <c r="E389" s="74">
        <f>Rates!$J$8</f>
        <v>1.6999999999999999E-3</v>
      </c>
      <c r="F389" s="2">
        <f>E389*F373</f>
        <v>1.7</v>
      </c>
      <c r="G389" s="48"/>
      <c r="H389" s="37">
        <f>Rates!$B$8</f>
        <v>1.6999999999999999E-3</v>
      </c>
      <c r="I389" s="300">
        <f>H389*I373</f>
        <v>1.7</v>
      </c>
      <c r="J389" s="74">
        <f>Rates!$J$8</f>
        <v>1.6999999999999999E-3</v>
      </c>
      <c r="K389" s="2">
        <f>J389*K373</f>
        <v>1.7</v>
      </c>
      <c r="L389" s="48"/>
      <c r="M389" s="37">
        <f>Rates!$B$8</f>
        <v>1.6999999999999999E-3</v>
      </c>
      <c r="N389" s="300">
        <f>M389*N373</f>
        <v>1.7</v>
      </c>
      <c r="O389" s="74">
        <f>Rates!$J$8</f>
        <v>1.6999999999999999E-3</v>
      </c>
      <c r="P389" s="2">
        <f>O389*P373</f>
        <v>1.7</v>
      </c>
      <c r="Q389" s="48"/>
      <c r="R389" s="37">
        <f>Rates!$B$8</f>
        <v>1.6999999999999999E-3</v>
      </c>
      <c r="S389" s="300">
        <f>R389*S373</f>
        <v>1.7</v>
      </c>
      <c r="T389" s="74">
        <f>Rates!$J$8</f>
        <v>1.6999999999999999E-3</v>
      </c>
      <c r="U389" s="2">
        <f>T389*U373</f>
        <v>1.7</v>
      </c>
      <c r="V389" s="48"/>
    </row>
    <row r="390" spans="1:22" x14ac:dyDescent="0.25">
      <c r="A390" s="99">
        <f t="shared" si="60"/>
        <v>18</v>
      </c>
      <c r="B390" s="48" t="s">
        <v>8</v>
      </c>
      <c r="C390" s="37">
        <f>Rates!$B$9</f>
        <v>2.0000000000000001E-4</v>
      </c>
      <c r="D390" s="300">
        <f>C390*D373</f>
        <v>0.2</v>
      </c>
      <c r="E390" s="74">
        <f>Rates!$J$9</f>
        <v>2.9999999999999997E-4</v>
      </c>
      <c r="F390" s="2">
        <f>E390*F373</f>
        <v>0.3</v>
      </c>
      <c r="G390" s="48"/>
      <c r="H390" s="37">
        <f>Rates!$B$9</f>
        <v>2.0000000000000001E-4</v>
      </c>
      <c r="I390" s="300">
        <f>H390*I373</f>
        <v>0.2</v>
      </c>
      <c r="J390" s="74">
        <f>Rates!$J$9</f>
        <v>2.9999999999999997E-4</v>
      </c>
      <c r="K390" s="2">
        <f>J390*K373</f>
        <v>0.3</v>
      </c>
      <c r="L390" s="48"/>
      <c r="M390" s="37">
        <f>Rates!$B$9</f>
        <v>2.0000000000000001E-4</v>
      </c>
      <c r="N390" s="300">
        <f>M390*N373</f>
        <v>0.2</v>
      </c>
      <c r="O390" s="74">
        <f>Rates!$J$9</f>
        <v>2.9999999999999997E-4</v>
      </c>
      <c r="P390" s="2">
        <f>O390*P373</f>
        <v>0.3</v>
      </c>
      <c r="Q390" s="48"/>
      <c r="R390" s="37">
        <f>Rates!$B$9</f>
        <v>2.0000000000000001E-4</v>
      </c>
      <c r="S390" s="300">
        <f>R390*S373</f>
        <v>0.2</v>
      </c>
      <c r="T390" s="74">
        <f>Rates!$J$9</f>
        <v>2.9999999999999997E-4</v>
      </c>
      <c r="U390" s="2">
        <f>T390*U373</f>
        <v>0.3</v>
      </c>
      <c r="V390" s="48"/>
    </row>
    <row r="391" spans="1:22" x14ac:dyDescent="0.25">
      <c r="A391" s="99">
        <f t="shared" si="60"/>
        <v>19</v>
      </c>
      <c r="B391" s="48" t="s">
        <v>75</v>
      </c>
      <c r="C391" s="37">
        <v>0</v>
      </c>
      <c r="D391" s="300">
        <f>C391*D373</f>
        <v>0</v>
      </c>
      <c r="E391" s="74">
        <v>0</v>
      </c>
      <c r="F391" s="2">
        <f>E391*F373</f>
        <v>0</v>
      </c>
      <c r="G391" s="48"/>
      <c r="H391" s="37">
        <v>0</v>
      </c>
      <c r="I391" s="300">
        <f>H391*I373</f>
        <v>0</v>
      </c>
      <c r="J391" s="74">
        <v>0</v>
      </c>
      <c r="K391" s="2">
        <f>J391*K373</f>
        <v>0</v>
      </c>
      <c r="L391" s="48"/>
      <c r="M391" s="37">
        <f>Rates!$B$20</f>
        <v>4.0000000000000002E-4</v>
      </c>
      <c r="N391" s="300">
        <f>M391*N373</f>
        <v>0.4</v>
      </c>
      <c r="O391" s="74">
        <v>0</v>
      </c>
      <c r="P391" s="2">
        <f>O391*P373</f>
        <v>0</v>
      </c>
      <c r="Q391" s="48"/>
      <c r="R391" s="37">
        <f>Rates!$B$23</f>
        <v>2.3E-3</v>
      </c>
      <c r="S391" s="300">
        <f>R391*S373</f>
        <v>2.2999999999999998</v>
      </c>
      <c r="T391" s="74">
        <v>0</v>
      </c>
      <c r="U391" s="2">
        <f>T391*U373</f>
        <v>0</v>
      </c>
      <c r="V391" s="48"/>
    </row>
    <row r="392" spans="1:22" x14ac:dyDescent="0.25">
      <c r="A392" s="99">
        <f t="shared" si="60"/>
        <v>20</v>
      </c>
      <c r="B392" s="48" t="s">
        <v>82</v>
      </c>
      <c r="C392" s="37">
        <v>0</v>
      </c>
      <c r="D392" s="300">
        <f>C392*D373</f>
        <v>0</v>
      </c>
      <c r="E392" s="74">
        <v>0</v>
      </c>
      <c r="F392" s="2">
        <f>E392*F373</f>
        <v>0</v>
      </c>
      <c r="G392" s="48"/>
      <c r="H392" s="37">
        <v>0</v>
      </c>
      <c r="I392" s="300">
        <f>H392*I373</f>
        <v>0</v>
      </c>
      <c r="J392" s="74">
        <v>0</v>
      </c>
      <c r="K392" s="2">
        <f>J392*K373</f>
        <v>0</v>
      </c>
      <c r="L392" s="48"/>
      <c r="M392" s="37">
        <v>0</v>
      </c>
      <c r="N392" s="300">
        <f>M392*N373</f>
        <v>0</v>
      </c>
      <c r="O392" s="74">
        <v>0</v>
      </c>
      <c r="P392" s="2">
        <f>O392*P373</f>
        <v>0</v>
      </c>
      <c r="Q392" s="48"/>
      <c r="R392" s="37">
        <f>Rates!$B$24</f>
        <v>5.1999999999999998E-3</v>
      </c>
      <c r="S392" s="300">
        <f>R392*S373</f>
        <v>5.2</v>
      </c>
      <c r="T392" s="74">
        <v>0</v>
      </c>
      <c r="U392" s="2">
        <f>T392*U373</f>
        <v>0</v>
      </c>
      <c r="V392" s="48"/>
    </row>
    <row r="393" spans="1:22" x14ac:dyDescent="0.25">
      <c r="A393" s="99">
        <f t="shared" si="60"/>
        <v>21</v>
      </c>
      <c r="B393" s="48" t="s">
        <v>76</v>
      </c>
      <c r="C393" s="37">
        <f>Rates!$B$10</f>
        <v>1.5E-3</v>
      </c>
      <c r="D393" s="300">
        <f>C393*D373</f>
        <v>1.5</v>
      </c>
      <c r="E393" s="74">
        <f>Rates!$J$10</f>
        <v>0</v>
      </c>
      <c r="F393" s="2">
        <f>E393*F373</f>
        <v>0</v>
      </c>
      <c r="G393" s="48"/>
      <c r="H393" s="37">
        <f>Rates!$B$10</f>
        <v>1.5E-3</v>
      </c>
      <c r="I393" s="300">
        <f>H393*I373</f>
        <v>1.5</v>
      </c>
      <c r="J393" s="74">
        <f>Rates!$J$10</f>
        <v>0</v>
      </c>
      <c r="K393" s="2">
        <f>J393*K373</f>
        <v>0</v>
      </c>
      <c r="L393" s="48"/>
      <c r="M393" s="37">
        <f>Rates!$B$10</f>
        <v>1.5E-3</v>
      </c>
      <c r="N393" s="300">
        <f>M393*N373</f>
        <v>1.5</v>
      </c>
      <c r="O393" s="74">
        <f>Rates!$J$10</f>
        <v>0</v>
      </c>
      <c r="P393" s="2">
        <f>O393*P373</f>
        <v>0</v>
      </c>
      <c r="Q393" s="48"/>
      <c r="R393" s="37">
        <f>Rates!$B$10</f>
        <v>1.5E-3</v>
      </c>
      <c r="S393" s="300">
        <f>R393*S373</f>
        <v>1.5</v>
      </c>
      <c r="T393" s="74">
        <f>Rates!$J$10</f>
        <v>0</v>
      </c>
      <c r="U393" s="2">
        <f>T393*U373</f>
        <v>0</v>
      </c>
      <c r="V393" s="48"/>
    </row>
    <row r="394" spans="1:22" x14ac:dyDescent="0.25">
      <c r="A394" s="99">
        <f t="shared" si="60"/>
        <v>22</v>
      </c>
      <c r="B394" s="48" t="s">
        <v>157</v>
      </c>
      <c r="C394" s="37">
        <f>Rates!$B$11</f>
        <v>0</v>
      </c>
      <c r="D394" s="300">
        <f>C394*D373</f>
        <v>0</v>
      </c>
      <c r="E394" s="74">
        <f>Rates!$J$11</f>
        <v>-1.2999999999999999E-3</v>
      </c>
      <c r="F394" s="2">
        <f>E394*F373</f>
        <v>-1.3</v>
      </c>
      <c r="G394" s="48"/>
      <c r="H394" s="37">
        <f>Rates!$B$11</f>
        <v>0</v>
      </c>
      <c r="I394" s="300">
        <f>H394*I373</f>
        <v>0</v>
      </c>
      <c r="J394" s="74">
        <f>Rates!$J$11</f>
        <v>-1.2999999999999999E-3</v>
      </c>
      <c r="K394" s="2">
        <f>J394*K373</f>
        <v>-1.3</v>
      </c>
      <c r="L394" s="48"/>
      <c r="M394" s="37">
        <f>Rates!$B$11</f>
        <v>0</v>
      </c>
      <c r="N394" s="300">
        <f>M394*N373</f>
        <v>0</v>
      </c>
      <c r="O394" s="74">
        <f>Rates!$J$11</f>
        <v>-1.2999999999999999E-3</v>
      </c>
      <c r="P394" s="2">
        <f>O394*P373</f>
        <v>-1.3</v>
      </c>
      <c r="Q394" s="48"/>
      <c r="R394" s="37">
        <f>Rates!$B$11</f>
        <v>0</v>
      </c>
      <c r="S394" s="300">
        <f>R394*S373</f>
        <v>0</v>
      </c>
      <c r="T394" s="74">
        <f>Rates!$J$11</f>
        <v>-1.2999999999999999E-3</v>
      </c>
      <c r="U394" s="2">
        <f>T394*U373</f>
        <v>-1.3</v>
      </c>
      <c r="V394" s="48"/>
    </row>
    <row r="395" spans="1:22" x14ac:dyDescent="0.25">
      <c r="A395" s="99">
        <f t="shared" si="60"/>
        <v>23</v>
      </c>
      <c r="B395" s="48" t="s">
        <v>173</v>
      </c>
      <c r="C395" s="37">
        <f>Rates!$B$12</f>
        <v>0</v>
      </c>
      <c r="D395" s="300">
        <f>C395*D373</f>
        <v>0</v>
      </c>
      <c r="E395" s="74">
        <f>Rates!$J$12</f>
        <v>2.9999999999999997E-4</v>
      </c>
      <c r="F395" s="2">
        <f>E395*F373</f>
        <v>0.3</v>
      </c>
      <c r="G395" s="48"/>
      <c r="H395" s="37">
        <f>Rates!$B$12</f>
        <v>0</v>
      </c>
      <c r="I395" s="300">
        <f>H395*I373</f>
        <v>0</v>
      </c>
      <c r="J395" s="74">
        <f>Rates!$J$12</f>
        <v>2.9999999999999997E-4</v>
      </c>
      <c r="K395" s="2">
        <f>J395*K373</f>
        <v>0.3</v>
      </c>
      <c r="L395" s="48"/>
      <c r="M395" s="37">
        <f>Rates!$B$12</f>
        <v>0</v>
      </c>
      <c r="N395" s="300">
        <f>M395*N373</f>
        <v>0</v>
      </c>
      <c r="O395" s="74">
        <f>Rates!$J$12</f>
        <v>2.9999999999999997E-4</v>
      </c>
      <c r="P395" s="2">
        <f>O395*P373</f>
        <v>0.3</v>
      </c>
      <c r="Q395" s="48"/>
      <c r="R395" s="37">
        <f>Rates!$B$12</f>
        <v>0</v>
      </c>
      <c r="S395" s="300">
        <f>R395*S373</f>
        <v>0</v>
      </c>
      <c r="T395" s="74">
        <f>Rates!$J$12</f>
        <v>2.9999999999999997E-4</v>
      </c>
      <c r="U395" s="2">
        <f>T395*U373</f>
        <v>0.3</v>
      </c>
      <c r="V395" s="48"/>
    </row>
    <row r="396" spans="1:22" x14ac:dyDescent="0.25">
      <c r="A396" s="99">
        <f t="shared" si="60"/>
        <v>24</v>
      </c>
      <c r="B396" s="48" t="s">
        <v>71</v>
      </c>
      <c r="C396" s="37">
        <f>Rates!$B$13</f>
        <v>0.25</v>
      </c>
      <c r="D396" s="300">
        <f>C396</f>
        <v>0.25</v>
      </c>
      <c r="E396" s="74">
        <f>Rates!$J$13</f>
        <v>0</v>
      </c>
      <c r="F396" s="2">
        <f>E396</f>
        <v>0</v>
      </c>
      <c r="G396" s="48"/>
      <c r="H396" s="37">
        <f>Rates!$B$13</f>
        <v>0.25</v>
      </c>
      <c r="I396" s="300">
        <f>H396</f>
        <v>0.25</v>
      </c>
      <c r="J396" s="74">
        <f>Rates!$J$13</f>
        <v>0</v>
      </c>
      <c r="K396" s="2">
        <f>J396</f>
        <v>0</v>
      </c>
      <c r="L396" s="48"/>
      <c r="M396" s="37">
        <f>Rates!$B$13</f>
        <v>0.25</v>
      </c>
      <c r="N396" s="300">
        <f>M396</f>
        <v>0.25</v>
      </c>
      <c r="O396" s="74">
        <f>Rates!$J$13</f>
        <v>0</v>
      </c>
      <c r="P396" s="2">
        <f>O396</f>
        <v>0</v>
      </c>
      <c r="Q396" s="48"/>
      <c r="R396" s="37">
        <f>Rates!$B$13</f>
        <v>0.25</v>
      </c>
      <c r="S396" s="300">
        <f>R396</f>
        <v>0.25</v>
      </c>
      <c r="T396" s="74">
        <f>Rates!$J$13</f>
        <v>0</v>
      </c>
      <c r="U396" s="2">
        <f>T396</f>
        <v>0</v>
      </c>
      <c r="V396" s="48"/>
    </row>
    <row r="397" spans="1:22" x14ac:dyDescent="0.25">
      <c r="A397" s="99">
        <f t="shared" si="60"/>
        <v>25</v>
      </c>
      <c r="B397" s="48" t="s">
        <v>78</v>
      </c>
      <c r="C397" s="37">
        <f>Rates!$B$14</f>
        <v>-1.4</v>
      </c>
      <c r="D397" s="300">
        <f>C397</f>
        <v>-1.4</v>
      </c>
      <c r="E397" s="74">
        <f>Rates!$J$14</f>
        <v>-1.4</v>
      </c>
      <c r="F397" s="2">
        <f>E397</f>
        <v>-1.4</v>
      </c>
      <c r="G397" s="48"/>
      <c r="H397" s="37">
        <f>Rates!$B$14</f>
        <v>-1.4</v>
      </c>
      <c r="I397" s="300">
        <f>H397</f>
        <v>-1.4</v>
      </c>
      <c r="J397" s="74">
        <f>Rates!$J$14</f>
        <v>-1.4</v>
      </c>
      <c r="K397" s="2">
        <f>J397</f>
        <v>-1.4</v>
      </c>
      <c r="L397" s="48"/>
      <c r="M397" s="37">
        <f>Rates!$B$14</f>
        <v>-1.4</v>
      </c>
      <c r="N397" s="300">
        <f>M397</f>
        <v>-1.4</v>
      </c>
      <c r="O397" s="74">
        <f>Rates!$J$14</f>
        <v>-1.4</v>
      </c>
      <c r="P397" s="2">
        <f>O397</f>
        <v>-1.4</v>
      </c>
      <c r="Q397" s="48"/>
      <c r="R397" s="37">
        <f>Rates!$B$14</f>
        <v>-1.4</v>
      </c>
      <c r="S397" s="300">
        <f>R397</f>
        <v>-1.4</v>
      </c>
      <c r="T397" s="74">
        <f>Rates!$J$14</f>
        <v>-1.4</v>
      </c>
      <c r="U397" s="2">
        <f>T397</f>
        <v>-1.4</v>
      </c>
      <c r="V397" s="48"/>
    </row>
    <row r="398" spans="1:22" x14ac:dyDescent="0.25">
      <c r="A398" s="102">
        <f t="shared" si="60"/>
        <v>26</v>
      </c>
      <c r="B398" s="103" t="s">
        <v>23</v>
      </c>
      <c r="C398" s="86"/>
      <c r="D398" s="56">
        <f>SUM(D384:D397)</f>
        <v>34.740800532623169</v>
      </c>
      <c r="E398" s="70"/>
      <c r="F398" s="55">
        <f>SUM(F384:F397)</f>
        <v>31.420800532623161</v>
      </c>
      <c r="G398" s="87">
        <f>F398-D398</f>
        <v>-3.3200000000000074</v>
      </c>
      <c r="H398" s="86"/>
      <c r="I398" s="56">
        <f>SUM(I384:I397)</f>
        <v>34.740800532623169</v>
      </c>
      <c r="J398" s="70"/>
      <c r="K398" s="55">
        <f>SUM(K384:K397)</f>
        <v>31.420800532623161</v>
      </c>
      <c r="L398" s="87">
        <f>K398-I398</f>
        <v>-3.3200000000000074</v>
      </c>
      <c r="M398" s="86"/>
      <c r="N398" s="56">
        <f>SUM(N384:N397)</f>
        <v>35.140800532623167</v>
      </c>
      <c r="O398" s="70"/>
      <c r="P398" s="55">
        <f>SUM(P384:P397)</f>
        <v>31.420800532623161</v>
      </c>
      <c r="Q398" s="87">
        <f>P398-N398</f>
        <v>-3.720000000000006</v>
      </c>
      <c r="R398" s="86"/>
      <c r="S398" s="56">
        <f>SUM(S384:S397)</f>
        <v>42.240800532623169</v>
      </c>
      <c r="T398" s="70"/>
      <c r="U398" s="55">
        <f>SUM(U384:U397)</f>
        <v>31.420800532623161</v>
      </c>
      <c r="V398" s="87">
        <f>U398-S398</f>
        <v>-10.820000000000007</v>
      </c>
    </row>
    <row r="399" spans="1:22" x14ac:dyDescent="0.25">
      <c r="A399" s="104">
        <f t="shared" si="60"/>
        <v>27</v>
      </c>
      <c r="B399" s="105" t="s">
        <v>87</v>
      </c>
      <c r="C399" s="88"/>
      <c r="D399" s="80"/>
      <c r="E399" s="71"/>
      <c r="F399" s="57"/>
      <c r="G399" s="89">
        <f>G398/D398</f>
        <v>-9.5564867507367271E-2</v>
      </c>
      <c r="H399" s="88"/>
      <c r="I399" s="80"/>
      <c r="J399" s="71"/>
      <c r="K399" s="57"/>
      <c r="L399" s="89">
        <f>L398/I398</f>
        <v>-9.5564867507367271E-2</v>
      </c>
      <c r="M399" s="88"/>
      <c r="N399" s="80"/>
      <c r="O399" s="71"/>
      <c r="P399" s="57"/>
      <c r="Q399" s="89">
        <f>Q398/N398</f>
        <v>-0.105859853606537</v>
      </c>
      <c r="R399" s="88"/>
      <c r="S399" s="80"/>
      <c r="T399" s="71"/>
      <c r="U399" s="57"/>
      <c r="V399" s="89">
        <f>V398/S398</f>
        <v>-0.25615044846613566</v>
      </c>
    </row>
    <row r="400" spans="1:22" x14ac:dyDescent="0.25">
      <c r="A400" s="106">
        <f t="shared" si="60"/>
        <v>28</v>
      </c>
      <c r="B400" s="91" t="s">
        <v>26</v>
      </c>
      <c r="C400" s="90"/>
      <c r="D400" s="81"/>
      <c r="E400" s="72"/>
      <c r="F400" s="54"/>
      <c r="G400" s="91"/>
      <c r="H400" s="90"/>
      <c r="I400" s="81"/>
      <c r="J400" s="72"/>
      <c r="K400" s="54"/>
      <c r="L400" s="91"/>
      <c r="M400" s="90"/>
      <c r="N400" s="81"/>
      <c r="O400" s="72"/>
      <c r="P400" s="54"/>
      <c r="Q400" s="91"/>
      <c r="R400" s="90"/>
      <c r="S400" s="81"/>
      <c r="T400" s="72"/>
      <c r="U400" s="54"/>
      <c r="V400" s="91"/>
    </row>
    <row r="401" spans="1:22" x14ac:dyDescent="0.25">
      <c r="A401" s="99">
        <f t="shared" si="60"/>
        <v>29</v>
      </c>
      <c r="B401" s="48" t="s">
        <v>57</v>
      </c>
      <c r="C401" s="37">
        <f>Rates!$B$17</f>
        <v>7.0000000000000001E-3</v>
      </c>
      <c r="D401" s="32">
        <f>C401*D376</f>
        <v>7.3016999999999994</v>
      </c>
      <c r="E401" s="74">
        <f>Rates!$J$17</f>
        <v>6.8999999999999999E-3</v>
      </c>
      <c r="F401" s="2">
        <f>E401*F376</f>
        <v>7.1973899999999995</v>
      </c>
      <c r="G401" s="48"/>
      <c r="H401" s="37">
        <f>Rates!$B$17</f>
        <v>7.0000000000000001E-3</v>
      </c>
      <c r="I401" s="32">
        <f>H401*I376</f>
        <v>7.3016999999999994</v>
      </c>
      <c r="J401" s="74">
        <f>Rates!$J$17</f>
        <v>6.8999999999999999E-3</v>
      </c>
      <c r="K401" s="2">
        <f>J401*K376</f>
        <v>7.1973899999999995</v>
      </c>
      <c r="L401" s="48"/>
      <c r="M401" s="37">
        <f>Rates!$B$17</f>
        <v>7.0000000000000001E-3</v>
      </c>
      <c r="N401" s="32">
        <f>M401*N376</f>
        <v>7.3016999999999994</v>
      </c>
      <c r="O401" s="74">
        <f>Rates!$J$17</f>
        <v>6.8999999999999999E-3</v>
      </c>
      <c r="P401" s="2">
        <f>O401*P376</f>
        <v>7.1973899999999995</v>
      </c>
      <c r="Q401" s="48"/>
      <c r="R401" s="37">
        <f>Rates!$B$17</f>
        <v>7.0000000000000001E-3</v>
      </c>
      <c r="S401" s="32">
        <f>R401*S376</f>
        <v>7.3016999999999994</v>
      </c>
      <c r="T401" s="74">
        <f>Rates!$J$17</f>
        <v>6.8999999999999999E-3</v>
      </c>
      <c r="U401" s="2">
        <f>T401*U376</f>
        <v>7.1973899999999995</v>
      </c>
      <c r="V401" s="48"/>
    </row>
    <row r="402" spans="1:22" x14ac:dyDescent="0.25">
      <c r="A402" s="99">
        <f t="shared" si="60"/>
        <v>30</v>
      </c>
      <c r="B402" s="48" t="s">
        <v>58</v>
      </c>
      <c r="C402" s="37">
        <f>Rates!$B$18</f>
        <v>5.3E-3</v>
      </c>
      <c r="D402" s="32">
        <f>C402*D376</f>
        <v>5.5284299999999993</v>
      </c>
      <c r="E402" s="74">
        <f>Rates!$J$18</f>
        <v>5.3E-3</v>
      </c>
      <c r="F402" s="2">
        <f>E402*F376</f>
        <v>5.5284299999999993</v>
      </c>
      <c r="G402" s="48"/>
      <c r="H402" s="37">
        <f>Rates!$B$18</f>
        <v>5.3E-3</v>
      </c>
      <c r="I402" s="32">
        <f>H402*I376</f>
        <v>5.5284299999999993</v>
      </c>
      <c r="J402" s="74">
        <f>Rates!$J$18</f>
        <v>5.3E-3</v>
      </c>
      <c r="K402" s="2">
        <f>J402*K376</f>
        <v>5.5284299999999993</v>
      </c>
      <c r="L402" s="48"/>
      <c r="M402" s="37">
        <f>Rates!$B$18</f>
        <v>5.3E-3</v>
      </c>
      <c r="N402" s="32">
        <f>M402*N376</f>
        <v>5.5284299999999993</v>
      </c>
      <c r="O402" s="74">
        <f>Rates!$J$18</f>
        <v>5.3E-3</v>
      </c>
      <c r="P402" s="2">
        <f>O402*P376</f>
        <v>5.5284299999999993</v>
      </c>
      <c r="Q402" s="48"/>
      <c r="R402" s="37">
        <f>Rates!$B$18</f>
        <v>5.3E-3</v>
      </c>
      <c r="S402" s="32">
        <f>R402*S376</f>
        <v>5.5284299999999993</v>
      </c>
      <c r="T402" s="74">
        <f>Rates!$J$18</f>
        <v>5.3E-3</v>
      </c>
      <c r="U402" s="2">
        <f>T402*U376</f>
        <v>5.5284299999999993</v>
      </c>
      <c r="V402" s="48"/>
    </row>
    <row r="403" spans="1:22" x14ac:dyDescent="0.25">
      <c r="A403" s="102">
        <f t="shared" si="60"/>
        <v>31</v>
      </c>
      <c r="B403" s="103" t="s">
        <v>23</v>
      </c>
      <c r="C403" s="86"/>
      <c r="D403" s="56">
        <f>SUM(D401:D402)</f>
        <v>12.830129999999999</v>
      </c>
      <c r="E403" s="70"/>
      <c r="F403" s="55">
        <f>SUM(F401:F402)</f>
        <v>12.725819999999999</v>
      </c>
      <c r="G403" s="87">
        <f>F403-D403</f>
        <v>-0.1043099999999999</v>
      </c>
      <c r="H403" s="86"/>
      <c r="I403" s="56">
        <f>SUM(I401:I402)</f>
        <v>12.830129999999999</v>
      </c>
      <c r="J403" s="70"/>
      <c r="K403" s="55">
        <f>SUM(K401:K402)</f>
        <v>12.725819999999999</v>
      </c>
      <c r="L403" s="87">
        <f>K403-I403</f>
        <v>-0.1043099999999999</v>
      </c>
      <c r="M403" s="86"/>
      <c r="N403" s="56">
        <f>SUM(N401:N402)</f>
        <v>12.830129999999999</v>
      </c>
      <c r="O403" s="70"/>
      <c r="P403" s="55">
        <f>SUM(P401:P402)</f>
        <v>12.725819999999999</v>
      </c>
      <c r="Q403" s="87">
        <f>P403-N403</f>
        <v>-0.1043099999999999</v>
      </c>
      <c r="R403" s="86"/>
      <c r="S403" s="56">
        <f>SUM(S401:S402)</f>
        <v>12.830129999999999</v>
      </c>
      <c r="T403" s="70"/>
      <c r="U403" s="55">
        <f>SUM(U401:U402)</f>
        <v>12.725819999999999</v>
      </c>
      <c r="V403" s="87">
        <f>U403-S403</f>
        <v>-0.1043099999999999</v>
      </c>
    </row>
    <row r="404" spans="1:22" x14ac:dyDescent="0.25">
      <c r="A404" s="104">
        <f t="shared" si="60"/>
        <v>32</v>
      </c>
      <c r="B404" s="105" t="s">
        <v>87</v>
      </c>
      <c r="C404" s="88"/>
      <c r="D404" s="80"/>
      <c r="E404" s="71"/>
      <c r="F404" s="57"/>
      <c r="G404" s="89">
        <f>G403/D403</f>
        <v>-8.1300813008130021E-3</v>
      </c>
      <c r="H404" s="88"/>
      <c r="I404" s="80"/>
      <c r="J404" s="71"/>
      <c r="K404" s="57"/>
      <c r="L404" s="89">
        <f>L403/I403</f>
        <v>-8.1300813008130021E-3</v>
      </c>
      <c r="M404" s="88"/>
      <c r="N404" s="80"/>
      <c r="O404" s="71"/>
      <c r="P404" s="57"/>
      <c r="Q404" s="89">
        <f>Q403/N403</f>
        <v>-8.1300813008130021E-3</v>
      </c>
      <c r="R404" s="88"/>
      <c r="S404" s="80"/>
      <c r="T404" s="71"/>
      <c r="U404" s="57"/>
      <c r="V404" s="89">
        <f>V403/S403</f>
        <v>-8.1300813008130021E-3</v>
      </c>
    </row>
    <row r="405" spans="1:22" x14ac:dyDescent="0.25">
      <c r="A405" s="106">
        <f t="shared" si="60"/>
        <v>33</v>
      </c>
      <c r="B405" s="91" t="s">
        <v>27</v>
      </c>
      <c r="C405" s="90"/>
      <c r="D405" s="81"/>
      <c r="E405" s="72"/>
      <c r="F405" s="54"/>
      <c r="G405" s="91"/>
      <c r="H405" s="90"/>
      <c r="I405" s="81"/>
      <c r="J405" s="72"/>
      <c r="K405" s="54"/>
      <c r="L405" s="91"/>
      <c r="M405" s="90"/>
      <c r="N405" s="81"/>
      <c r="O405" s="72"/>
      <c r="P405" s="54"/>
      <c r="Q405" s="91"/>
      <c r="R405" s="90"/>
      <c r="S405" s="81"/>
      <c r="T405" s="72"/>
      <c r="U405" s="54"/>
      <c r="V405" s="91"/>
    </row>
    <row r="406" spans="1:22" x14ac:dyDescent="0.25">
      <c r="A406" s="99">
        <f t="shared" si="60"/>
        <v>34</v>
      </c>
      <c r="B406" s="48" t="s">
        <v>55</v>
      </c>
      <c r="C406" s="37">
        <f>WMSR+RRRP</f>
        <v>6.0000000000000001E-3</v>
      </c>
      <c r="D406" s="32">
        <f>C406*D376</f>
        <v>6.2585999999999995</v>
      </c>
      <c r="E406" s="74">
        <f>WMSR+RRRP</f>
        <v>6.0000000000000001E-3</v>
      </c>
      <c r="F406" s="2">
        <f>E406*F376</f>
        <v>6.2585999999999995</v>
      </c>
      <c r="G406" s="48"/>
      <c r="H406" s="37">
        <f>WMSR+RRRP</f>
        <v>6.0000000000000001E-3</v>
      </c>
      <c r="I406" s="32">
        <f>H406*I376</f>
        <v>6.2585999999999995</v>
      </c>
      <c r="J406" s="74">
        <f>WMSR+RRRP</f>
        <v>6.0000000000000001E-3</v>
      </c>
      <c r="K406" s="2">
        <f>J406*K376</f>
        <v>6.2585999999999995</v>
      </c>
      <c r="L406" s="48"/>
      <c r="M406" s="37">
        <f>WMSR+RRRP</f>
        <v>6.0000000000000001E-3</v>
      </c>
      <c r="N406" s="32">
        <f>M406*N376</f>
        <v>6.2585999999999995</v>
      </c>
      <c r="O406" s="74">
        <f>WMSR+RRRP</f>
        <v>6.0000000000000001E-3</v>
      </c>
      <c r="P406" s="2">
        <f>O406*P376</f>
        <v>6.2585999999999995</v>
      </c>
      <c r="Q406" s="48"/>
      <c r="R406" s="37">
        <f>WMSR+RRRP</f>
        <v>6.0000000000000001E-3</v>
      </c>
      <c r="S406" s="32">
        <f>R406*S376</f>
        <v>6.2585999999999995</v>
      </c>
      <c r="T406" s="74">
        <f>WMSR+RRRP</f>
        <v>6.0000000000000001E-3</v>
      </c>
      <c r="U406" s="2">
        <f>T406*U376</f>
        <v>6.2585999999999995</v>
      </c>
      <c r="V406" s="48"/>
    </row>
    <row r="407" spans="1:22" x14ac:dyDescent="0.25">
      <c r="A407" s="99">
        <f t="shared" si="60"/>
        <v>35</v>
      </c>
      <c r="B407" s="48" t="s">
        <v>56</v>
      </c>
      <c r="C407" s="37">
        <f>SSS</f>
        <v>0.25</v>
      </c>
      <c r="D407" s="32">
        <f>C407</f>
        <v>0.25</v>
      </c>
      <c r="E407" s="74">
        <f>SSS</f>
        <v>0.25</v>
      </c>
      <c r="F407" s="2">
        <f>E407</f>
        <v>0.25</v>
      </c>
      <c r="G407" s="48"/>
      <c r="H407" s="37">
        <f>SSS</f>
        <v>0.25</v>
      </c>
      <c r="I407" s="32">
        <f>H407</f>
        <v>0.25</v>
      </c>
      <c r="J407" s="74">
        <f>SSS</f>
        <v>0.25</v>
      </c>
      <c r="K407" s="2">
        <f>J407</f>
        <v>0.25</v>
      </c>
      <c r="L407" s="48"/>
      <c r="M407" s="37">
        <f>SSS</f>
        <v>0.25</v>
      </c>
      <c r="N407" s="32">
        <f>M407</f>
        <v>0.25</v>
      </c>
      <c r="O407" s="74">
        <f>SSS</f>
        <v>0.25</v>
      </c>
      <c r="P407" s="2">
        <f>O407</f>
        <v>0.25</v>
      </c>
      <c r="Q407" s="48"/>
      <c r="R407" s="37">
        <f>SSS</f>
        <v>0.25</v>
      </c>
      <c r="S407" s="32">
        <f>R407</f>
        <v>0.25</v>
      </c>
      <c r="T407" s="74">
        <f>SSS</f>
        <v>0.25</v>
      </c>
      <c r="U407" s="2">
        <f>T407</f>
        <v>0.25</v>
      </c>
      <c r="V407" s="48"/>
    </row>
    <row r="408" spans="1:22" x14ac:dyDescent="0.25">
      <c r="A408" s="99">
        <f t="shared" si="60"/>
        <v>36</v>
      </c>
      <c r="B408" s="48" t="s">
        <v>9</v>
      </c>
      <c r="C408" s="37">
        <v>7.0000000000000001E-3</v>
      </c>
      <c r="D408" s="32">
        <f>C408*D373</f>
        <v>7</v>
      </c>
      <c r="E408" s="74">
        <v>7.0000000000000001E-3</v>
      </c>
      <c r="F408" s="2">
        <f>E408*F373</f>
        <v>7</v>
      </c>
      <c r="G408" s="48"/>
      <c r="H408" s="37">
        <v>7.0000000000000001E-3</v>
      </c>
      <c r="I408" s="32">
        <f>H408*I373</f>
        <v>7</v>
      </c>
      <c r="J408" s="74">
        <v>7.0000000000000001E-3</v>
      </c>
      <c r="K408" s="2">
        <f>J408*K373</f>
        <v>7</v>
      </c>
      <c r="L408" s="48"/>
      <c r="M408" s="37">
        <v>7.0000000000000001E-3</v>
      </c>
      <c r="N408" s="32">
        <f>M408*N373</f>
        <v>7</v>
      </c>
      <c r="O408" s="74">
        <v>7.0000000000000001E-3</v>
      </c>
      <c r="P408" s="2">
        <f>O408*P373</f>
        <v>7</v>
      </c>
      <c r="Q408" s="48"/>
      <c r="R408" s="37">
        <v>7.0000000000000001E-3</v>
      </c>
      <c r="S408" s="32">
        <f>R408*S373</f>
        <v>7</v>
      </c>
      <c r="T408" s="74">
        <v>7.0000000000000001E-3</v>
      </c>
      <c r="U408" s="2">
        <f>T408*U373</f>
        <v>7</v>
      </c>
      <c r="V408" s="48"/>
    </row>
    <row r="409" spans="1:22" x14ac:dyDescent="0.25">
      <c r="A409" s="99">
        <f t="shared" si="60"/>
        <v>37</v>
      </c>
      <c r="B409" s="48" t="s">
        <v>28</v>
      </c>
      <c r="C409" s="49">
        <v>0</v>
      </c>
      <c r="D409" s="32"/>
      <c r="E409" s="66">
        <v>0</v>
      </c>
      <c r="F409" s="2"/>
      <c r="G409" s="48"/>
      <c r="H409" s="49">
        <v>0</v>
      </c>
      <c r="I409" s="32"/>
      <c r="J409" s="66">
        <v>0</v>
      </c>
      <c r="K409" s="2"/>
      <c r="L409" s="48"/>
      <c r="M409" s="49">
        <v>0</v>
      </c>
      <c r="N409" s="32"/>
      <c r="O409" s="66">
        <v>0</v>
      </c>
      <c r="P409" s="2"/>
      <c r="Q409" s="48"/>
      <c r="R409" s="49">
        <v>0</v>
      </c>
      <c r="S409" s="32"/>
      <c r="T409" s="66">
        <v>0</v>
      </c>
      <c r="U409" s="2"/>
      <c r="V409" s="48"/>
    </row>
    <row r="410" spans="1:22" x14ac:dyDescent="0.25">
      <c r="A410" s="102">
        <f t="shared" si="60"/>
        <v>38</v>
      </c>
      <c r="B410" s="103" t="s">
        <v>10</v>
      </c>
      <c r="C410" s="86"/>
      <c r="D410" s="56">
        <f>SUM(D406:D409)</f>
        <v>13.508599999999999</v>
      </c>
      <c r="E410" s="70"/>
      <c r="F410" s="55">
        <f>SUM(F406:F409)</f>
        <v>13.508599999999999</v>
      </c>
      <c r="G410" s="87">
        <f>F410-D410</f>
        <v>0</v>
      </c>
      <c r="H410" s="86"/>
      <c r="I410" s="56">
        <f>SUM(I406:I409)</f>
        <v>13.508599999999999</v>
      </c>
      <c r="J410" s="70"/>
      <c r="K410" s="55">
        <f>SUM(K406:K409)</f>
        <v>13.508599999999999</v>
      </c>
      <c r="L410" s="87">
        <f>K410-I410</f>
        <v>0</v>
      </c>
      <c r="M410" s="86"/>
      <c r="N410" s="56">
        <f>SUM(N406:N409)</f>
        <v>13.508599999999999</v>
      </c>
      <c r="O410" s="70"/>
      <c r="P410" s="55">
        <f>SUM(P406:P409)</f>
        <v>13.508599999999999</v>
      </c>
      <c r="Q410" s="87">
        <f>P410-N410</f>
        <v>0</v>
      </c>
      <c r="R410" s="86"/>
      <c r="S410" s="56">
        <f>SUM(S406:S409)</f>
        <v>13.508599999999999</v>
      </c>
      <c r="T410" s="70"/>
      <c r="U410" s="55">
        <f>SUM(U406:U409)</f>
        <v>13.508599999999999</v>
      </c>
      <c r="V410" s="87">
        <f>U410-S410</f>
        <v>0</v>
      </c>
    </row>
    <row r="411" spans="1:22" x14ac:dyDescent="0.25">
      <c r="A411" s="104">
        <f t="shared" si="60"/>
        <v>39</v>
      </c>
      <c r="B411" s="105" t="s">
        <v>87</v>
      </c>
      <c r="C411" s="88"/>
      <c r="D411" s="80"/>
      <c r="E411" s="71"/>
      <c r="F411" s="57"/>
      <c r="G411" s="89">
        <f>G410/D410</f>
        <v>0</v>
      </c>
      <c r="H411" s="88"/>
      <c r="I411" s="80"/>
      <c r="J411" s="71"/>
      <c r="K411" s="57"/>
      <c r="L411" s="89">
        <f>L410/I410</f>
        <v>0</v>
      </c>
      <c r="M411" s="88"/>
      <c r="N411" s="80"/>
      <c r="O411" s="71"/>
      <c r="P411" s="57"/>
      <c r="Q411" s="89">
        <f>Q410/N410</f>
        <v>0</v>
      </c>
      <c r="R411" s="88"/>
      <c r="S411" s="80"/>
      <c r="T411" s="71"/>
      <c r="U411" s="57"/>
      <c r="V411" s="89">
        <f>V410/S410</f>
        <v>0</v>
      </c>
    </row>
    <row r="412" spans="1:22" x14ac:dyDescent="0.25">
      <c r="A412" s="107">
        <f t="shared" si="60"/>
        <v>40</v>
      </c>
      <c r="B412" s="93" t="s">
        <v>97</v>
      </c>
      <c r="C412" s="92"/>
      <c r="D412" s="82">
        <f>D381+D398+D403+D410</f>
        <v>172.46701388814915</v>
      </c>
      <c r="E412" s="75"/>
      <c r="F412" s="62">
        <f>F381+F398+F403+F410</f>
        <v>169.04270388814913</v>
      </c>
      <c r="G412" s="93"/>
      <c r="H412" s="92"/>
      <c r="I412" s="82">
        <f>I381+I398+I403+I410</f>
        <v>172.46701388814915</v>
      </c>
      <c r="J412" s="75"/>
      <c r="K412" s="62">
        <f>K381+K398+K403+K410</f>
        <v>169.04270388814913</v>
      </c>
      <c r="L412" s="93"/>
      <c r="M412" s="92"/>
      <c r="N412" s="82">
        <f>N381+N398+N403+N410</f>
        <v>172.86701388814913</v>
      </c>
      <c r="O412" s="75"/>
      <c r="P412" s="62">
        <f>P381+P398+P403+P410</f>
        <v>169.04270388814913</v>
      </c>
      <c r="Q412" s="93"/>
      <c r="R412" s="92"/>
      <c r="S412" s="82">
        <f>S381+S398+S403+S410</f>
        <v>179.96701388814915</v>
      </c>
      <c r="T412" s="75"/>
      <c r="U412" s="62">
        <f>U381+U398+U403+U410</f>
        <v>169.04270388814913</v>
      </c>
      <c r="V412" s="93"/>
    </row>
    <row r="413" spans="1:22" x14ac:dyDescent="0.25">
      <c r="A413" s="108">
        <f t="shared" si="60"/>
        <v>41</v>
      </c>
      <c r="B413" s="94" t="s">
        <v>11</v>
      </c>
      <c r="C413" s="50"/>
      <c r="D413" s="33">
        <f>D412*0.13</f>
        <v>22.420711805459391</v>
      </c>
      <c r="E413" s="76"/>
      <c r="F413" s="59">
        <f>F412*0.13</f>
        <v>21.975551505459389</v>
      </c>
      <c r="G413" s="94"/>
      <c r="H413" s="50"/>
      <c r="I413" s="33">
        <f>I412*0.13</f>
        <v>22.420711805459391</v>
      </c>
      <c r="J413" s="76"/>
      <c r="K413" s="59">
        <f>K412*0.13</f>
        <v>21.975551505459389</v>
      </c>
      <c r="L413" s="94"/>
      <c r="M413" s="50"/>
      <c r="N413" s="33">
        <f>N412*0.13</f>
        <v>22.472711805459387</v>
      </c>
      <c r="O413" s="76"/>
      <c r="P413" s="59">
        <f>P412*0.13</f>
        <v>21.975551505459389</v>
      </c>
      <c r="Q413" s="94"/>
      <c r="R413" s="50"/>
      <c r="S413" s="33">
        <f>S412*0.13</f>
        <v>23.395711805459392</v>
      </c>
      <c r="T413" s="76"/>
      <c r="U413" s="59">
        <f>U412*0.13</f>
        <v>21.975551505459389</v>
      </c>
      <c r="V413" s="94"/>
    </row>
    <row r="414" spans="1:22" x14ac:dyDescent="0.25">
      <c r="A414" s="109">
        <f>A413+1</f>
        <v>42</v>
      </c>
      <c r="B414" s="110" t="s">
        <v>13</v>
      </c>
      <c r="C414" s="95"/>
      <c r="D414" s="64">
        <f>SUM(D412:D413)</f>
        <v>194.88772569360856</v>
      </c>
      <c r="E414" s="78"/>
      <c r="F414" s="63">
        <f>SUM(F412:F413)</f>
        <v>191.01825539360851</v>
      </c>
      <c r="G414" s="96">
        <f>F414-D414</f>
        <v>-3.8694703000000459</v>
      </c>
      <c r="H414" s="95"/>
      <c r="I414" s="64">
        <f>SUM(I412:I413)</f>
        <v>194.88772569360856</v>
      </c>
      <c r="J414" s="78"/>
      <c r="K414" s="63">
        <f>SUM(K412:K413)</f>
        <v>191.01825539360851</v>
      </c>
      <c r="L414" s="96">
        <f>K414-I414</f>
        <v>-3.8694703000000459</v>
      </c>
      <c r="M414" s="95"/>
      <c r="N414" s="64">
        <f>SUM(N412:N413)</f>
        <v>195.33972569360853</v>
      </c>
      <c r="O414" s="78"/>
      <c r="P414" s="63">
        <f>SUM(P412:P413)</f>
        <v>191.01825539360851</v>
      </c>
      <c r="Q414" s="96">
        <f>P414-N414</f>
        <v>-4.3214703000000156</v>
      </c>
      <c r="R414" s="95"/>
      <c r="S414" s="64">
        <f>SUM(S412:S413)</f>
        <v>203.36272569360855</v>
      </c>
      <c r="T414" s="78"/>
      <c r="U414" s="63">
        <f>SUM(U412:U413)</f>
        <v>191.01825539360851</v>
      </c>
      <c r="V414" s="96">
        <f>U414-S414</f>
        <v>-12.34447030000004</v>
      </c>
    </row>
    <row r="415" spans="1:22" x14ac:dyDescent="0.25">
      <c r="A415" s="111">
        <f t="shared" si="60"/>
        <v>43</v>
      </c>
      <c r="B415" s="112" t="s">
        <v>87</v>
      </c>
      <c r="C415" s="97"/>
      <c r="D415" s="83"/>
      <c r="E415" s="79"/>
      <c r="F415" s="65"/>
      <c r="G415" s="98">
        <f>G414/D414</f>
        <v>-1.9854869188033974E-2</v>
      </c>
      <c r="H415" s="97"/>
      <c r="I415" s="83"/>
      <c r="J415" s="79"/>
      <c r="K415" s="65"/>
      <c r="L415" s="98">
        <f>L414/I414</f>
        <v>-1.9854869188033974E-2</v>
      </c>
      <c r="M415" s="97"/>
      <c r="N415" s="83"/>
      <c r="O415" s="79"/>
      <c r="P415" s="65"/>
      <c r="Q415" s="98">
        <f>Q414/N414</f>
        <v>-2.2122844109949587E-2</v>
      </c>
      <c r="R415" s="97"/>
      <c r="S415" s="83"/>
      <c r="T415" s="79"/>
      <c r="U415" s="65"/>
      <c r="V415" s="98">
        <f>V414/S414</f>
        <v>-6.0701735079016064E-2</v>
      </c>
    </row>
    <row r="416" spans="1:22" x14ac:dyDescent="0.25">
      <c r="A416" s="151">
        <f t="shared" si="60"/>
        <v>44</v>
      </c>
      <c r="B416" s="152" t="s">
        <v>14</v>
      </c>
      <c r="C416" s="153"/>
      <c r="D416" s="154"/>
      <c r="E416" s="155"/>
      <c r="F416" s="156"/>
      <c r="G416" s="152"/>
      <c r="H416" s="153"/>
      <c r="I416" s="154"/>
      <c r="J416" s="155"/>
      <c r="K416" s="156"/>
      <c r="L416" s="152"/>
      <c r="M416" s="153"/>
      <c r="N416" s="154"/>
      <c r="O416" s="155"/>
      <c r="P416" s="156"/>
      <c r="Q416" s="152"/>
      <c r="R416" s="153"/>
      <c r="S416" s="154"/>
      <c r="T416" s="155"/>
      <c r="U416" s="156"/>
      <c r="V416" s="152"/>
    </row>
    <row r="417" spans="1:22" x14ac:dyDescent="0.25">
      <c r="A417" s="108">
        <f t="shared" si="60"/>
        <v>45</v>
      </c>
      <c r="B417" s="94" t="s">
        <v>96</v>
      </c>
      <c r="C417" s="162">
        <v>0</v>
      </c>
      <c r="D417" s="33">
        <f>C417*D373</f>
        <v>0</v>
      </c>
      <c r="E417" s="163">
        <v>0</v>
      </c>
      <c r="F417" s="59">
        <f>E417*F373</f>
        <v>0</v>
      </c>
      <c r="G417" s="94"/>
      <c r="H417" s="162">
        <v>0</v>
      </c>
      <c r="I417" s="33">
        <f>H417*I373</f>
        <v>0</v>
      </c>
      <c r="J417" s="163">
        <v>0</v>
      </c>
      <c r="K417" s="59">
        <f>J417*K373</f>
        <v>0</v>
      </c>
      <c r="L417" s="94"/>
      <c r="M417" s="162">
        <f>Rates!B381</f>
        <v>0</v>
      </c>
      <c r="N417" s="33">
        <f>M417*N373</f>
        <v>0</v>
      </c>
      <c r="O417" s="163">
        <v>0</v>
      </c>
      <c r="P417" s="59">
        <f>O417*P373</f>
        <v>0</v>
      </c>
      <c r="Q417" s="94"/>
      <c r="R417" s="162">
        <f>Rates!$B$25</f>
        <v>3.0999999999999999E-3</v>
      </c>
      <c r="S417" s="33">
        <f>R417*S373</f>
        <v>3.1</v>
      </c>
      <c r="T417" s="163">
        <v>0</v>
      </c>
      <c r="U417" s="59">
        <f>T417*U373</f>
        <v>0</v>
      </c>
      <c r="V417" s="94"/>
    </row>
    <row r="418" spans="1:22" x14ac:dyDescent="0.25">
      <c r="A418" s="108">
        <f t="shared" si="60"/>
        <v>46</v>
      </c>
      <c r="B418" s="94" t="s">
        <v>163</v>
      </c>
      <c r="C418" s="162">
        <v>0</v>
      </c>
      <c r="D418" s="33">
        <f>C418*D374</f>
        <v>0</v>
      </c>
      <c r="E418" s="163">
        <v>0</v>
      </c>
      <c r="F418" s="59">
        <f>E418*F374</f>
        <v>0</v>
      </c>
      <c r="G418" s="94"/>
      <c r="H418" s="162">
        <v>0</v>
      </c>
      <c r="I418" s="33">
        <f>H418*I374</f>
        <v>0</v>
      </c>
      <c r="J418" s="163">
        <v>0</v>
      </c>
      <c r="K418" s="59">
        <f>J418*K374</f>
        <v>0</v>
      </c>
      <c r="L418" s="94"/>
      <c r="M418" s="162">
        <f>Rates!B382</f>
        <v>0</v>
      </c>
      <c r="N418" s="33">
        <f>M418*N374</f>
        <v>0</v>
      </c>
      <c r="O418" s="163">
        <v>0</v>
      </c>
      <c r="P418" s="59">
        <f>O418*P374</f>
        <v>0</v>
      </c>
      <c r="Q418" s="94"/>
      <c r="R418" s="162">
        <f>Rates!$B$26</f>
        <v>-2.9999999999999997E-4</v>
      </c>
      <c r="S418" s="33">
        <f>R418*S373</f>
        <v>-0.3</v>
      </c>
      <c r="T418" s="163">
        <v>0</v>
      </c>
      <c r="U418" s="59">
        <f>T418*U373</f>
        <v>0</v>
      </c>
      <c r="V418" s="94"/>
    </row>
    <row r="419" spans="1:22" x14ac:dyDescent="0.25">
      <c r="A419" s="108">
        <f t="shared" si="60"/>
        <v>47</v>
      </c>
      <c r="B419" s="48" t="s">
        <v>95</v>
      </c>
      <c r="C419" s="37">
        <f>Rates!$B$15</f>
        <v>3.3999999999999998E-3</v>
      </c>
      <c r="D419" s="32">
        <f>C419*D373</f>
        <v>3.4</v>
      </c>
      <c r="E419" s="163">
        <f>Rates!$J$15</f>
        <v>0</v>
      </c>
      <c r="F419" s="2">
        <f>E419*F373</f>
        <v>0</v>
      </c>
      <c r="G419" s="48"/>
      <c r="H419" s="37">
        <f>Rates!$B$15</f>
        <v>3.3999999999999998E-3</v>
      </c>
      <c r="I419" s="32">
        <f>H419*I373</f>
        <v>3.4</v>
      </c>
      <c r="J419" s="163">
        <f>Rates!$J$15</f>
        <v>0</v>
      </c>
      <c r="K419" s="2">
        <f>J419*K373</f>
        <v>0</v>
      </c>
      <c r="L419" s="48"/>
      <c r="M419" s="37">
        <f>Rates!$B$15</f>
        <v>3.3999999999999998E-3</v>
      </c>
      <c r="N419" s="32">
        <f>M419*N373</f>
        <v>3.4</v>
      </c>
      <c r="O419" s="163">
        <f>Rates!$J$15</f>
        <v>0</v>
      </c>
      <c r="P419" s="2">
        <f>O419*P373</f>
        <v>0</v>
      </c>
      <c r="Q419" s="48"/>
      <c r="R419" s="37">
        <f>Rates!$B$15</f>
        <v>3.3999999999999998E-3</v>
      </c>
      <c r="S419" s="32">
        <f>R419*S373</f>
        <v>3.4</v>
      </c>
      <c r="T419" s="163">
        <f>Rates!$J$15</f>
        <v>0</v>
      </c>
      <c r="U419" s="2">
        <f>T419*U373</f>
        <v>0</v>
      </c>
      <c r="V419" s="48"/>
    </row>
    <row r="420" spans="1:22" x14ac:dyDescent="0.25">
      <c r="A420" s="289">
        <f t="shared" si="60"/>
        <v>48</v>
      </c>
      <c r="B420" s="85" t="s">
        <v>143</v>
      </c>
      <c r="C420" s="290">
        <f>Rates!$B$16</f>
        <v>0</v>
      </c>
      <c r="D420" s="39">
        <f>C420*D374</f>
        <v>0</v>
      </c>
      <c r="E420" s="163">
        <f>Rates!$J$16</f>
        <v>-1.2999999999999999E-3</v>
      </c>
      <c r="F420" s="2">
        <f>E420*F373</f>
        <v>-1.3</v>
      </c>
      <c r="G420" s="85"/>
      <c r="H420" s="290">
        <f>Rates!$B$16</f>
        <v>0</v>
      </c>
      <c r="I420" s="39">
        <f>H420*I374</f>
        <v>0</v>
      </c>
      <c r="J420" s="163">
        <f>Rates!$J$16</f>
        <v>-1.2999999999999999E-3</v>
      </c>
      <c r="K420" s="2">
        <f>J420*K373</f>
        <v>-1.3</v>
      </c>
      <c r="L420" s="85"/>
      <c r="M420" s="290">
        <f>Rates!$B$16</f>
        <v>0</v>
      </c>
      <c r="N420" s="39">
        <f>M420*N374</f>
        <v>0</v>
      </c>
      <c r="O420" s="163">
        <f>Rates!$J$16</f>
        <v>-1.2999999999999999E-3</v>
      </c>
      <c r="P420" s="2">
        <f>O420*P373</f>
        <v>-1.3</v>
      </c>
      <c r="Q420" s="85"/>
      <c r="R420" s="290">
        <f>Rates!$B$16</f>
        <v>0</v>
      </c>
      <c r="S420" s="39">
        <f>R420*S374</f>
        <v>0</v>
      </c>
      <c r="T420" s="163">
        <f>Rates!$J$16</f>
        <v>-1.2999999999999999E-3</v>
      </c>
      <c r="U420" s="2">
        <f>T420*U373</f>
        <v>-1.3</v>
      </c>
      <c r="V420" s="85"/>
    </row>
    <row r="421" spans="1:22" x14ac:dyDescent="0.25">
      <c r="A421" s="292">
        <f t="shared" si="60"/>
        <v>49</v>
      </c>
      <c r="B421" s="293" t="s">
        <v>15</v>
      </c>
      <c r="C421" s="294"/>
      <c r="D421" s="295">
        <f>D412+SUM(D417:D420)</f>
        <v>175.86701388814916</v>
      </c>
      <c r="E421" s="296"/>
      <c r="F421" s="297">
        <f>F412+SUM(F417:F420)</f>
        <v>167.74270388814912</v>
      </c>
      <c r="G421" s="293"/>
      <c r="H421" s="294"/>
      <c r="I421" s="295">
        <f>I412+SUM(I417:I420)</f>
        <v>175.86701388814916</v>
      </c>
      <c r="J421" s="296"/>
      <c r="K421" s="297">
        <f>K412+SUM(K417:K420)</f>
        <v>167.74270388814912</v>
      </c>
      <c r="L421" s="293"/>
      <c r="M421" s="294"/>
      <c r="N421" s="295">
        <f>N412+SUM(N417:N420)</f>
        <v>176.26701388814914</v>
      </c>
      <c r="O421" s="296"/>
      <c r="P421" s="297">
        <f>P412+SUM(P417:P420)</f>
        <v>167.74270388814912</v>
      </c>
      <c r="Q421" s="293"/>
      <c r="R421" s="294"/>
      <c r="S421" s="295">
        <f>S412+SUM(S417:S420)</f>
        <v>186.16701388814914</v>
      </c>
      <c r="T421" s="296"/>
      <c r="U421" s="297">
        <f>U412+SUM(U417:U420)</f>
        <v>167.74270388814912</v>
      </c>
      <c r="V421" s="293"/>
    </row>
    <row r="422" spans="1:22" x14ac:dyDescent="0.25">
      <c r="A422" s="99">
        <f t="shared" si="60"/>
        <v>50</v>
      </c>
      <c r="B422" s="48" t="s">
        <v>11</v>
      </c>
      <c r="C422" s="49"/>
      <c r="D422" s="32">
        <f>D421*0.13</f>
        <v>22.862711805459391</v>
      </c>
      <c r="E422" s="66"/>
      <c r="F422" s="2">
        <f>F421*0.13</f>
        <v>21.806551505459385</v>
      </c>
      <c r="G422" s="48"/>
      <c r="H422" s="49"/>
      <c r="I422" s="32">
        <f>I421*0.13</f>
        <v>22.862711805459391</v>
      </c>
      <c r="J422" s="66"/>
      <c r="K422" s="2">
        <f>K421*0.13</f>
        <v>21.806551505459385</v>
      </c>
      <c r="L422" s="48"/>
      <c r="M422" s="49"/>
      <c r="N422" s="32">
        <f>N421*0.13</f>
        <v>22.91471180545939</v>
      </c>
      <c r="O422" s="66"/>
      <c r="P422" s="2">
        <f>P421*0.13</f>
        <v>21.806551505459385</v>
      </c>
      <c r="Q422" s="48"/>
      <c r="R422" s="49"/>
      <c r="S422" s="32">
        <f>S421*0.13</f>
        <v>24.201711805459389</v>
      </c>
      <c r="T422" s="66"/>
      <c r="U422" s="2">
        <f>U421*0.13</f>
        <v>21.806551505459385</v>
      </c>
      <c r="V422" s="48"/>
    </row>
    <row r="423" spans="1:22" x14ac:dyDescent="0.25">
      <c r="A423" s="137">
        <f>A422+1</f>
        <v>51</v>
      </c>
      <c r="B423" s="138" t="s">
        <v>13</v>
      </c>
      <c r="C423" s="139"/>
      <c r="D423" s="140">
        <f>SUM(D421:D422)</f>
        <v>198.72972569360854</v>
      </c>
      <c r="E423" s="141"/>
      <c r="F423" s="142">
        <f>SUM(F421:F422)</f>
        <v>189.54925539360852</v>
      </c>
      <c r="G423" s="143">
        <f>F423-D423</f>
        <v>-9.1804703000000245</v>
      </c>
      <c r="H423" s="139"/>
      <c r="I423" s="140">
        <f>SUM(I421:I422)</f>
        <v>198.72972569360854</v>
      </c>
      <c r="J423" s="141"/>
      <c r="K423" s="142">
        <f>SUM(K421:K422)</f>
        <v>189.54925539360852</v>
      </c>
      <c r="L423" s="143">
        <f>K423-I423</f>
        <v>-9.1804703000000245</v>
      </c>
      <c r="M423" s="139"/>
      <c r="N423" s="140">
        <f>SUM(N421:N422)</f>
        <v>199.18172569360854</v>
      </c>
      <c r="O423" s="141"/>
      <c r="P423" s="142">
        <f>SUM(P421:P422)</f>
        <v>189.54925539360852</v>
      </c>
      <c r="Q423" s="143">
        <f>P423-N423</f>
        <v>-9.6324703000000227</v>
      </c>
      <c r="R423" s="139"/>
      <c r="S423" s="140">
        <f>SUM(S421:S422)</f>
        <v>210.36872569360852</v>
      </c>
      <c r="T423" s="141"/>
      <c r="U423" s="142">
        <f>SUM(U421:U422)</f>
        <v>189.54925539360852</v>
      </c>
      <c r="V423" s="143">
        <f>U423-S423</f>
        <v>-20.819470300000006</v>
      </c>
    </row>
    <row r="424" spans="1:22" ht="15.75" thickBot="1" x14ac:dyDescent="0.3">
      <c r="A424" s="144">
        <f t="shared" si="60"/>
        <v>52</v>
      </c>
      <c r="B424" s="145" t="s">
        <v>87</v>
      </c>
      <c r="C424" s="146"/>
      <c r="D424" s="147"/>
      <c r="E424" s="148"/>
      <c r="F424" s="149"/>
      <c r="G424" s="150">
        <f>G423/D423</f>
        <v>-4.6195757921761588E-2</v>
      </c>
      <c r="H424" s="146"/>
      <c r="I424" s="147"/>
      <c r="J424" s="148"/>
      <c r="K424" s="149"/>
      <c r="L424" s="150">
        <f>L423/I423</f>
        <v>-4.6195757921761588E-2</v>
      </c>
      <c r="M424" s="146"/>
      <c r="N424" s="147"/>
      <c r="O424" s="148"/>
      <c r="P424" s="149"/>
      <c r="Q424" s="150">
        <f>Q423/N423</f>
        <v>-4.8360211090937022E-2</v>
      </c>
      <c r="R424" s="146"/>
      <c r="S424" s="147"/>
      <c r="T424" s="148"/>
      <c r="U424" s="149"/>
      <c r="V424" s="150">
        <f>V423/S423</f>
        <v>-9.8966565640191781E-2</v>
      </c>
    </row>
    <row r="425" spans="1:22" ht="15.75" thickBot="1" x14ac:dyDescent="0.3"/>
    <row r="426" spans="1:22" x14ac:dyDescent="0.25">
      <c r="A426" s="113">
        <f>A424+1</f>
        <v>53</v>
      </c>
      <c r="B426" s="114" t="s">
        <v>89</v>
      </c>
      <c r="C426" s="113" t="s">
        <v>2</v>
      </c>
      <c r="D426" s="158" t="s">
        <v>3</v>
      </c>
      <c r="E426" s="159" t="s">
        <v>2</v>
      </c>
      <c r="F426" s="160" t="s">
        <v>3</v>
      </c>
      <c r="G426" s="161" t="s">
        <v>77</v>
      </c>
      <c r="H426" s="113" t="s">
        <v>2</v>
      </c>
      <c r="I426" s="158" t="s">
        <v>3</v>
      </c>
      <c r="J426" s="159" t="s">
        <v>2</v>
      </c>
      <c r="K426" s="160" t="s">
        <v>3</v>
      </c>
      <c r="L426" s="161" t="s">
        <v>77</v>
      </c>
      <c r="M426" s="113" t="s">
        <v>2</v>
      </c>
      <c r="N426" s="158" t="s">
        <v>3</v>
      </c>
      <c r="O426" s="159" t="s">
        <v>2</v>
      </c>
      <c r="P426" s="160" t="s">
        <v>3</v>
      </c>
      <c r="Q426" s="161" t="s">
        <v>77</v>
      </c>
      <c r="R426" s="113" t="s">
        <v>2</v>
      </c>
      <c r="S426" s="158" t="s">
        <v>3</v>
      </c>
      <c r="T426" s="159" t="s">
        <v>2</v>
      </c>
      <c r="U426" s="160" t="s">
        <v>3</v>
      </c>
      <c r="V426" s="161" t="s">
        <v>77</v>
      </c>
    </row>
    <row r="427" spans="1:22" x14ac:dyDescent="0.25">
      <c r="A427" s="99">
        <f>A426+1</f>
        <v>54</v>
      </c>
      <c r="B427" s="48" t="s">
        <v>88</v>
      </c>
      <c r="C427" s="49"/>
      <c r="D427" s="32">
        <f>SUM(D384:D385)+D388+D397+D390</f>
        <v>25.7</v>
      </c>
      <c r="E427" s="66"/>
      <c r="F427" s="2">
        <f>SUM(F384:F385)+F388+F397+F390</f>
        <v>25.130000000000003</v>
      </c>
      <c r="G427" s="36">
        <f>F427-D427</f>
        <v>-0.56999999999999673</v>
      </c>
      <c r="H427" s="49"/>
      <c r="I427" s="32">
        <f>SUM(I384:I385)+I388+I397+I390</f>
        <v>25.7</v>
      </c>
      <c r="J427" s="66"/>
      <c r="K427" s="2">
        <f>SUM(K384:K385)+K388+K397+K390</f>
        <v>25.130000000000003</v>
      </c>
      <c r="L427" s="36">
        <f>K427-I427</f>
        <v>-0.56999999999999673</v>
      </c>
      <c r="M427" s="49"/>
      <c r="N427" s="32">
        <f>SUM(N384:N385)+N388+N397+N390</f>
        <v>25.7</v>
      </c>
      <c r="O427" s="66"/>
      <c r="P427" s="2">
        <f>SUM(P384:P385)+P388+P397+P390</f>
        <v>25.130000000000003</v>
      </c>
      <c r="Q427" s="36">
        <f>P427-N427</f>
        <v>-0.56999999999999673</v>
      </c>
      <c r="R427" s="49"/>
      <c r="S427" s="32">
        <f>SUM(S384:S385)+S388+S397+S390</f>
        <v>25.7</v>
      </c>
      <c r="T427" s="66"/>
      <c r="U427" s="2">
        <f>SUM(U384:U385)+U388+U397+U390</f>
        <v>25.130000000000003</v>
      </c>
      <c r="V427" s="36">
        <f>U427-S427</f>
        <v>-0.56999999999999673</v>
      </c>
    </row>
    <row r="428" spans="1:22" x14ac:dyDescent="0.25">
      <c r="A428" s="124">
        <f t="shared" ref="A428:A430" si="69">A427+1</f>
        <v>55</v>
      </c>
      <c r="B428" s="125" t="s">
        <v>87</v>
      </c>
      <c r="C428" s="126"/>
      <c r="D428" s="127"/>
      <c r="E428" s="128"/>
      <c r="F428" s="53"/>
      <c r="G428" s="129">
        <f>G427/SUM(D427:D430)</f>
        <v>-1.6407221228674378E-2</v>
      </c>
      <c r="H428" s="126"/>
      <c r="I428" s="127"/>
      <c r="J428" s="128"/>
      <c r="K428" s="53"/>
      <c r="L428" s="129">
        <f>L427/SUM(I427:I430)</f>
        <v>-1.6407221228674378E-2</v>
      </c>
      <c r="M428" s="126"/>
      <c r="N428" s="127"/>
      <c r="O428" s="128"/>
      <c r="P428" s="53"/>
      <c r="Q428" s="129">
        <f>Q427/SUM(N427:N430)</f>
        <v>-1.62204614397112E-2</v>
      </c>
      <c r="R428" s="126"/>
      <c r="S428" s="127"/>
      <c r="T428" s="128"/>
      <c r="U428" s="53"/>
      <c r="V428" s="129">
        <f>V427/SUM(S427:S430)</f>
        <v>-1.3494062442300966E-2</v>
      </c>
    </row>
    <row r="429" spans="1:22" x14ac:dyDescent="0.25">
      <c r="A429" s="99">
        <f t="shared" si="69"/>
        <v>56</v>
      </c>
      <c r="B429" s="48" t="s">
        <v>90</v>
      </c>
      <c r="C429" s="49"/>
      <c r="D429" s="32">
        <f>D386+D389+SUM(D391:D396)+D387</f>
        <v>9.0408005326231589</v>
      </c>
      <c r="E429" s="66"/>
      <c r="F429" s="2">
        <f>F386+F389+SUM(F391:F396)+F387</f>
        <v>6.2908005326231597</v>
      </c>
      <c r="G429" s="36">
        <f>F429-D429</f>
        <v>-2.7499999999999991</v>
      </c>
      <c r="H429" s="49"/>
      <c r="I429" s="32">
        <f>I386+I389+SUM(I391:I396)+I387</f>
        <v>9.0408005326231589</v>
      </c>
      <c r="J429" s="66"/>
      <c r="K429" s="2">
        <f>K386+K389+SUM(K391:K396)+K387</f>
        <v>6.2908005326231597</v>
      </c>
      <c r="L429" s="36">
        <f>K429-I429</f>
        <v>-2.7499999999999991</v>
      </c>
      <c r="M429" s="49"/>
      <c r="N429" s="32">
        <f>N386+N389+SUM(N391:N396)+N387</f>
        <v>9.440800532623161</v>
      </c>
      <c r="O429" s="66"/>
      <c r="P429" s="2">
        <f>P386+P389+SUM(P391:P396)+P387</f>
        <v>6.2908005326231597</v>
      </c>
      <c r="Q429" s="36">
        <f>P429-N429</f>
        <v>-3.1500000000000012</v>
      </c>
      <c r="R429" s="49"/>
      <c r="S429" s="32">
        <f>S386+S389+SUM(S391:S396)+S387</f>
        <v>16.540800532623159</v>
      </c>
      <c r="T429" s="66"/>
      <c r="U429" s="2">
        <f>U386+U389+SUM(U391:U396)+U387</f>
        <v>6.2908005326231597</v>
      </c>
      <c r="V429" s="36">
        <f>U429-S429</f>
        <v>-10.25</v>
      </c>
    </row>
    <row r="430" spans="1:22" ht="15.75" thickBot="1" x14ac:dyDescent="0.3">
      <c r="A430" s="130">
        <f t="shared" si="69"/>
        <v>57</v>
      </c>
      <c r="B430" s="131" t="s">
        <v>87</v>
      </c>
      <c r="C430" s="132"/>
      <c r="D430" s="133"/>
      <c r="E430" s="134"/>
      <c r="F430" s="135"/>
      <c r="G430" s="136">
        <f>G429/SUM(D427:D430)</f>
        <v>-7.9157646278692595E-2</v>
      </c>
      <c r="H430" s="132"/>
      <c r="I430" s="133"/>
      <c r="J430" s="134"/>
      <c r="K430" s="135"/>
      <c r="L430" s="136">
        <f>L429/SUM(I427:I430)</f>
        <v>-7.9157646278692595E-2</v>
      </c>
      <c r="M430" s="132"/>
      <c r="N430" s="133"/>
      <c r="O430" s="134"/>
      <c r="P430" s="135"/>
      <c r="Q430" s="136">
        <f>Q429/SUM(N427:N430)</f>
        <v>-8.9639392166825593E-2</v>
      </c>
      <c r="R430" s="132"/>
      <c r="S430" s="133"/>
      <c r="T430" s="134"/>
      <c r="U430" s="135"/>
      <c r="V430" s="136">
        <f>V429/SUM(S427:S430)</f>
        <v>-0.24265638602383455</v>
      </c>
    </row>
    <row r="431" spans="1:22" ht="15.75" thickBot="1" x14ac:dyDescent="0.3"/>
    <row r="432" spans="1:22" x14ac:dyDescent="0.25">
      <c r="A432" s="341" t="s">
        <v>81</v>
      </c>
      <c r="B432" s="343" t="s">
        <v>0</v>
      </c>
      <c r="C432" s="339" t="s">
        <v>159</v>
      </c>
      <c r="D432" s="340"/>
      <c r="E432" s="337" t="s">
        <v>158</v>
      </c>
      <c r="F432" s="337"/>
      <c r="G432" s="338"/>
      <c r="H432" s="339" t="s">
        <v>160</v>
      </c>
      <c r="I432" s="340"/>
      <c r="J432" s="337" t="s">
        <v>158</v>
      </c>
      <c r="K432" s="337"/>
      <c r="L432" s="338"/>
      <c r="M432" s="339" t="s">
        <v>161</v>
      </c>
      <c r="N432" s="340"/>
      <c r="O432" s="337" t="s">
        <v>158</v>
      </c>
      <c r="P432" s="337"/>
      <c r="Q432" s="338"/>
      <c r="R432" s="339" t="s">
        <v>162</v>
      </c>
      <c r="S432" s="340"/>
      <c r="T432" s="337" t="s">
        <v>158</v>
      </c>
      <c r="U432" s="337"/>
      <c r="V432" s="338"/>
    </row>
    <row r="433" spans="1:22" x14ac:dyDescent="0.25">
      <c r="A433" s="342"/>
      <c r="B433" s="344"/>
      <c r="C433" s="117" t="s">
        <v>2</v>
      </c>
      <c r="D433" s="118" t="s">
        <v>3</v>
      </c>
      <c r="E433" s="119" t="s">
        <v>2</v>
      </c>
      <c r="F433" s="120" t="s">
        <v>3</v>
      </c>
      <c r="G433" s="246" t="s">
        <v>77</v>
      </c>
      <c r="H433" s="117" t="s">
        <v>2</v>
      </c>
      <c r="I433" s="118" t="s">
        <v>3</v>
      </c>
      <c r="J433" s="119" t="s">
        <v>2</v>
      </c>
      <c r="K433" s="120" t="s">
        <v>3</v>
      </c>
      <c r="L433" s="246" t="s">
        <v>77</v>
      </c>
      <c r="M433" s="117" t="s">
        <v>2</v>
      </c>
      <c r="N433" s="118" t="s">
        <v>3</v>
      </c>
      <c r="O433" s="119" t="s">
        <v>2</v>
      </c>
      <c r="P433" s="120" t="s">
        <v>3</v>
      </c>
      <c r="Q433" s="246" t="s">
        <v>77</v>
      </c>
      <c r="R433" s="117" t="s">
        <v>2</v>
      </c>
      <c r="S433" s="118" t="s">
        <v>3</v>
      </c>
      <c r="T433" s="119" t="s">
        <v>2</v>
      </c>
      <c r="U433" s="120" t="s">
        <v>3</v>
      </c>
      <c r="V433" s="246" t="s">
        <v>77</v>
      </c>
    </row>
    <row r="434" spans="1:22" x14ac:dyDescent="0.25">
      <c r="A434" s="99">
        <v>1</v>
      </c>
      <c r="B434" s="48" t="s">
        <v>68</v>
      </c>
      <c r="C434" s="49"/>
      <c r="D434" s="210">
        <v>2000</v>
      </c>
      <c r="E434" s="66"/>
      <c r="F434" s="1">
        <f>D434</f>
        <v>2000</v>
      </c>
      <c r="G434" s="48"/>
      <c r="H434" s="49"/>
      <c r="I434" s="30">
        <f>D434</f>
        <v>2000</v>
      </c>
      <c r="J434" s="66"/>
      <c r="K434" s="1">
        <f>I434</f>
        <v>2000</v>
      </c>
      <c r="L434" s="48"/>
      <c r="M434" s="49"/>
      <c r="N434" s="30">
        <f>D434</f>
        <v>2000</v>
      </c>
      <c r="O434" s="66"/>
      <c r="P434" s="1">
        <f>N434</f>
        <v>2000</v>
      </c>
      <c r="Q434" s="48"/>
      <c r="R434" s="49"/>
      <c r="S434" s="30">
        <f>D434</f>
        <v>2000</v>
      </c>
      <c r="T434" s="66"/>
      <c r="U434" s="1">
        <f>S434</f>
        <v>2000</v>
      </c>
      <c r="V434" s="48"/>
    </row>
    <row r="435" spans="1:22" x14ac:dyDescent="0.25">
      <c r="A435" s="99">
        <f>A434+1</f>
        <v>2</v>
      </c>
      <c r="B435" s="48" t="s">
        <v>69</v>
      </c>
      <c r="C435" s="49"/>
      <c r="D435" s="30">
        <v>0</v>
      </c>
      <c r="E435" s="66"/>
      <c r="F435" s="1">
        <f>D435</f>
        <v>0</v>
      </c>
      <c r="G435" s="48"/>
      <c r="H435" s="49"/>
      <c r="I435" s="30">
        <v>0</v>
      </c>
      <c r="J435" s="66"/>
      <c r="K435" s="1">
        <f>I435</f>
        <v>0</v>
      </c>
      <c r="L435" s="48"/>
      <c r="M435" s="49"/>
      <c r="N435" s="30">
        <v>0</v>
      </c>
      <c r="O435" s="66"/>
      <c r="P435" s="1">
        <f>N435</f>
        <v>0</v>
      </c>
      <c r="Q435" s="48"/>
      <c r="R435" s="49"/>
      <c r="S435" s="30">
        <v>0</v>
      </c>
      <c r="T435" s="66"/>
      <c r="U435" s="1">
        <f>S435</f>
        <v>0</v>
      </c>
      <c r="V435" s="48"/>
    </row>
    <row r="436" spans="1:22" x14ac:dyDescent="0.25">
      <c r="A436" s="99">
        <f t="shared" ref="A436:A485" si="70">A435+1</f>
        <v>3</v>
      </c>
      <c r="B436" s="48" t="s">
        <v>19</v>
      </c>
      <c r="C436" s="49"/>
      <c r="D436" s="30">
        <f>EPI_LOSS</f>
        <v>1.0430999999999999</v>
      </c>
      <c r="E436" s="66"/>
      <c r="F436" s="1">
        <f>EPI_LOSS</f>
        <v>1.0430999999999999</v>
      </c>
      <c r="G436" s="48"/>
      <c r="H436" s="49"/>
      <c r="I436" s="30">
        <f>EPI_LOSS</f>
        <v>1.0430999999999999</v>
      </c>
      <c r="J436" s="66"/>
      <c r="K436" s="1">
        <f>EPI_LOSS</f>
        <v>1.0430999999999999</v>
      </c>
      <c r="L436" s="48"/>
      <c r="M436" s="49"/>
      <c r="N436" s="30">
        <f>EPI_LOSS</f>
        <v>1.0430999999999999</v>
      </c>
      <c r="O436" s="66"/>
      <c r="P436" s="1">
        <f>EPI_LOSS</f>
        <v>1.0430999999999999</v>
      </c>
      <c r="Q436" s="48"/>
      <c r="R436" s="49"/>
      <c r="S436" s="42">
        <f>NEW_LOSS</f>
        <v>1.0430999999999999</v>
      </c>
      <c r="T436" s="66"/>
      <c r="U436" s="1">
        <f>EPI_LOSS</f>
        <v>1.0430999999999999</v>
      </c>
      <c r="V436" s="48"/>
    </row>
    <row r="437" spans="1:22" x14ac:dyDescent="0.25">
      <c r="A437" s="99">
        <f t="shared" si="70"/>
        <v>4</v>
      </c>
      <c r="B437" s="48" t="s">
        <v>70</v>
      </c>
      <c r="C437" s="49"/>
      <c r="D437" s="30">
        <f>D434*D436</f>
        <v>2086.1999999999998</v>
      </c>
      <c r="E437" s="66"/>
      <c r="F437" s="1">
        <f>F434*F436</f>
        <v>2086.1999999999998</v>
      </c>
      <c r="G437" s="48"/>
      <c r="H437" s="49"/>
      <c r="I437" s="30">
        <f>I434*I436</f>
        <v>2086.1999999999998</v>
      </c>
      <c r="J437" s="66"/>
      <c r="K437" s="1">
        <f>K434*K436</f>
        <v>2086.1999999999998</v>
      </c>
      <c r="L437" s="48"/>
      <c r="M437" s="49"/>
      <c r="N437" s="30">
        <f>N434*N436</f>
        <v>2086.1999999999998</v>
      </c>
      <c r="O437" s="66"/>
      <c r="P437" s="1">
        <f>P434*P436</f>
        <v>2086.1999999999998</v>
      </c>
      <c r="Q437" s="48"/>
      <c r="R437" s="49"/>
      <c r="S437" s="30">
        <f>S434*S436</f>
        <v>2086.1999999999998</v>
      </c>
      <c r="T437" s="66"/>
      <c r="U437" s="1">
        <f>U434*U436</f>
        <v>2086.1999999999998</v>
      </c>
      <c r="V437" s="48"/>
    </row>
    <row r="438" spans="1:22" x14ac:dyDescent="0.25">
      <c r="A438" s="100">
        <f t="shared" si="70"/>
        <v>5</v>
      </c>
      <c r="B438" s="46" t="s">
        <v>24</v>
      </c>
      <c r="C438" s="45"/>
      <c r="D438" s="31"/>
      <c r="E438" s="67"/>
      <c r="F438" s="29"/>
      <c r="G438" s="46"/>
      <c r="H438" s="45"/>
      <c r="I438" s="31"/>
      <c r="J438" s="67"/>
      <c r="K438" s="29"/>
      <c r="L438" s="46"/>
      <c r="M438" s="45"/>
      <c r="N438" s="31"/>
      <c r="O438" s="67"/>
      <c r="P438" s="29"/>
      <c r="Q438" s="46"/>
      <c r="R438" s="45"/>
      <c r="S438" s="31"/>
      <c r="T438" s="67"/>
      <c r="U438" s="29"/>
      <c r="V438" s="46"/>
    </row>
    <row r="439" spans="1:22" x14ac:dyDescent="0.25">
      <c r="A439" s="99">
        <f t="shared" si="70"/>
        <v>6</v>
      </c>
      <c r="B439" s="48" t="s">
        <v>20</v>
      </c>
      <c r="C439" s="47">
        <f>'General Input'!$B$11</f>
        <v>8.6999999999999994E-2</v>
      </c>
      <c r="D439" s="32">
        <f>D434*C439*TOU_OFF</f>
        <v>113.06524633821572</v>
      </c>
      <c r="E439" s="68">
        <f>'General Input'!$B$11</f>
        <v>8.6999999999999994E-2</v>
      </c>
      <c r="F439" s="2">
        <f>F434*E439*TOU_OFF</f>
        <v>113.06524633821572</v>
      </c>
      <c r="G439" s="48"/>
      <c r="H439" s="47">
        <f>'General Input'!$B$11</f>
        <v>8.6999999999999994E-2</v>
      </c>
      <c r="I439" s="32">
        <f>I434*H439*TOU_OFF</f>
        <v>113.06524633821572</v>
      </c>
      <c r="J439" s="68">
        <f>'General Input'!$B$11</f>
        <v>8.6999999999999994E-2</v>
      </c>
      <c r="K439" s="2">
        <f>K434*J439*TOU_OFF</f>
        <v>113.06524633821572</v>
      </c>
      <c r="L439" s="48"/>
      <c r="M439" s="47">
        <f>'General Input'!$B$11</f>
        <v>8.6999999999999994E-2</v>
      </c>
      <c r="N439" s="32">
        <f>N434*M439*TOU_OFF</f>
        <v>113.06524633821572</v>
      </c>
      <c r="O439" s="68">
        <f>'General Input'!$B$11</f>
        <v>8.6999999999999994E-2</v>
      </c>
      <c r="P439" s="2">
        <f>P434*O439*TOU_OFF</f>
        <v>113.06524633821572</v>
      </c>
      <c r="Q439" s="48"/>
      <c r="R439" s="47">
        <f>'General Input'!$B$11</f>
        <v>8.6999999999999994E-2</v>
      </c>
      <c r="S439" s="32">
        <f>S434*R439*TOU_OFF</f>
        <v>113.06524633821572</v>
      </c>
      <c r="T439" s="68">
        <f>'General Input'!$B$11</f>
        <v>8.6999999999999994E-2</v>
      </c>
      <c r="U439" s="2">
        <f>U434*T439*TOU_OFF</f>
        <v>113.06524633821572</v>
      </c>
      <c r="V439" s="48"/>
    </row>
    <row r="440" spans="1:22" x14ac:dyDescent="0.25">
      <c r="A440" s="99">
        <f t="shared" si="70"/>
        <v>7</v>
      </c>
      <c r="B440" s="48" t="s">
        <v>21</v>
      </c>
      <c r="C440" s="47">
        <f>'General Input'!$B$12</f>
        <v>0.13200000000000001</v>
      </c>
      <c r="D440" s="32">
        <f>D434*C440*TOU_MID</f>
        <v>44.996005326231696</v>
      </c>
      <c r="E440" s="68">
        <f>'General Input'!$B$12</f>
        <v>0.13200000000000001</v>
      </c>
      <c r="F440" s="2">
        <f>F434*E440*TOU_MID</f>
        <v>44.996005326231696</v>
      </c>
      <c r="G440" s="48"/>
      <c r="H440" s="47">
        <f>'General Input'!$B$12</f>
        <v>0.13200000000000001</v>
      </c>
      <c r="I440" s="32">
        <f>I434*H440*TOU_MID</f>
        <v>44.996005326231696</v>
      </c>
      <c r="J440" s="68">
        <f>'General Input'!$B$12</f>
        <v>0.13200000000000001</v>
      </c>
      <c r="K440" s="2">
        <f>K434*J440*TOU_MID</f>
        <v>44.996005326231696</v>
      </c>
      <c r="L440" s="48"/>
      <c r="M440" s="47">
        <f>'General Input'!$B$12</f>
        <v>0.13200000000000001</v>
      </c>
      <c r="N440" s="32">
        <f>N434*M440*TOU_MID</f>
        <v>44.996005326231696</v>
      </c>
      <c r="O440" s="68">
        <f>'General Input'!$B$12</f>
        <v>0.13200000000000001</v>
      </c>
      <c r="P440" s="2">
        <f>P434*O440*TOU_MID</f>
        <v>44.996005326231696</v>
      </c>
      <c r="Q440" s="48"/>
      <c r="R440" s="47">
        <f>'General Input'!$B$12</f>
        <v>0.13200000000000001</v>
      </c>
      <c r="S440" s="32">
        <f>S434*R440*TOU_MID</f>
        <v>44.996005326231696</v>
      </c>
      <c r="T440" s="68">
        <f>'General Input'!$B$12</f>
        <v>0.13200000000000001</v>
      </c>
      <c r="U440" s="2">
        <f>U434*T440*TOU_MID</f>
        <v>44.996005326231696</v>
      </c>
      <c r="V440" s="48"/>
    </row>
    <row r="441" spans="1:22" x14ac:dyDescent="0.25">
      <c r="A441" s="101">
        <f t="shared" si="70"/>
        <v>8</v>
      </c>
      <c r="B441" s="85" t="s">
        <v>22</v>
      </c>
      <c r="C441" s="84">
        <f>'General Input'!$B$13</f>
        <v>0.18</v>
      </c>
      <c r="D441" s="39">
        <f>D434*C441*TOU_ON</f>
        <v>64.71371504660452</v>
      </c>
      <c r="E441" s="69">
        <f>'General Input'!$B$13</f>
        <v>0.18</v>
      </c>
      <c r="F441" s="40">
        <f>F434*E441*TOU_ON</f>
        <v>64.71371504660452</v>
      </c>
      <c r="G441" s="85"/>
      <c r="H441" s="84">
        <f>'General Input'!$B$13</f>
        <v>0.18</v>
      </c>
      <c r="I441" s="39">
        <f>I434*H441*TOU_ON</f>
        <v>64.71371504660452</v>
      </c>
      <c r="J441" s="69">
        <f>'General Input'!$B$13</f>
        <v>0.18</v>
      </c>
      <c r="K441" s="40">
        <f>K434*J441*TOU_ON</f>
        <v>64.71371504660452</v>
      </c>
      <c r="L441" s="85"/>
      <c r="M441" s="84">
        <f>'General Input'!$B$13</f>
        <v>0.18</v>
      </c>
      <c r="N441" s="39">
        <f>N434*M441*TOU_ON</f>
        <v>64.71371504660452</v>
      </c>
      <c r="O441" s="69">
        <f>'General Input'!$B$13</f>
        <v>0.18</v>
      </c>
      <c r="P441" s="40">
        <f>P434*O441*TOU_ON</f>
        <v>64.71371504660452</v>
      </c>
      <c r="Q441" s="85"/>
      <c r="R441" s="84">
        <f>'General Input'!$B$13</f>
        <v>0.18</v>
      </c>
      <c r="S441" s="39">
        <f>S434*R441*TOU_ON</f>
        <v>64.71371504660452</v>
      </c>
      <c r="T441" s="69">
        <f>'General Input'!$B$13</f>
        <v>0.18</v>
      </c>
      <c r="U441" s="40">
        <f>U434*T441*TOU_ON</f>
        <v>64.71371504660452</v>
      </c>
      <c r="V441" s="85"/>
    </row>
    <row r="442" spans="1:22" x14ac:dyDescent="0.25">
      <c r="A442" s="102">
        <f t="shared" si="70"/>
        <v>9</v>
      </c>
      <c r="B442" s="103" t="s">
        <v>23</v>
      </c>
      <c r="C442" s="86"/>
      <c r="D442" s="56">
        <f>SUM(D439:D441)</f>
        <v>222.77496671105195</v>
      </c>
      <c r="E442" s="70"/>
      <c r="F442" s="55">
        <f>SUM(F439:F441)</f>
        <v>222.77496671105195</v>
      </c>
      <c r="G442" s="87">
        <f>D442-F442</f>
        <v>0</v>
      </c>
      <c r="H442" s="86"/>
      <c r="I442" s="56">
        <f>SUM(I439:I441)</f>
        <v>222.77496671105195</v>
      </c>
      <c r="J442" s="70"/>
      <c r="K442" s="55">
        <f>SUM(K439:K441)</f>
        <v>222.77496671105195</v>
      </c>
      <c r="L442" s="87">
        <f>I442-K442</f>
        <v>0</v>
      </c>
      <c r="M442" s="86"/>
      <c r="N442" s="56">
        <f>SUM(N439:N441)</f>
        <v>222.77496671105195</v>
      </c>
      <c r="O442" s="70"/>
      <c r="P442" s="55">
        <f>SUM(P439:P441)</f>
        <v>222.77496671105195</v>
      </c>
      <c r="Q442" s="87">
        <f>N442-P442</f>
        <v>0</v>
      </c>
      <c r="R442" s="86"/>
      <c r="S442" s="56">
        <f>SUM(S439:S441)</f>
        <v>222.77496671105195</v>
      </c>
      <c r="T442" s="70"/>
      <c r="U442" s="55">
        <f>SUM(U439:U441)</f>
        <v>222.77496671105195</v>
      </c>
      <c r="V442" s="87">
        <f>S442-U442</f>
        <v>0</v>
      </c>
    </row>
    <row r="443" spans="1:22" x14ac:dyDescent="0.25">
      <c r="A443" s="104">
        <f t="shared" si="70"/>
        <v>10</v>
      </c>
      <c r="B443" s="105" t="s">
        <v>87</v>
      </c>
      <c r="C443" s="88"/>
      <c r="D443" s="80"/>
      <c r="E443" s="71"/>
      <c r="F443" s="57"/>
      <c r="G443" s="89">
        <f>G442/D442</f>
        <v>0</v>
      </c>
      <c r="H443" s="88"/>
      <c r="I443" s="80"/>
      <c r="J443" s="71"/>
      <c r="K443" s="57"/>
      <c r="L443" s="89">
        <f>L442/I442</f>
        <v>0</v>
      </c>
      <c r="M443" s="88"/>
      <c r="N443" s="80"/>
      <c r="O443" s="71"/>
      <c r="P443" s="57"/>
      <c r="Q443" s="89">
        <f>Q442/N442</f>
        <v>0</v>
      </c>
      <c r="R443" s="88"/>
      <c r="S443" s="80"/>
      <c r="T443" s="71"/>
      <c r="U443" s="57"/>
      <c r="V443" s="89">
        <f>V442/S442</f>
        <v>0</v>
      </c>
    </row>
    <row r="444" spans="1:22" x14ac:dyDescent="0.25">
      <c r="A444" s="106">
        <f t="shared" si="70"/>
        <v>11</v>
      </c>
      <c r="B444" s="91" t="s">
        <v>25</v>
      </c>
      <c r="C444" s="90"/>
      <c r="D444" s="81"/>
      <c r="E444" s="72"/>
      <c r="F444" s="54"/>
      <c r="G444" s="91"/>
      <c r="H444" s="90"/>
      <c r="I444" s="81"/>
      <c r="J444" s="72"/>
      <c r="K444" s="54"/>
      <c r="L444" s="91"/>
      <c r="M444" s="90"/>
      <c r="N444" s="81"/>
      <c r="O444" s="72"/>
      <c r="P444" s="54"/>
      <c r="Q444" s="91"/>
      <c r="R444" s="90"/>
      <c r="S444" s="81"/>
      <c r="T444" s="72"/>
      <c r="U444" s="54"/>
      <c r="V444" s="91"/>
    </row>
    <row r="445" spans="1:22" x14ac:dyDescent="0.25">
      <c r="A445" s="99">
        <f t="shared" si="70"/>
        <v>12</v>
      </c>
      <c r="B445" s="48" t="s">
        <v>5</v>
      </c>
      <c r="C445" s="35">
        <f>Rates!$B$3</f>
        <v>18.98</v>
      </c>
      <c r="D445" s="300">
        <f>C445</f>
        <v>18.98</v>
      </c>
      <c r="E445" s="73">
        <f>Rates!$J$3</f>
        <v>21.03</v>
      </c>
      <c r="F445" s="2">
        <f>E445</f>
        <v>21.03</v>
      </c>
      <c r="G445" s="48"/>
      <c r="H445" s="35">
        <f>Rates!$B$3</f>
        <v>18.98</v>
      </c>
      <c r="I445" s="300">
        <f>H445</f>
        <v>18.98</v>
      </c>
      <c r="J445" s="73">
        <f>Rates!$J$3</f>
        <v>21.03</v>
      </c>
      <c r="K445" s="2">
        <f>J445</f>
        <v>21.03</v>
      </c>
      <c r="L445" s="48"/>
      <c r="M445" s="35">
        <f>Rates!$B$3</f>
        <v>18.98</v>
      </c>
      <c r="N445" s="300">
        <f>M445</f>
        <v>18.98</v>
      </c>
      <c r="O445" s="73">
        <f>Rates!$J$3</f>
        <v>21.03</v>
      </c>
      <c r="P445" s="2">
        <f>O445</f>
        <v>21.03</v>
      </c>
      <c r="Q445" s="48"/>
      <c r="R445" s="35">
        <f>Rates!$B$3</f>
        <v>18.98</v>
      </c>
      <c r="S445" s="300">
        <f>R445</f>
        <v>18.98</v>
      </c>
      <c r="T445" s="73">
        <f>Rates!$J$3</f>
        <v>21.03</v>
      </c>
      <c r="U445" s="2">
        <f>T445</f>
        <v>21.03</v>
      </c>
      <c r="V445" s="48"/>
    </row>
    <row r="446" spans="1:22" x14ac:dyDescent="0.25">
      <c r="A446" s="99">
        <f>A445+1</f>
        <v>13</v>
      </c>
      <c r="B446" s="48" t="s">
        <v>139</v>
      </c>
      <c r="C446" s="35">
        <f>Rates!$B$4</f>
        <v>0.22</v>
      </c>
      <c r="D446" s="300">
        <f t="shared" ref="D446:D447" si="71">C446</f>
        <v>0.22</v>
      </c>
      <c r="E446" s="73">
        <f>Rates!$J$4</f>
        <v>0</v>
      </c>
      <c r="F446" s="2">
        <f t="shared" ref="F446:F447" si="72">E446</f>
        <v>0</v>
      </c>
      <c r="G446" s="48"/>
      <c r="H446" s="35">
        <f>Rates!$B$4</f>
        <v>0.22</v>
      </c>
      <c r="I446" s="300">
        <f t="shared" ref="I446:I447" si="73">H446</f>
        <v>0.22</v>
      </c>
      <c r="J446" s="73">
        <f>Rates!$J$4</f>
        <v>0</v>
      </c>
      <c r="K446" s="2">
        <f t="shared" ref="K446:K447" si="74">J446</f>
        <v>0</v>
      </c>
      <c r="L446" s="48"/>
      <c r="M446" s="35">
        <f>Rates!$B$4</f>
        <v>0.22</v>
      </c>
      <c r="N446" s="300">
        <f t="shared" ref="N446:N447" si="75">M446</f>
        <v>0.22</v>
      </c>
      <c r="O446" s="73">
        <f>Rates!$J$4</f>
        <v>0</v>
      </c>
      <c r="P446" s="2">
        <f t="shared" ref="P446:P447" si="76">O446</f>
        <v>0</v>
      </c>
      <c r="Q446" s="48"/>
      <c r="R446" s="35">
        <f>Rates!$B$4</f>
        <v>0.22</v>
      </c>
      <c r="S446" s="300">
        <f t="shared" ref="S446:S447" si="77">R446</f>
        <v>0.22</v>
      </c>
      <c r="T446" s="73">
        <f>Rates!$J$4</f>
        <v>0</v>
      </c>
      <c r="U446" s="2">
        <f t="shared" ref="U446:U447" si="78">T446</f>
        <v>0</v>
      </c>
      <c r="V446" s="48"/>
    </row>
    <row r="447" spans="1:22" x14ac:dyDescent="0.25">
      <c r="A447" s="99">
        <f t="shared" si="70"/>
        <v>14</v>
      </c>
      <c r="B447" s="48" t="s">
        <v>72</v>
      </c>
      <c r="C447" s="35">
        <f>Rates!$B$5</f>
        <v>0.79</v>
      </c>
      <c r="D447" s="300">
        <f t="shared" si="71"/>
        <v>0.79</v>
      </c>
      <c r="E447" s="73">
        <f>Rates!$J$5</f>
        <v>0.79</v>
      </c>
      <c r="F447" s="2">
        <f t="shared" si="72"/>
        <v>0.79</v>
      </c>
      <c r="G447" s="48"/>
      <c r="H447" s="35">
        <f>Rates!$B$5</f>
        <v>0.79</v>
      </c>
      <c r="I447" s="300">
        <f t="shared" si="73"/>
        <v>0.79</v>
      </c>
      <c r="J447" s="73">
        <f>Rates!$J$5</f>
        <v>0.79</v>
      </c>
      <c r="K447" s="2">
        <f t="shared" si="74"/>
        <v>0.79</v>
      </c>
      <c r="L447" s="48"/>
      <c r="M447" s="35">
        <f>Rates!$B$5</f>
        <v>0.79</v>
      </c>
      <c r="N447" s="300">
        <f t="shared" si="75"/>
        <v>0.79</v>
      </c>
      <c r="O447" s="73">
        <f>Rates!$J$5</f>
        <v>0.79</v>
      </c>
      <c r="P447" s="2">
        <f t="shared" si="76"/>
        <v>0.79</v>
      </c>
      <c r="Q447" s="48"/>
      <c r="R447" s="35">
        <f>Rates!$B$5</f>
        <v>0.79</v>
      </c>
      <c r="S447" s="300">
        <f t="shared" si="77"/>
        <v>0.79</v>
      </c>
      <c r="T447" s="73">
        <f>Rates!$J$5</f>
        <v>0.79</v>
      </c>
      <c r="U447" s="2">
        <f t="shared" si="78"/>
        <v>0.79</v>
      </c>
      <c r="V447" s="48"/>
    </row>
    <row r="448" spans="1:22" x14ac:dyDescent="0.25">
      <c r="A448" s="99">
        <f t="shared" si="70"/>
        <v>15</v>
      </c>
      <c r="B448" s="48" t="s">
        <v>4</v>
      </c>
      <c r="C448" s="37">
        <f>D442/D434</f>
        <v>0.11138748335552598</v>
      </c>
      <c r="D448" s="300">
        <f>(D437-D434)*C448</f>
        <v>9.6016010652463191</v>
      </c>
      <c r="E448" s="74">
        <f>F442/F434</f>
        <v>0.11138748335552598</v>
      </c>
      <c r="F448" s="2">
        <f>(F437-F434)*E448</f>
        <v>9.6016010652463191</v>
      </c>
      <c r="G448" s="48"/>
      <c r="H448" s="37">
        <f>I442/I434</f>
        <v>0.11138748335552598</v>
      </c>
      <c r="I448" s="300">
        <f>(I437-I434)*H448</f>
        <v>9.6016010652463191</v>
      </c>
      <c r="J448" s="74">
        <f>K442/K434</f>
        <v>0.11138748335552598</v>
      </c>
      <c r="K448" s="2">
        <f>(K437-K434)*J448</f>
        <v>9.6016010652463191</v>
      </c>
      <c r="L448" s="48"/>
      <c r="M448" s="37">
        <f>N442/N434</f>
        <v>0.11138748335552598</v>
      </c>
      <c r="N448" s="300">
        <f>(N437-N434)*M448</f>
        <v>9.6016010652463191</v>
      </c>
      <c r="O448" s="74">
        <f>P442/P434</f>
        <v>0.11138748335552598</v>
      </c>
      <c r="P448" s="2">
        <f>(P437-P434)*O448</f>
        <v>9.6016010652463191</v>
      </c>
      <c r="Q448" s="48"/>
      <c r="R448" s="37">
        <f>S442/S434</f>
        <v>0.11138748335552598</v>
      </c>
      <c r="S448" s="300">
        <f>(S437-S434)*R448</f>
        <v>9.6016010652463191</v>
      </c>
      <c r="T448" s="74">
        <f>U442/U434</f>
        <v>0.11138748335552598</v>
      </c>
      <c r="U448" s="2">
        <f>(U437-U434)*T448</f>
        <v>9.6016010652463191</v>
      </c>
      <c r="V448" s="48"/>
    </row>
    <row r="449" spans="1:22" x14ac:dyDescent="0.25">
      <c r="A449" s="99">
        <f t="shared" si="70"/>
        <v>16</v>
      </c>
      <c r="B449" s="48" t="s">
        <v>67</v>
      </c>
      <c r="C449" s="37">
        <f>Rates!$B$7</f>
        <v>7.7000000000000002E-3</v>
      </c>
      <c r="D449" s="300">
        <f>C449*D434</f>
        <v>15.4</v>
      </c>
      <c r="E449" s="74">
        <f>Rates!$J$7</f>
        <v>5.1999999999999998E-3</v>
      </c>
      <c r="F449" s="2">
        <f>E449*F434</f>
        <v>10.4</v>
      </c>
      <c r="G449" s="48"/>
      <c r="H449" s="37">
        <f>Rates!$B$7</f>
        <v>7.7000000000000002E-3</v>
      </c>
      <c r="I449" s="300">
        <f>H449*I434</f>
        <v>15.4</v>
      </c>
      <c r="J449" s="74">
        <f>Rates!$J$7</f>
        <v>5.1999999999999998E-3</v>
      </c>
      <c r="K449" s="2">
        <f>J449*K434</f>
        <v>10.4</v>
      </c>
      <c r="L449" s="48"/>
      <c r="M449" s="37">
        <f>Rates!$B$7</f>
        <v>7.7000000000000002E-3</v>
      </c>
      <c r="N449" s="300">
        <f>M449*N434</f>
        <v>15.4</v>
      </c>
      <c r="O449" s="74">
        <f>Rates!$J$7</f>
        <v>5.1999999999999998E-3</v>
      </c>
      <c r="P449" s="2">
        <f>O449*P434</f>
        <v>10.4</v>
      </c>
      <c r="Q449" s="48"/>
      <c r="R449" s="37">
        <f>Rates!$B$7</f>
        <v>7.7000000000000002E-3</v>
      </c>
      <c r="S449" s="300">
        <f>R449*S434</f>
        <v>15.4</v>
      </c>
      <c r="T449" s="74">
        <f>Rates!$J$7</f>
        <v>5.1999999999999998E-3</v>
      </c>
      <c r="U449" s="2">
        <f>T449*U434</f>
        <v>10.4</v>
      </c>
      <c r="V449" s="48"/>
    </row>
    <row r="450" spans="1:22" x14ac:dyDescent="0.25">
      <c r="A450" s="99">
        <f t="shared" si="70"/>
        <v>17</v>
      </c>
      <c r="B450" s="48" t="s">
        <v>7</v>
      </c>
      <c r="C450" s="37">
        <f>Rates!$B$8</f>
        <v>1.6999999999999999E-3</v>
      </c>
      <c r="D450" s="300">
        <f>C450*D434</f>
        <v>3.4</v>
      </c>
      <c r="E450" s="74">
        <f>Rates!$J$8</f>
        <v>1.6999999999999999E-3</v>
      </c>
      <c r="F450" s="2">
        <f>E450*F434</f>
        <v>3.4</v>
      </c>
      <c r="G450" s="48"/>
      <c r="H450" s="37">
        <f>Rates!$B$8</f>
        <v>1.6999999999999999E-3</v>
      </c>
      <c r="I450" s="300">
        <f>H450*I434</f>
        <v>3.4</v>
      </c>
      <c r="J450" s="74">
        <f>Rates!$J$8</f>
        <v>1.6999999999999999E-3</v>
      </c>
      <c r="K450" s="2">
        <f>J450*K434</f>
        <v>3.4</v>
      </c>
      <c r="L450" s="48"/>
      <c r="M450" s="37">
        <f>Rates!$B$8</f>
        <v>1.6999999999999999E-3</v>
      </c>
      <c r="N450" s="300">
        <f>M450*N434</f>
        <v>3.4</v>
      </c>
      <c r="O450" s="74">
        <f>Rates!$J$8</f>
        <v>1.6999999999999999E-3</v>
      </c>
      <c r="P450" s="2">
        <f>O450*P434</f>
        <v>3.4</v>
      </c>
      <c r="Q450" s="48"/>
      <c r="R450" s="37">
        <f>Rates!$B$8</f>
        <v>1.6999999999999999E-3</v>
      </c>
      <c r="S450" s="300">
        <f>R450*S434</f>
        <v>3.4</v>
      </c>
      <c r="T450" s="74">
        <f>Rates!$J$8</f>
        <v>1.6999999999999999E-3</v>
      </c>
      <c r="U450" s="2">
        <f>T450*U434</f>
        <v>3.4</v>
      </c>
      <c r="V450" s="48"/>
    </row>
    <row r="451" spans="1:22" x14ac:dyDescent="0.25">
      <c r="A451" s="99">
        <f t="shared" si="70"/>
        <v>18</v>
      </c>
      <c r="B451" s="48" t="s">
        <v>8</v>
      </c>
      <c r="C451" s="37">
        <f>Rates!$B$9</f>
        <v>2.0000000000000001E-4</v>
      </c>
      <c r="D451" s="300">
        <f>C451*D434</f>
        <v>0.4</v>
      </c>
      <c r="E451" s="74">
        <f>Rates!$J$9</f>
        <v>2.9999999999999997E-4</v>
      </c>
      <c r="F451" s="2">
        <f>E451*F434</f>
        <v>0.6</v>
      </c>
      <c r="G451" s="48"/>
      <c r="H451" s="37">
        <f>Rates!$B$9</f>
        <v>2.0000000000000001E-4</v>
      </c>
      <c r="I451" s="300">
        <f>H451*I434</f>
        <v>0.4</v>
      </c>
      <c r="J451" s="74">
        <f>Rates!$J$9</f>
        <v>2.9999999999999997E-4</v>
      </c>
      <c r="K451" s="2">
        <f>J451*K434</f>
        <v>0.6</v>
      </c>
      <c r="L451" s="48"/>
      <c r="M451" s="37">
        <f>Rates!$B$9</f>
        <v>2.0000000000000001E-4</v>
      </c>
      <c r="N451" s="300">
        <f>M451*N434</f>
        <v>0.4</v>
      </c>
      <c r="O451" s="74">
        <f>Rates!$J$9</f>
        <v>2.9999999999999997E-4</v>
      </c>
      <c r="P451" s="2">
        <f>O451*P434</f>
        <v>0.6</v>
      </c>
      <c r="Q451" s="48"/>
      <c r="R451" s="37">
        <f>Rates!$B$9</f>
        <v>2.0000000000000001E-4</v>
      </c>
      <c r="S451" s="300">
        <f>R451*S434</f>
        <v>0.4</v>
      </c>
      <c r="T451" s="74">
        <f>Rates!$J$9</f>
        <v>2.9999999999999997E-4</v>
      </c>
      <c r="U451" s="2">
        <f>T451*U434</f>
        <v>0.6</v>
      </c>
      <c r="V451" s="48"/>
    </row>
    <row r="452" spans="1:22" x14ac:dyDescent="0.25">
      <c r="A452" s="99">
        <f t="shared" si="70"/>
        <v>19</v>
      </c>
      <c r="B452" s="48" t="s">
        <v>75</v>
      </c>
      <c r="C452" s="37">
        <v>0</v>
      </c>
      <c r="D452" s="300">
        <f>C452*D434</f>
        <v>0</v>
      </c>
      <c r="E452" s="74">
        <v>0</v>
      </c>
      <c r="F452" s="2">
        <f>E452*F434</f>
        <v>0</v>
      </c>
      <c r="G452" s="48"/>
      <c r="H452" s="37">
        <v>0</v>
      </c>
      <c r="I452" s="300">
        <f>H452*I434</f>
        <v>0</v>
      </c>
      <c r="J452" s="74">
        <v>0</v>
      </c>
      <c r="K452" s="2">
        <f>J452*K434</f>
        <v>0</v>
      </c>
      <c r="L452" s="48"/>
      <c r="M452" s="37">
        <f>Rates!$B$20</f>
        <v>4.0000000000000002E-4</v>
      </c>
      <c r="N452" s="300">
        <f>M452*N434</f>
        <v>0.8</v>
      </c>
      <c r="O452" s="74">
        <v>0</v>
      </c>
      <c r="P452" s="2">
        <f>O452*P434</f>
        <v>0</v>
      </c>
      <c r="Q452" s="48"/>
      <c r="R452" s="37">
        <f>Rates!$B$23</f>
        <v>2.3E-3</v>
      </c>
      <c r="S452" s="300">
        <f>R452*S434</f>
        <v>4.5999999999999996</v>
      </c>
      <c r="T452" s="74">
        <v>0</v>
      </c>
      <c r="U452" s="2">
        <f>T452*U434</f>
        <v>0</v>
      </c>
      <c r="V452" s="48"/>
    </row>
    <row r="453" spans="1:22" x14ac:dyDescent="0.25">
      <c r="A453" s="99">
        <f t="shared" si="70"/>
        <v>20</v>
      </c>
      <c r="B453" s="48" t="s">
        <v>82</v>
      </c>
      <c r="C453" s="37">
        <v>0</v>
      </c>
      <c r="D453" s="300">
        <f>C453*D434</f>
        <v>0</v>
      </c>
      <c r="E453" s="74">
        <v>0</v>
      </c>
      <c r="F453" s="2">
        <f>E453*F434</f>
        <v>0</v>
      </c>
      <c r="G453" s="48"/>
      <c r="H453" s="37">
        <v>0</v>
      </c>
      <c r="I453" s="300">
        <f>H453*I434</f>
        <v>0</v>
      </c>
      <c r="J453" s="74">
        <v>0</v>
      </c>
      <c r="K453" s="2">
        <f>J453*K434</f>
        <v>0</v>
      </c>
      <c r="L453" s="48"/>
      <c r="M453" s="37">
        <v>0</v>
      </c>
      <c r="N453" s="300">
        <f>M453*N434</f>
        <v>0</v>
      </c>
      <c r="O453" s="74">
        <v>0</v>
      </c>
      <c r="P453" s="2">
        <f>O453*P434</f>
        <v>0</v>
      </c>
      <c r="Q453" s="48"/>
      <c r="R453" s="37">
        <f>Rates!$B$24</f>
        <v>5.1999999999999998E-3</v>
      </c>
      <c r="S453" s="300">
        <f>R453*S434</f>
        <v>10.4</v>
      </c>
      <c r="T453" s="74">
        <v>0</v>
      </c>
      <c r="U453" s="2">
        <f>T453*U434</f>
        <v>0</v>
      </c>
      <c r="V453" s="48"/>
    </row>
    <row r="454" spans="1:22" x14ac:dyDescent="0.25">
      <c r="A454" s="99">
        <f t="shared" si="70"/>
        <v>21</v>
      </c>
      <c r="B454" s="48" t="s">
        <v>76</v>
      </c>
      <c r="C454" s="37">
        <f>Rates!$B$10</f>
        <v>1.5E-3</v>
      </c>
      <c r="D454" s="300">
        <f>C454*D434</f>
        <v>3</v>
      </c>
      <c r="E454" s="74">
        <f>Rates!$J$10</f>
        <v>0</v>
      </c>
      <c r="F454" s="2">
        <f>E454*F434</f>
        <v>0</v>
      </c>
      <c r="G454" s="48"/>
      <c r="H454" s="37">
        <f>Rates!$B$10</f>
        <v>1.5E-3</v>
      </c>
      <c r="I454" s="300">
        <f>H454*I434</f>
        <v>3</v>
      </c>
      <c r="J454" s="74">
        <f>Rates!$J$10</f>
        <v>0</v>
      </c>
      <c r="K454" s="2">
        <f>J454*K434</f>
        <v>0</v>
      </c>
      <c r="L454" s="48"/>
      <c r="M454" s="37">
        <f>Rates!$B$10</f>
        <v>1.5E-3</v>
      </c>
      <c r="N454" s="300">
        <f>M454*N434</f>
        <v>3</v>
      </c>
      <c r="O454" s="74">
        <f>Rates!$J$10</f>
        <v>0</v>
      </c>
      <c r="P454" s="2">
        <f>O454*P434</f>
        <v>0</v>
      </c>
      <c r="Q454" s="48"/>
      <c r="R454" s="37">
        <f>Rates!$B$10</f>
        <v>1.5E-3</v>
      </c>
      <c r="S454" s="300">
        <f>R454*S434</f>
        <v>3</v>
      </c>
      <c r="T454" s="74">
        <f>Rates!$J$10</f>
        <v>0</v>
      </c>
      <c r="U454" s="2">
        <f>T454*U434</f>
        <v>0</v>
      </c>
      <c r="V454" s="48"/>
    </row>
    <row r="455" spans="1:22" x14ac:dyDescent="0.25">
      <c r="A455" s="99">
        <f t="shared" si="70"/>
        <v>22</v>
      </c>
      <c r="B455" s="48" t="s">
        <v>157</v>
      </c>
      <c r="C455" s="37">
        <f>Rates!$B$11</f>
        <v>0</v>
      </c>
      <c r="D455" s="300">
        <f>C455*D434</f>
        <v>0</v>
      </c>
      <c r="E455" s="74">
        <f>Rates!$J$11</f>
        <v>-1.2999999999999999E-3</v>
      </c>
      <c r="F455" s="2">
        <f>E455*F434</f>
        <v>-2.6</v>
      </c>
      <c r="G455" s="48"/>
      <c r="H455" s="37">
        <f>Rates!$B$11</f>
        <v>0</v>
      </c>
      <c r="I455" s="300">
        <f>H455*I434</f>
        <v>0</v>
      </c>
      <c r="J455" s="74">
        <f>Rates!$J$11</f>
        <v>-1.2999999999999999E-3</v>
      </c>
      <c r="K455" s="2">
        <f>J455*K434</f>
        <v>-2.6</v>
      </c>
      <c r="L455" s="48"/>
      <c r="M455" s="37">
        <f>Rates!$B$11</f>
        <v>0</v>
      </c>
      <c r="N455" s="300">
        <f>M455*N434</f>
        <v>0</v>
      </c>
      <c r="O455" s="74">
        <f>Rates!$J$11</f>
        <v>-1.2999999999999999E-3</v>
      </c>
      <c r="P455" s="2">
        <f>O455*P434</f>
        <v>-2.6</v>
      </c>
      <c r="Q455" s="48"/>
      <c r="R455" s="37">
        <f>Rates!$B$11</f>
        <v>0</v>
      </c>
      <c r="S455" s="300">
        <f>R455*S434</f>
        <v>0</v>
      </c>
      <c r="T455" s="74">
        <f>Rates!$J$11</f>
        <v>-1.2999999999999999E-3</v>
      </c>
      <c r="U455" s="2">
        <f>T455*U434</f>
        <v>-2.6</v>
      </c>
      <c r="V455" s="48"/>
    </row>
    <row r="456" spans="1:22" x14ac:dyDescent="0.25">
      <c r="A456" s="99">
        <f t="shared" si="70"/>
        <v>23</v>
      </c>
      <c r="B456" s="48" t="s">
        <v>173</v>
      </c>
      <c r="C456" s="37">
        <f>Rates!$B$12</f>
        <v>0</v>
      </c>
      <c r="D456" s="300">
        <f>C456*D434</f>
        <v>0</v>
      </c>
      <c r="E456" s="74">
        <f>Rates!$J$12</f>
        <v>2.9999999999999997E-4</v>
      </c>
      <c r="F456" s="2">
        <f>E456*F434</f>
        <v>0.6</v>
      </c>
      <c r="G456" s="48"/>
      <c r="H456" s="37">
        <f>Rates!$B$12</f>
        <v>0</v>
      </c>
      <c r="I456" s="300">
        <f>H456*I434</f>
        <v>0</v>
      </c>
      <c r="J456" s="74">
        <f>Rates!$J$12</f>
        <v>2.9999999999999997E-4</v>
      </c>
      <c r="K456" s="2">
        <f>J456*K434</f>
        <v>0.6</v>
      </c>
      <c r="L456" s="48"/>
      <c r="M456" s="37">
        <f>Rates!$B$12</f>
        <v>0</v>
      </c>
      <c r="N456" s="300">
        <f>M456*N434</f>
        <v>0</v>
      </c>
      <c r="O456" s="74">
        <f>Rates!$J$12</f>
        <v>2.9999999999999997E-4</v>
      </c>
      <c r="P456" s="2">
        <f>O456*P434</f>
        <v>0.6</v>
      </c>
      <c r="Q456" s="48"/>
      <c r="R456" s="37">
        <f>Rates!$B$12</f>
        <v>0</v>
      </c>
      <c r="S456" s="300">
        <f>R456*S434</f>
        <v>0</v>
      </c>
      <c r="T456" s="74">
        <f>Rates!$J$12</f>
        <v>2.9999999999999997E-4</v>
      </c>
      <c r="U456" s="2">
        <f>T456*U434</f>
        <v>0.6</v>
      </c>
      <c r="V456" s="48"/>
    </row>
    <row r="457" spans="1:22" x14ac:dyDescent="0.25">
      <c r="A457" s="99">
        <f t="shared" si="70"/>
        <v>24</v>
      </c>
      <c r="B457" s="48" t="s">
        <v>71</v>
      </c>
      <c r="C457" s="37">
        <f>Rates!$B$13</f>
        <v>0.25</v>
      </c>
      <c r="D457" s="300">
        <f>C457</f>
        <v>0.25</v>
      </c>
      <c r="E457" s="74">
        <f>Rates!$J$13</f>
        <v>0</v>
      </c>
      <c r="F457" s="2">
        <f>E457</f>
        <v>0</v>
      </c>
      <c r="G457" s="48"/>
      <c r="H457" s="37">
        <f>Rates!$B$13</f>
        <v>0.25</v>
      </c>
      <c r="I457" s="300">
        <f>H457</f>
        <v>0.25</v>
      </c>
      <c r="J457" s="74">
        <f>Rates!$J$13</f>
        <v>0</v>
      </c>
      <c r="K457" s="2">
        <f>J457</f>
        <v>0</v>
      </c>
      <c r="L457" s="48"/>
      <c r="M457" s="37">
        <f>Rates!$B$13</f>
        <v>0.25</v>
      </c>
      <c r="N457" s="300">
        <f>M457</f>
        <v>0.25</v>
      </c>
      <c r="O457" s="74">
        <f>Rates!$J$13</f>
        <v>0</v>
      </c>
      <c r="P457" s="2">
        <f>O457</f>
        <v>0</v>
      </c>
      <c r="Q457" s="48"/>
      <c r="R457" s="37">
        <f>Rates!$B$13</f>
        <v>0.25</v>
      </c>
      <c r="S457" s="300">
        <f>R457</f>
        <v>0.25</v>
      </c>
      <c r="T457" s="74">
        <f>Rates!$J$13</f>
        <v>0</v>
      </c>
      <c r="U457" s="2">
        <f>T457</f>
        <v>0</v>
      </c>
      <c r="V457" s="48"/>
    </row>
    <row r="458" spans="1:22" x14ac:dyDescent="0.25">
      <c r="A458" s="99">
        <f t="shared" si="70"/>
        <v>25</v>
      </c>
      <c r="B458" s="48" t="s">
        <v>78</v>
      </c>
      <c r="C458" s="37">
        <f>Rates!$B$14</f>
        <v>-1.4</v>
      </c>
      <c r="D458" s="300">
        <f>C458</f>
        <v>-1.4</v>
      </c>
      <c r="E458" s="74">
        <f>Rates!$J$14</f>
        <v>-1.4</v>
      </c>
      <c r="F458" s="2">
        <f>E458</f>
        <v>-1.4</v>
      </c>
      <c r="G458" s="48"/>
      <c r="H458" s="37">
        <f>Rates!$B$14</f>
        <v>-1.4</v>
      </c>
      <c r="I458" s="300">
        <f>H458</f>
        <v>-1.4</v>
      </c>
      <c r="J458" s="74">
        <f>Rates!$J$14</f>
        <v>-1.4</v>
      </c>
      <c r="K458" s="2">
        <f>J458</f>
        <v>-1.4</v>
      </c>
      <c r="L458" s="48"/>
      <c r="M458" s="37">
        <f>Rates!$B$14</f>
        <v>-1.4</v>
      </c>
      <c r="N458" s="300">
        <f>M458</f>
        <v>-1.4</v>
      </c>
      <c r="O458" s="74">
        <f>Rates!$J$14</f>
        <v>-1.4</v>
      </c>
      <c r="P458" s="2">
        <f>O458</f>
        <v>-1.4</v>
      </c>
      <c r="Q458" s="48"/>
      <c r="R458" s="37">
        <f>Rates!$B$14</f>
        <v>-1.4</v>
      </c>
      <c r="S458" s="300">
        <f>R458</f>
        <v>-1.4</v>
      </c>
      <c r="T458" s="74">
        <f>Rates!$J$14</f>
        <v>-1.4</v>
      </c>
      <c r="U458" s="2">
        <f>T458</f>
        <v>-1.4</v>
      </c>
      <c r="V458" s="48"/>
    </row>
    <row r="459" spans="1:22" x14ac:dyDescent="0.25">
      <c r="A459" s="102">
        <f t="shared" si="70"/>
        <v>26</v>
      </c>
      <c r="B459" s="103" t="s">
        <v>23</v>
      </c>
      <c r="C459" s="86"/>
      <c r="D459" s="56">
        <f>SUM(D445:D458)</f>
        <v>50.641601065246313</v>
      </c>
      <c r="E459" s="70"/>
      <c r="F459" s="55">
        <f>SUM(F445:F458)</f>
        <v>42.421601065246321</v>
      </c>
      <c r="G459" s="87">
        <f>F459-D459</f>
        <v>-8.2199999999999918</v>
      </c>
      <c r="H459" s="86"/>
      <c r="I459" s="56">
        <f>SUM(I445:I458)</f>
        <v>50.641601065246313</v>
      </c>
      <c r="J459" s="70"/>
      <c r="K459" s="55">
        <f>SUM(K445:K458)</f>
        <v>42.421601065246321</v>
      </c>
      <c r="L459" s="87">
        <f>K459-I459</f>
        <v>-8.2199999999999918</v>
      </c>
      <c r="M459" s="86"/>
      <c r="N459" s="56">
        <f>SUM(N445:N458)</f>
        <v>51.44160106524631</v>
      </c>
      <c r="O459" s="70"/>
      <c r="P459" s="55">
        <f>SUM(P445:P458)</f>
        <v>42.421601065246321</v>
      </c>
      <c r="Q459" s="87">
        <f>P459-N459</f>
        <v>-9.0199999999999889</v>
      </c>
      <c r="R459" s="86"/>
      <c r="S459" s="56">
        <f>SUM(S445:S458)</f>
        <v>65.641601065246306</v>
      </c>
      <c r="T459" s="70"/>
      <c r="U459" s="55">
        <f>SUM(U445:U458)</f>
        <v>42.421601065246321</v>
      </c>
      <c r="V459" s="87">
        <f>U459-S459</f>
        <v>-23.219999999999985</v>
      </c>
    </row>
    <row r="460" spans="1:22" x14ac:dyDescent="0.25">
      <c r="A460" s="104">
        <f t="shared" si="70"/>
        <v>27</v>
      </c>
      <c r="B460" s="105" t="s">
        <v>87</v>
      </c>
      <c r="C460" s="88"/>
      <c r="D460" s="80"/>
      <c r="E460" s="71"/>
      <c r="F460" s="57"/>
      <c r="G460" s="89">
        <f>G459/D459</f>
        <v>-0.16231714296333949</v>
      </c>
      <c r="H460" s="88"/>
      <c r="I460" s="80"/>
      <c r="J460" s="71"/>
      <c r="K460" s="57"/>
      <c r="L460" s="89">
        <f>L459/I459</f>
        <v>-0.16231714296333949</v>
      </c>
      <c r="M460" s="88"/>
      <c r="N460" s="80"/>
      <c r="O460" s="71"/>
      <c r="P460" s="57"/>
      <c r="Q460" s="89">
        <f>Q459/N459</f>
        <v>-0.17534446465924358</v>
      </c>
      <c r="R460" s="88"/>
      <c r="S460" s="80"/>
      <c r="T460" s="71"/>
      <c r="U460" s="57"/>
      <c r="V460" s="89">
        <f>V459/S459</f>
        <v>-0.35373908654238667</v>
      </c>
    </row>
    <row r="461" spans="1:22" x14ac:dyDescent="0.25">
      <c r="A461" s="106">
        <f t="shared" si="70"/>
        <v>28</v>
      </c>
      <c r="B461" s="91" t="s">
        <v>26</v>
      </c>
      <c r="C461" s="90"/>
      <c r="D461" s="81"/>
      <c r="E461" s="72"/>
      <c r="F461" s="54"/>
      <c r="G461" s="91"/>
      <c r="H461" s="90"/>
      <c r="I461" s="81"/>
      <c r="J461" s="72"/>
      <c r="K461" s="54"/>
      <c r="L461" s="91"/>
      <c r="M461" s="90"/>
      <c r="N461" s="81"/>
      <c r="O461" s="72"/>
      <c r="P461" s="54"/>
      <c r="Q461" s="91"/>
      <c r="R461" s="90"/>
      <c r="S461" s="81"/>
      <c r="T461" s="72"/>
      <c r="U461" s="54"/>
      <c r="V461" s="91"/>
    </row>
    <row r="462" spans="1:22" x14ac:dyDescent="0.25">
      <c r="A462" s="99">
        <f t="shared" si="70"/>
        <v>29</v>
      </c>
      <c r="B462" s="48" t="s">
        <v>57</v>
      </c>
      <c r="C462" s="37">
        <f>Rates!$B$17</f>
        <v>7.0000000000000001E-3</v>
      </c>
      <c r="D462" s="32">
        <f>C462*D437</f>
        <v>14.603399999999999</v>
      </c>
      <c r="E462" s="74">
        <f>Rates!$J$17</f>
        <v>6.8999999999999999E-3</v>
      </c>
      <c r="F462" s="2">
        <f>E462*F437</f>
        <v>14.394779999999999</v>
      </c>
      <c r="G462" s="48"/>
      <c r="H462" s="37">
        <f>Rates!$B$17</f>
        <v>7.0000000000000001E-3</v>
      </c>
      <c r="I462" s="32">
        <f>H462*I437</f>
        <v>14.603399999999999</v>
      </c>
      <c r="J462" s="74">
        <f>Rates!$J$17</f>
        <v>6.8999999999999999E-3</v>
      </c>
      <c r="K462" s="2">
        <f>J462*K437</f>
        <v>14.394779999999999</v>
      </c>
      <c r="L462" s="48"/>
      <c r="M462" s="37">
        <f>Rates!$B$17</f>
        <v>7.0000000000000001E-3</v>
      </c>
      <c r="N462" s="32">
        <f>M462*N437</f>
        <v>14.603399999999999</v>
      </c>
      <c r="O462" s="74">
        <f>Rates!$J$17</f>
        <v>6.8999999999999999E-3</v>
      </c>
      <c r="P462" s="2">
        <f>O462*P437</f>
        <v>14.394779999999999</v>
      </c>
      <c r="Q462" s="48"/>
      <c r="R462" s="37">
        <f>Rates!$B$17</f>
        <v>7.0000000000000001E-3</v>
      </c>
      <c r="S462" s="32">
        <f>R462*S437</f>
        <v>14.603399999999999</v>
      </c>
      <c r="T462" s="74">
        <f>Rates!$J$17</f>
        <v>6.8999999999999999E-3</v>
      </c>
      <c r="U462" s="2">
        <f>T462*U437</f>
        <v>14.394779999999999</v>
      </c>
      <c r="V462" s="48"/>
    </row>
    <row r="463" spans="1:22" x14ac:dyDescent="0.25">
      <c r="A463" s="99">
        <f t="shared" si="70"/>
        <v>30</v>
      </c>
      <c r="B463" s="48" t="s">
        <v>58</v>
      </c>
      <c r="C463" s="37">
        <f>Rates!$B$18</f>
        <v>5.3E-3</v>
      </c>
      <c r="D463" s="32">
        <f>C463*D437</f>
        <v>11.056859999999999</v>
      </c>
      <c r="E463" s="74">
        <f>Rates!$J$18</f>
        <v>5.3E-3</v>
      </c>
      <c r="F463" s="2">
        <f>E463*F437</f>
        <v>11.056859999999999</v>
      </c>
      <c r="G463" s="48"/>
      <c r="H463" s="37">
        <f>Rates!$B$18</f>
        <v>5.3E-3</v>
      </c>
      <c r="I463" s="32">
        <f>H463*I437</f>
        <v>11.056859999999999</v>
      </c>
      <c r="J463" s="74">
        <f>Rates!$J$18</f>
        <v>5.3E-3</v>
      </c>
      <c r="K463" s="2">
        <f>J463*K437</f>
        <v>11.056859999999999</v>
      </c>
      <c r="L463" s="48"/>
      <c r="M463" s="37">
        <f>Rates!$B$18</f>
        <v>5.3E-3</v>
      </c>
      <c r="N463" s="32">
        <f>M463*N437</f>
        <v>11.056859999999999</v>
      </c>
      <c r="O463" s="74">
        <f>Rates!$J$18</f>
        <v>5.3E-3</v>
      </c>
      <c r="P463" s="2">
        <f>O463*P437</f>
        <v>11.056859999999999</v>
      </c>
      <c r="Q463" s="48"/>
      <c r="R463" s="37">
        <f>Rates!$B$18</f>
        <v>5.3E-3</v>
      </c>
      <c r="S463" s="32">
        <f>R463*S437</f>
        <v>11.056859999999999</v>
      </c>
      <c r="T463" s="74">
        <f>Rates!$J$18</f>
        <v>5.3E-3</v>
      </c>
      <c r="U463" s="2">
        <f>T463*U437</f>
        <v>11.056859999999999</v>
      </c>
      <c r="V463" s="48"/>
    </row>
    <row r="464" spans="1:22" x14ac:dyDescent="0.25">
      <c r="A464" s="102">
        <f t="shared" si="70"/>
        <v>31</v>
      </c>
      <c r="B464" s="103" t="s">
        <v>23</v>
      </c>
      <c r="C464" s="86"/>
      <c r="D464" s="56">
        <f>SUM(D462:D463)</f>
        <v>25.660259999999997</v>
      </c>
      <c r="E464" s="70"/>
      <c r="F464" s="55">
        <f>SUM(F462:F463)</f>
        <v>25.451639999999998</v>
      </c>
      <c r="G464" s="87">
        <f>F464-D464</f>
        <v>-0.20861999999999981</v>
      </c>
      <c r="H464" s="86"/>
      <c r="I464" s="56">
        <f>SUM(I462:I463)</f>
        <v>25.660259999999997</v>
      </c>
      <c r="J464" s="70"/>
      <c r="K464" s="55">
        <f>SUM(K462:K463)</f>
        <v>25.451639999999998</v>
      </c>
      <c r="L464" s="87">
        <f>K464-I464</f>
        <v>-0.20861999999999981</v>
      </c>
      <c r="M464" s="86"/>
      <c r="N464" s="56">
        <f>SUM(N462:N463)</f>
        <v>25.660259999999997</v>
      </c>
      <c r="O464" s="70"/>
      <c r="P464" s="55">
        <f>SUM(P462:P463)</f>
        <v>25.451639999999998</v>
      </c>
      <c r="Q464" s="87">
        <f>P464-N464</f>
        <v>-0.20861999999999981</v>
      </c>
      <c r="R464" s="86"/>
      <c r="S464" s="56">
        <f>SUM(S462:S463)</f>
        <v>25.660259999999997</v>
      </c>
      <c r="T464" s="70"/>
      <c r="U464" s="55">
        <f>SUM(U462:U463)</f>
        <v>25.451639999999998</v>
      </c>
      <c r="V464" s="87">
        <f>U464-S464</f>
        <v>-0.20861999999999981</v>
      </c>
    </row>
    <row r="465" spans="1:22" x14ac:dyDescent="0.25">
      <c r="A465" s="104">
        <f t="shared" si="70"/>
        <v>32</v>
      </c>
      <c r="B465" s="105" t="s">
        <v>87</v>
      </c>
      <c r="C465" s="88"/>
      <c r="D465" s="80"/>
      <c r="E465" s="71"/>
      <c r="F465" s="57"/>
      <c r="G465" s="89">
        <f>G464/D464</f>
        <v>-8.1300813008130021E-3</v>
      </c>
      <c r="H465" s="88"/>
      <c r="I465" s="80"/>
      <c r="J465" s="71"/>
      <c r="K465" s="57"/>
      <c r="L465" s="89">
        <f>L464/I464</f>
        <v>-8.1300813008130021E-3</v>
      </c>
      <c r="M465" s="88"/>
      <c r="N465" s="80"/>
      <c r="O465" s="71"/>
      <c r="P465" s="57"/>
      <c r="Q465" s="89">
        <f>Q464/N464</f>
        <v>-8.1300813008130021E-3</v>
      </c>
      <c r="R465" s="88"/>
      <c r="S465" s="80"/>
      <c r="T465" s="71"/>
      <c r="U465" s="57"/>
      <c r="V465" s="89">
        <f>V464/S464</f>
        <v>-8.1300813008130021E-3</v>
      </c>
    </row>
    <row r="466" spans="1:22" x14ac:dyDescent="0.25">
      <c r="A466" s="106">
        <f t="shared" si="70"/>
        <v>33</v>
      </c>
      <c r="B466" s="91" t="s">
        <v>27</v>
      </c>
      <c r="C466" s="90"/>
      <c r="D466" s="81"/>
      <c r="E466" s="72"/>
      <c r="F466" s="54"/>
      <c r="G466" s="91"/>
      <c r="H466" s="90"/>
      <c r="I466" s="81"/>
      <c r="J466" s="72"/>
      <c r="K466" s="54"/>
      <c r="L466" s="91"/>
      <c r="M466" s="90"/>
      <c r="N466" s="81"/>
      <c r="O466" s="72"/>
      <c r="P466" s="54"/>
      <c r="Q466" s="91"/>
      <c r="R466" s="90"/>
      <c r="S466" s="81"/>
      <c r="T466" s="72"/>
      <c r="U466" s="54"/>
      <c r="V466" s="91"/>
    </row>
    <row r="467" spans="1:22" x14ac:dyDescent="0.25">
      <c r="A467" s="99">
        <f t="shared" si="70"/>
        <v>34</v>
      </c>
      <c r="B467" s="48" t="s">
        <v>55</v>
      </c>
      <c r="C467" s="37">
        <f>WMSR+RRRP</f>
        <v>6.0000000000000001E-3</v>
      </c>
      <c r="D467" s="32">
        <f>C467*D437</f>
        <v>12.517199999999999</v>
      </c>
      <c r="E467" s="74">
        <f>WMSR+RRRP</f>
        <v>6.0000000000000001E-3</v>
      </c>
      <c r="F467" s="2">
        <f>E467*F437</f>
        <v>12.517199999999999</v>
      </c>
      <c r="G467" s="48"/>
      <c r="H467" s="37">
        <f>WMSR+RRRP</f>
        <v>6.0000000000000001E-3</v>
      </c>
      <c r="I467" s="32">
        <f>H467*I437</f>
        <v>12.517199999999999</v>
      </c>
      <c r="J467" s="74">
        <f>WMSR+RRRP</f>
        <v>6.0000000000000001E-3</v>
      </c>
      <c r="K467" s="2">
        <f>J467*K437</f>
        <v>12.517199999999999</v>
      </c>
      <c r="L467" s="48"/>
      <c r="M467" s="37">
        <f>WMSR+RRRP</f>
        <v>6.0000000000000001E-3</v>
      </c>
      <c r="N467" s="32">
        <f>M467*N437</f>
        <v>12.517199999999999</v>
      </c>
      <c r="O467" s="74">
        <f>WMSR+RRRP</f>
        <v>6.0000000000000001E-3</v>
      </c>
      <c r="P467" s="2">
        <f>O467*P437</f>
        <v>12.517199999999999</v>
      </c>
      <c r="Q467" s="48"/>
      <c r="R467" s="37">
        <f>WMSR+RRRP</f>
        <v>6.0000000000000001E-3</v>
      </c>
      <c r="S467" s="32">
        <f>R467*S437</f>
        <v>12.517199999999999</v>
      </c>
      <c r="T467" s="74">
        <f>WMSR+RRRP</f>
        <v>6.0000000000000001E-3</v>
      </c>
      <c r="U467" s="2">
        <f>T467*U437</f>
        <v>12.517199999999999</v>
      </c>
      <c r="V467" s="48"/>
    </row>
    <row r="468" spans="1:22" x14ac:dyDescent="0.25">
      <c r="A468" s="99">
        <f t="shared" si="70"/>
        <v>35</v>
      </c>
      <c r="B468" s="48" t="s">
        <v>56</v>
      </c>
      <c r="C468" s="37">
        <f>SSS</f>
        <v>0.25</v>
      </c>
      <c r="D468" s="32">
        <f>C468</f>
        <v>0.25</v>
      </c>
      <c r="E468" s="74">
        <f>SSS</f>
        <v>0.25</v>
      </c>
      <c r="F468" s="2">
        <f>E468</f>
        <v>0.25</v>
      </c>
      <c r="G468" s="48"/>
      <c r="H468" s="37">
        <f>SSS</f>
        <v>0.25</v>
      </c>
      <c r="I468" s="32">
        <f>H468</f>
        <v>0.25</v>
      </c>
      <c r="J468" s="74">
        <f>SSS</f>
        <v>0.25</v>
      </c>
      <c r="K468" s="2">
        <f>J468</f>
        <v>0.25</v>
      </c>
      <c r="L468" s="48"/>
      <c r="M468" s="37">
        <f>SSS</f>
        <v>0.25</v>
      </c>
      <c r="N468" s="32">
        <f>M468</f>
        <v>0.25</v>
      </c>
      <c r="O468" s="74">
        <f>SSS</f>
        <v>0.25</v>
      </c>
      <c r="P468" s="2">
        <f>O468</f>
        <v>0.25</v>
      </c>
      <c r="Q468" s="48"/>
      <c r="R468" s="37">
        <f>SSS</f>
        <v>0.25</v>
      </c>
      <c r="S468" s="32">
        <f>R468</f>
        <v>0.25</v>
      </c>
      <c r="T468" s="74">
        <f>SSS</f>
        <v>0.25</v>
      </c>
      <c r="U468" s="2">
        <f>T468</f>
        <v>0.25</v>
      </c>
      <c r="V468" s="48"/>
    </row>
    <row r="469" spans="1:22" x14ac:dyDescent="0.25">
      <c r="A469" s="99">
        <f t="shared" si="70"/>
        <v>36</v>
      </c>
      <c r="B469" s="48" t="s">
        <v>9</v>
      </c>
      <c r="C469" s="37">
        <v>7.0000000000000001E-3</v>
      </c>
      <c r="D469" s="32">
        <f>C469*D434</f>
        <v>14</v>
      </c>
      <c r="E469" s="74">
        <v>7.0000000000000001E-3</v>
      </c>
      <c r="F469" s="2">
        <f>E469*F434</f>
        <v>14</v>
      </c>
      <c r="G469" s="48"/>
      <c r="H469" s="37">
        <v>7.0000000000000001E-3</v>
      </c>
      <c r="I469" s="32">
        <f>H469*I434</f>
        <v>14</v>
      </c>
      <c r="J469" s="74">
        <v>7.0000000000000001E-3</v>
      </c>
      <c r="K469" s="2">
        <f>J469*K434</f>
        <v>14</v>
      </c>
      <c r="L469" s="48"/>
      <c r="M469" s="37">
        <v>7.0000000000000001E-3</v>
      </c>
      <c r="N469" s="32">
        <f>M469*N434</f>
        <v>14</v>
      </c>
      <c r="O469" s="74">
        <v>7.0000000000000001E-3</v>
      </c>
      <c r="P469" s="2">
        <f>O469*P434</f>
        <v>14</v>
      </c>
      <c r="Q469" s="48"/>
      <c r="R469" s="37">
        <v>7.0000000000000001E-3</v>
      </c>
      <c r="S469" s="32">
        <f>R469*S434</f>
        <v>14</v>
      </c>
      <c r="T469" s="74">
        <v>7.0000000000000001E-3</v>
      </c>
      <c r="U469" s="2">
        <f>T469*U434</f>
        <v>14</v>
      </c>
      <c r="V469" s="48"/>
    </row>
    <row r="470" spans="1:22" x14ac:dyDescent="0.25">
      <c r="A470" s="99">
        <f t="shared" si="70"/>
        <v>37</v>
      </c>
      <c r="B470" s="48" t="s">
        <v>28</v>
      </c>
      <c r="C470" s="49">
        <v>0</v>
      </c>
      <c r="D470" s="32"/>
      <c r="E470" s="66">
        <v>0</v>
      </c>
      <c r="F470" s="2"/>
      <c r="G470" s="48"/>
      <c r="H470" s="49">
        <v>0</v>
      </c>
      <c r="I470" s="32"/>
      <c r="J470" s="66">
        <v>0</v>
      </c>
      <c r="K470" s="2"/>
      <c r="L470" s="48"/>
      <c r="M470" s="49">
        <v>0</v>
      </c>
      <c r="N470" s="32"/>
      <c r="O470" s="66">
        <v>0</v>
      </c>
      <c r="P470" s="2"/>
      <c r="Q470" s="48"/>
      <c r="R470" s="49">
        <v>0</v>
      </c>
      <c r="S470" s="32"/>
      <c r="T470" s="66">
        <v>0</v>
      </c>
      <c r="U470" s="2"/>
      <c r="V470" s="48"/>
    </row>
    <row r="471" spans="1:22" x14ac:dyDescent="0.25">
      <c r="A471" s="102">
        <f t="shared" si="70"/>
        <v>38</v>
      </c>
      <c r="B471" s="103" t="s">
        <v>10</v>
      </c>
      <c r="C471" s="86"/>
      <c r="D471" s="56">
        <f>SUM(D467:D470)</f>
        <v>26.767199999999999</v>
      </c>
      <c r="E471" s="70"/>
      <c r="F471" s="55">
        <f>SUM(F467:F470)</f>
        <v>26.767199999999999</v>
      </c>
      <c r="G471" s="87">
        <f>F471-D471</f>
        <v>0</v>
      </c>
      <c r="H471" s="86"/>
      <c r="I471" s="56">
        <f>SUM(I467:I470)</f>
        <v>26.767199999999999</v>
      </c>
      <c r="J471" s="70"/>
      <c r="K471" s="55">
        <f>SUM(K467:K470)</f>
        <v>26.767199999999999</v>
      </c>
      <c r="L471" s="87">
        <f>K471-I471</f>
        <v>0</v>
      </c>
      <c r="M471" s="86"/>
      <c r="N471" s="56">
        <f>SUM(N467:N470)</f>
        <v>26.767199999999999</v>
      </c>
      <c r="O471" s="70"/>
      <c r="P471" s="55">
        <f>SUM(P467:P470)</f>
        <v>26.767199999999999</v>
      </c>
      <c r="Q471" s="87">
        <f>P471-N471</f>
        <v>0</v>
      </c>
      <c r="R471" s="86"/>
      <c r="S471" s="56">
        <f>SUM(S467:S470)</f>
        <v>26.767199999999999</v>
      </c>
      <c r="T471" s="70"/>
      <c r="U471" s="55">
        <f>SUM(U467:U470)</f>
        <v>26.767199999999999</v>
      </c>
      <c r="V471" s="87">
        <f>U471-S471</f>
        <v>0</v>
      </c>
    </row>
    <row r="472" spans="1:22" x14ac:dyDescent="0.25">
      <c r="A472" s="104">
        <f t="shared" si="70"/>
        <v>39</v>
      </c>
      <c r="B472" s="105" t="s">
        <v>87</v>
      </c>
      <c r="C472" s="88"/>
      <c r="D472" s="80"/>
      <c r="E472" s="71"/>
      <c r="F472" s="57"/>
      <c r="G472" s="89">
        <f>G471/D471</f>
        <v>0</v>
      </c>
      <c r="H472" s="88"/>
      <c r="I472" s="80"/>
      <c r="J472" s="71"/>
      <c r="K472" s="57"/>
      <c r="L472" s="89">
        <f>L471/I471</f>
        <v>0</v>
      </c>
      <c r="M472" s="88"/>
      <c r="N472" s="80"/>
      <c r="O472" s="71"/>
      <c r="P472" s="57"/>
      <c r="Q472" s="89">
        <f>Q471/N471</f>
        <v>0</v>
      </c>
      <c r="R472" s="88"/>
      <c r="S472" s="80"/>
      <c r="T472" s="71"/>
      <c r="U472" s="57"/>
      <c r="V472" s="89">
        <f>V471/S471</f>
        <v>0</v>
      </c>
    </row>
    <row r="473" spans="1:22" x14ac:dyDescent="0.25">
      <c r="A473" s="107">
        <f t="shared" si="70"/>
        <v>40</v>
      </c>
      <c r="B473" s="93" t="s">
        <v>97</v>
      </c>
      <c r="C473" s="92"/>
      <c r="D473" s="82">
        <f>D442+D459+D464+D471</f>
        <v>325.84402777629828</v>
      </c>
      <c r="E473" s="75"/>
      <c r="F473" s="62">
        <f>F442+F459+F464+F471</f>
        <v>317.41540777629825</v>
      </c>
      <c r="G473" s="93"/>
      <c r="H473" s="92"/>
      <c r="I473" s="82">
        <f>I442+I459+I464+I471</f>
        <v>325.84402777629828</v>
      </c>
      <c r="J473" s="75"/>
      <c r="K473" s="62">
        <f>K442+K459+K464+K471</f>
        <v>317.41540777629825</v>
      </c>
      <c r="L473" s="93"/>
      <c r="M473" s="92"/>
      <c r="N473" s="82">
        <f>N442+N459+N464+N471</f>
        <v>326.64402777629823</v>
      </c>
      <c r="O473" s="75"/>
      <c r="P473" s="62">
        <f>P442+P459+P464+P471</f>
        <v>317.41540777629825</v>
      </c>
      <c r="Q473" s="93"/>
      <c r="R473" s="92"/>
      <c r="S473" s="82">
        <f>S442+S459+S464+S471</f>
        <v>340.84402777629828</v>
      </c>
      <c r="T473" s="75"/>
      <c r="U473" s="62">
        <f>U442+U459+U464+U471</f>
        <v>317.41540777629825</v>
      </c>
      <c r="V473" s="93"/>
    </row>
    <row r="474" spans="1:22" x14ac:dyDescent="0.25">
      <c r="A474" s="108">
        <f t="shared" si="70"/>
        <v>41</v>
      </c>
      <c r="B474" s="94" t="s">
        <v>11</v>
      </c>
      <c r="C474" s="50"/>
      <c r="D474" s="33">
        <f>D473*0.13</f>
        <v>42.359723610918778</v>
      </c>
      <c r="E474" s="76"/>
      <c r="F474" s="59">
        <f>F473*0.13</f>
        <v>41.264003010918778</v>
      </c>
      <c r="G474" s="94"/>
      <c r="H474" s="50"/>
      <c r="I474" s="33">
        <f>I473*0.13</f>
        <v>42.359723610918778</v>
      </c>
      <c r="J474" s="76"/>
      <c r="K474" s="59">
        <f>K473*0.13</f>
        <v>41.264003010918778</v>
      </c>
      <c r="L474" s="94"/>
      <c r="M474" s="50"/>
      <c r="N474" s="33">
        <f>N473*0.13</f>
        <v>42.46372361091877</v>
      </c>
      <c r="O474" s="76"/>
      <c r="P474" s="59">
        <f>P473*0.13</f>
        <v>41.264003010918778</v>
      </c>
      <c r="Q474" s="94"/>
      <c r="R474" s="50"/>
      <c r="S474" s="33">
        <f>S473*0.13</f>
        <v>44.30972361091878</v>
      </c>
      <c r="T474" s="76"/>
      <c r="U474" s="59">
        <f>U473*0.13</f>
        <v>41.264003010918778</v>
      </c>
      <c r="V474" s="94"/>
    </row>
    <row r="475" spans="1:22" x14ac:dyDescent="0.25">
      <c r="A475" s="109">
        <f>A474+1</f>
        <v>42</v>
      </c>
      <c r="B475" s="110" t="s">
        <v>13</v>
      </c>
      <c r="C475" s="95"/>
      <c r="D475" s="64">
        <f>SUM(D473:D474)</f>
        <v>368.20375138721704</v>
      </c>
      <c r="E475" s="78"/>
      <c r="F475" s="63">
        <f>SUM(F473:F474)</f>
        <v>358.67941078721702</v>
      </c>
      <c r="G475" s="96">
        <f>F475-D475</f>
        <v>-9.5243406000000164</v>
      </c>
      <c r="H475" s="95"/>
      <c r="I475" s="64">
        <f>SUM(I473:I474)</f>
        <v>368.20375138721704</v>
      </c>
      <c r="J475" s="78"/>
      <c r="K475" s="63">
        <f>SUM(K473:K474)</f>
        <v>358.67941078721702</v>
      </c>
      <c r="L475" s="96">
        <f>K475-I475</f>
        <v>-9.5243406000000164</v>
      </c>
      <c r="M475" s="95"/>
      <c r="N475" s="64">
        <f>SUM(N473:N474)</f>
        <v>369.10775138721698</v>
      </c>
      <c r="O475" s="78"/>
      <c r="P475" s="63">
        <f>SUM(P473:P474)</f>
        <v>358.67941078721702</v>
      </c>
      <c r="Q475" s="96">
        <f>P475-N475</f>
        <v>-10.428340599999956</v>
      </c>
      <c r="R475" s="95"/>
      <c r="S475" s="64">
        <f>SUM(S473:S474)</f>
        <v>385.15375138721708</v>
      </c>
      <c r="T475" s="78"/>
      <c r="U475" s="63">
        <f>SUM(U473:U474)</f>
        <v>358.67941078721702</v>
      </c>
      <c r="V475" s="96">
        <f>U475-S475</f>
        <v>-26.474340600000062</v>
      </c>
    </row>
    <row r="476" spans="1:22" x14ac:dyDescent="0.25">
      <c r="A476" s="111">
        <f t="shared" si="70"/>
        <v>43</v>
      </c>
      <c r="B476" s="112" t="s">
        <v>87</v>
      </c>
      <c r="C476" s="97"/>
      <c r="D476" s="83"/>
      <c r="E476" s="79"/>
      <c r="F476" s="65"/>
      <c r="G476" s="98">
        <f>G475/D475</f>
        <v>-2.5867038464754417E-2</v>
      </c>
      <c r="H476" s="97"/>
      <c r="I476" s="83"/>
      <c r="J476" s="79"/>
      <c r="K476" s="65"/>
      <c r="L476" s="98">
        <f>L475/I475</f>
        <v>-2.5867038464754417E-2</v>
      </c>
      <c r="M476" s="97"/>
      <c r="N476" s="83"/>
      <c r="O476" s="79"/>
      <c r="P476" s="65"/>
      <c r="Q476" s="98">
        <f>Q475/N475</f>
        <v>-2.82528355495303E-2</v>
      </c>
      <c r="R476" s="97"/>
      <c r="S476" s="83"/>
      <c r="T476" s="79"/>
      <c r="U476" s="65"/>
      <c r="V476" s="98">
        <f>V475/S475</f>
        <v>-6.873707059751287E-2</v>
      </c>
    </row>
    <row r="477" spans="1:22" x14ac:dyDescent="0.25">
      <c r="A477" s="151">
        <f t="shared" si="70"/>
        <v>44</v>
      </c>
      <c r="B477" s="152" t="s">
        <v>14</v>
      </c>
      <c r="C477" s="153"/>
      <c r="D477" s="154"/>
      <c r="E477" s="155"/>
      <c r="F477" s="156"/>
      <c r="G477" s="152"/>
      <c r="H477" s="153"/>
      <c r="I477" s="154"/>
      <c r="J477" s="155"/>
      <c r="K477" s="156"/>
      <c r="L477" s="152"/>
      <c r="M477" s="153"/>
      <c r="N477" s="154"/>
      <c r="O477" s="155"/>
      <c r="P477" s="156"/>
      <c r="Q477" s="152"/>
      <c r="R477" s="153"/>
      <c r="S477" s="154"/>
      <c r="T477" s="155"/>
      <c r="U477" s="156"/>
      <c r="V477" s="152"/>
    </row>
    <row r="478" spans="1:22" x14ac:dyDescent="0.25">
      <c r="A478" s="108">
        <f t="shared" si="70"/>
        <v>45</v>
      </c>
      <c r="B478" s="94" t="s">
        <v>96</v>
      </c>
      <c r="C478" s="162">
        <v>0</v>
      </c>
      <c r="D478" s="33">
        <f>C478*D434</f>
        <v>0</v>
      </c>
      <c r="E478" s="163">
        <v>0</v>
      </c>
      <c r="F478" s="59">
        <f>E478*F434</f>
        <v>0</v>
      </c>
      <c r="G478" s="94"/>
      <c r="H478" s="162">
        <v>0</v>
      </c>
      <c r="I478" s="33">
        <f>H478*I434</f>
        <v>0</v>
      </c>
      <c r="J478" s="163">
        <v>0</v>
      </c>
      <c r="K478" s="59">
        <f>J478*K434</f>
        <v>0</v>
      </c>
      <c r="L478" s="94"/>
      <c r="M478" s="162">
        <f>Rates!B441</f>
        <v>0</v>
      </c>
      <c r="N478" s="33">
        <f>M478*N434</f>
        <v>0</v>
      </c>
      <c r="O478" s="163">
        <v>0</v>
      </c>
      <c r="P478" s="59">
        <f>O478*P434</f>
        <v>0</v>
      </c>
      <c r="Q478" s="94"/>
      <c r="R478" s="162">
        <f>Rates!$B$25</f>
        <v>3.0999999999999999E-3</v>
      </c>
      <c r="S478" s="33">
        <f>R478*S434</f>
        <v>6.2</v>
      </c>
      <c r="T478" s="163">
        <v>0</v>
      </c>
      <c r="U478" s="59">
        <f>T478*U434</f>
        <v>0</v>
      </c>
      <c r="V478" s="94"/>
    </row>
    <row r="479" spans="1:22" x14ac:dyDescent="0.25">
      <c r="A479" s="108">
        <f t="shared" si="70"/>
        <v>46</v>
      </c>
      <c r="B479" s="94" t="s">
        <v>163</v>
      </c>
      <c r="C479" s="162">
        <v>0</v>
      </c>
      <c r="D479" s="33">
        <f>C479*D435</f>
        <v>0</v>
      </c>
      <c r="E479" s="163">
        <v>0</v>
      </c>
      <c r="F479" s="59">
        <f>E479*F435</f>
        <v>0</v>
      </c>
      <c r="G479" s="94"/>
      <c r="H479" s="162">
        <v>0</v>
      </c>
      <c r="I479" s="33">
        <f>H479*I435</f>
        <v>0</v>
      </c>
      <c r="J479" s="163">
        <v>0</v>
      </c>
      <c r="K479" s="59">
        <f>J479*K435</f>
        <v>0</v>
      </c>
      <c r="L479" s="94"/>
      <c r="M479" s="162">
        <f>Rates!B442</f>
        <v>0</v>
      </c>
      <c r="N479" s="33">
        <f>M479*N435</f>
        <v>0</v>
      </c>
      <c r="O479" s="163">
        <v>0</v>
      </c>
      <c r="P479" s="59">
        <f>O479*P435</f>
        <v>0</v>
      </c>
      <c r="Q479" s="94"/>
      <c r="R479" s="162">
        <f>Rates!$B$26</f>
        <v>-2.9999999999999997E-4</v>
      </c>
      <c r="S479" s="33">
        <f>R479*S434</f>
        <v>-0.6</v>
      </c>
      <c r="T479" s="163">
        <v>0</v>
      </c>
      <c r="U479" s="59">
        <f>T479*U434</f>
        <v>0</v>
      </c>
      <c r="V479" s="94"/>
    </row>
    <row r="480" spans="1:22" x14ac:dyDescent="0.25">
      <c r="A480" s="108">
        <f t="shared" si="70"/>
        <v>47</v>
      </c>
      <c r="B480" s="48" t="s">
        <v>95</v>
      </c>
      <c r="C480" s="37">
        <f>Rates!$B$15</f>
        <v>3.3999999999999998E-3</v>
      </c>
      <c r="D480" s="32">
        <f>C480*D434</f>
        <v>6.8</v>
      </c>
      <c r="E480" s="163">
        <f>Rates!$J$15</f>
        <v>0</v>
      </c>
      <c r="F480" s="2">
        <f>E480*F434</f>
        <v>0</v>
      </c>
      <c r="G480" s="48"/>
      <c r="H480" s="37">
        <f>Rates!$B$15</f>
        <v>3.3999999999999998E-3</v>
      </c>
      <c r="I480" s="32">
        <f>H480*I434</f>
        <v>6.8</v>
      </c>
      <c r="J480" s="163">
        <f>Rates!$J$15</f>
        <v>0</v>
      </c>
      <c r="K480" s="2">
        <f>J480*K434</f>
        <v>0</v>
      </c>
      <c r="L480" s="48"/>
      <c r="M480" s="37">
        <f>Rates!$B$15</f>
        <v>3.3999999999999998E-3</v>
      </c>
      <c r="N480" s="32">
        <f>M480*N434</f>
        <v>6.8</v>
      </c>
      <c r="O480" s="163">
        <f>Rates!$J$15</f>
        <v>0</v>
      </c>
      <c r="P480" s="2">
        <f>O480*P434</f>
        <v>0</v>
      </c>
      <c r="Q480" s="48"/>
      <c r="R480" s="37">
        <f>Rates!$B$15</f>
        <v>3.3999999999999998E-3</v>
      </c>
      <c r="S480" s="32">
        <f>R480*S434</f>
        <v>6.8</v>
      </c>
      <c r="T480" s="163">
        <f>Rates!$J$15</f>
        <v>0</v>
      </c>
      <c r="U480" s="2">
        <f>T480*U434</f>
        <v>0</v>
      </c>
      <c r="V480" s="48"/>
    </row>
    <row r="481" spans="1:22" x14ac:dyDescent="0.25">
      <c r="A481" s="289">
        <f t="shared" si="70"/>
        <v>48</v>
      </c>
      <c r="B481" s="85" t="s">
        <v>143</v>
      </c>
      <c r="C481" s="290">
        <f>Rates!$B$16</f>
        <v>0</v>
      </c>
      <c r="D481" s="39">
        <f>C481*D435</f>
        <v>0</v>
      </c>
      <c r="E481" s="163">
        <f>Rates!$J$16</f>
        <v>-1.2999999999999999E-3</v>
      </c>
      <c r="F481" s="2">
        <f>E481*F434</f>
        <v>-2.6</v>
      </c>
      <c r="G481" s="85"/>
      <c r="H481" s="290">
        <f>Rates!$B$16</f>
        <v>0</v>
      </c>
      <c r="I481" s="39">
        <f>H481*I435</f>
        <v>0</v>
      </c>
      <c r="J481" s="163">
        <f>Rates!$J$16</f>
        <v>-1.2999999999999999E-3</v>
      </c>
      <c r="K481" s="2">
        <f>J481*K434</f>
        <v>-2.6</v>
      </c>
      <c r="L481" s="85"/>
      <c r="M481" s="290">
        <f>Rates!$B$16</f>
        <v>0</v>
      </c>
      <c r="N481" s="39">
        <f>M481*N435</f>
        <v>0</v>
      </c>
      <c r="O481" s="163">
        <f>Rates!$J$16</f>
        <v>-1.2999999999999999E-3</v>
      </c>
      <c r="P481" s="2">
        <f>O481*P434</f>
        <v>-2.6</v>
      </c>
      <c r="Q481" s="85"/>
      <c r="R481" s="290">
        <f>Rates!$B$16</f>
        <v>0</v>
      </c>
      <c r="S481" s="39">
        <f>R481*S435</f>
        <v>0</v>
      </c>
      <c r="T481" s="163">
        <f>Rates!$J$16</f>
        <v>-1.2999999999999999E-3</v>
      </c>
      <c r="U481" s="2">
        <f>T481*U434</f>
        <v>-2.6</v>
      </c>
      <c r="V481" s="85"/>
    </row>
    <row r="482" spans="1:22" x14ac:dyDescent="0.25">
      <c r="A482" s="292">
        <f t="shared" si="70"/>
        <v>49</v>
      </c>
      <c r="B482" s="293" t="s">
        <v>15</v>
      </c>
      <c r="C482" s="294"/>
      <c r="D482" s="295">
        <f>D473+SUM(D478:D481)</f>
        <v>332.64402777629829</v>
      </c>
      <c r="E482" s="296"/>
      <c r="F482" s="297">
        <f>F473+SUM(F478:F481)</f>
        <v>314.81540777629823</v>
      </c>
      <c r="G482" s="293"/>
      <c r="H482" s="294"/>
      <c r="I482" s="295">
        <f>I473+SUM(I478:I481)</f>
        <v>332.64402777629829</v>
      </c>
      <c r="J482" s="296"/>
      <c r="K482" s="297">
        <f>K473+SUM(K478:K481)</f>
        <v>314.81540777629823</v>
      </c>
      <c r="L482" s="293"/>
      <c r="M482" s="294"/>
      <c r="N482" s="295">
        <f>N473+SUM(N478:N481)</f>
        <v>333.44402777629824</v>
      </c>
      <c r="O482" s="296"/>
      <c r="P482" s="297">
        <f>P473+SUM(P478:P481)</f>
        <v>314.81540777629823</v>
      </c>
      <c r="Q482" s="293"/>
      <c r="R482" s="294"/>
      <c r="S482" s="295">
        <f>S473+SUM(S478:S481)</f>
        <v>353.24402777629825</v>
      </c>
      <c r="T482" s="296"/>
      <c r="U482" s="297">
        <f>U473+SUM(U478:U481)</f>
        <v>314.81540777629823</v>
      </c>
      <c r="V482" s="293"/>
    </row>
    <row r="483" spans="1:22" x14ac:dyDescent="0.25">
      <c r="A483" s="99">
        <f t="shared" si="70"/>
        <v>50</v>
      </c>
      <c r="B483" s="48" t="s">
        <v>11</v>
      </c>
      <c r="C483" s="49"/>
      <c r="D483" s="32">
        <f>D482*0.13</f>
        <v>43.243723610918778</v>
      </c>
      <c r="E483" s="66"/>
      <c r="F483" s="2">
        <f>F482*0.13</f>
        <v>40.92600301091877</v>
      </c>
      <c r="G483" s="48"/>
      <c r="H483" s="49"/>
      <c r="I483" s="32">
        <f>I482*0.13</f>
        <v>43.243723610918778</v>
      </c>
      <c r="J483" s="66"/>
      <c r="K483" s="2">
        <f>K482*0.13</f>
        <v>40.92600301091877</v>
      </c>
      <c r="L483" s="48"/>
      <c r="M483" s="49"/>
      <c r="N483" s="32">
        <f>N482*0.13</f>
        <v>43.34772361091877</v>
      </c>
      <c r="O483" s="66"/>
      <c r="P483" s="2">
        <f>P482*0.13</f>
        <v>40.92600301091877</v>
      </c>
      <c r="Q483" s="48"/>
      <c r="R483" s="49"/>
      <c r="S483" s="32">
        <f>S482*0.13</f>
        <v>45.921723610918775</v>
      </c>
      <c r="T483" s="66"/>
      <c r="U483" s="2">
        <f>U482*0.13</f>
        <v>40.92600301091877</v>
      </c>
      <c r="V483" s="48"/>
    </row>
    <row r="484" spans="1:22" x14ac:dyDescent="0.25">
      <c r="A484" s="137">
        <f>A483+1</f>
        <v>51</v>
      </c>
      <c r="B484" s="138" t="s">
        <v>13</v>
      </c>
      <c r="C484" s="139"/>
      <c r="D484" s="140">
        <f>SUM(D482:D483)</f>
        <v>375.88775138721707</v>
      </c>
      <c r="E484" s="141"/>
      <c r="F484" s="142">
        <f>SUM(F482:F483)</f>
        <v>355.74141078721698</v>
      </c>
      <c r="G484" s="143">
        <f>F484-D484</f>
        <v>-20.146340600000087</v>
      </c>
      <c r="H484" s="139"/>
      <c r="I484" s="140">
        <f>SUM(I482:I483)</f>
        <v>375.88775138721707</v>
      </c>
      <c r="J484" s="141"/>
      <c r="K484" s="142">
        <f>SUM(K482:K483)</f>
        <v>355.74141078721698</v>
      </c>
      <c r="L484" s="143">
        <f>K484-I484</f>
        <v>-20.146340600000087</v>
      </c>
      <c r="M484" s="139"/>
      <c r="N484" s="140">
        <f>SUM(N482:N483)</f>
        <v>376.791751387217</v>
      </c>
      <c r="O484" s="141"/>
      <c r="P484" s="142">
        <f>SUM(P482:P483)</f>
        <v>355.74141078721698</v>
      </c>
      <c r="Q484" s="143">
        <f>P484-N484</f>
        <v>-21.050340600000027</v>
      </c>
      <c r="R484" s="139"/>
      <c r="S484" s="140">
        <f>SUM(S482:S483)</f>
        <v>399.16575138721703</v>
      </c>
      <c r="T484" s="141"/>
      <c r="U484" s="142">
        <f>SUM(U482:U483)</f>
        <v>355.74141078721698</v>
      </c>
      <c r="V484" s="143">
        <f>U484-S484</f>
        <v>-43.42434060000005</v>
      </c>
    </row>
    <row r="485" spans="1:22" ht="15.75" thickBot="1" x14ac:dyDescent="0.3">
      <c r="A485" s="144">
        <f t="shared" si="70"/>
        <v>52</v>
      </c>
      <c r="B485" s="145" t="s">
        <v>87</v>
      </c>
      <c r="C485" s="146"/>
      <c r="D485" s="147"/>
      <c r="E485" s="148"/>
      <c r="F485" s="149"/>
      <c r="G485" s="150">
        <f>G484/D484</f>
        <v>-5.3596693495996717E-2</v>
      </c>
      <c r="H485" s="146"/>
      <c r="I485" s="147"/>
      <c r="J485" s="148"/>
      <c r="K485" s="149"/>
      <c r="L485" s="150">
        <f>L484/I484</f>
        <v>-5.3596693495996717E-2</v>
      </c>
      <c r="M485" s="146"/>
      <c r="N485" s="147"/>
      <c r="O485" s="148"/>
      <c r="P485" s="149"/>
      <c r="Q485" s="150">
        <f>Q484/N484</f>
        <v>-5.5867307398582769E-2</v>
      </c>
      <c r="R485" s="146"/>
      <c r="S485" s="147"/>
      <c r="T485" s="148"/>
      <c r="U485" s="149"/>
      <c r="V485" s="150">
        <f>V484/S484</f>
        <v>-0.10878774155620276</v>
      </c>
    </row>
    <row r="486" spans="1:22" ht="15.75" thickBot="1" x14ac:dyDescent="0.3"/>
    <row r="487" spans="1:22" x14ac:dyDescent="0.25">
      <c r="A487" s="113">
        <f>A485+1</f>
        <v>53</v>
      </c>
      <c r="B487" s="114" t="s">
        <v>89</v>
      </c>
      <c r="C487" s="113" t="s">
        <v>2</v>
      </c>
      <c r="D487" s="158" t="s">
        <v>3</v>
      </c>
      <c r="E487" s="159" t="s">
        <v>2</v>
      </c>
      <c r="F487" s="160" t="s">
        <v>3</v>
      </c>
      <c r="G487" s="161" t="s">
        <v>77</v>
      </c>
      <c r="H487" s="113" t="s">
        <v>2</v>
      </c>
      <c r="I487" s="158" t="s">
        <v>3</v>
      </c>
      <c r="J487" s="159" t="s">
        <v>2</v>
      </c>
      <c r="K487" s="160" t="s">
        <v>3</v>
      </c>
      <c r="L487" s="161" t="s">
        <v>77</v>
      </c>
      <c r="M487" s="113" t="s">
        <v>2</v>
      </c>
      <c r="N487" s="158" t="s">
        <v>3</v>
      </c>
      <c r="O487" s="159" t="s">
        <v>2</v>
      </c>
      <c r="P487" s="160" t="s">
        <v>3</v>
      </c>
      <c r="Q487" s="161" t="s">
        <v>77</v>
      </c>
      <c r="R487" s="113" t="s">
        <v>2</v>
      </c>
      <c r="S487" s="158" t="s">
        <v>3</v>
      </c>
      <c r="T487" s="159" t="s">
        <v>2</v>
      </c>
      <c r="U487" s="160" t="s">
        <v>3</v>
      </c>
      <c r="V487" s="161" t="s">
        <v>77</v>
      </c>
    </row>
    <row r="488" spans="1:22" x14ac:dyDescent="0.25">
      <c r="A488" s="99">
        <f>A487+1</f>
        <v>54</v>
      </c>
      <c r="B488" s="48" t="s">
        <v>88</v>
      </c>
      <c r="C488" s="49"/>
      <c r="D488" s="32">
        <f>SUM(D445:D446)+D449+D458+D451</f>
        <v>33.6</v>
      </c>
      <c r="E488" s="66"/>
      <c r="F488" s="2">
        <f>SUM(F445:F446)+F449+F458+F451</f>
        <v>30.630000000000003</v>
      </c>
      <c r="G488" s="36">
        <f>F488-D488</f>
        <v>-2.9699999999999989</v>
      </c>
      <c r="H488" s="49"/>
      <c r="I488" s="32">
        <f>SUM(I445:I446)+I449+I458+I451</f>
        <v>33.6</v>
      </c>
      <c r="J488" s="66"/>
      <c r="K488" s="2">
        <f>SUM(K445:K446)+K449+K458+K451</f>
        <v>30.630000000000003</v>
      </c>
      <c r="L488" s="36">
        <f>K488-I488</f>
        <v>-2.9699999999999989</v>
      </c>
      <c r="M488" s="49"/>
      <c r="N488" s="32">
        <f>SUM(N445:N446)+N449+N458+N451</f>
        <v>33.6</v>
      </c>
      <c r="O488" s="66"/>
      <c r="P488" s="2">
        <f>SUM(P445:P446)+P449+P458+P451</f>
        <v>30.630000000000003</v>
      </c>
      <c r="Q488" s="36">
        <f>P488-N488</f>
        <v>-2.9699999999999989</v>
      </c>
      <c r="R488" s="49"/>
      <c r="S488" s="32">
        <f>SUM(S445:S446)+S449+S458+S451</f>
        <v>33.6</v>
      </c>
      <c r="T488" s="66"/>
      <c r="U488" s="2">
        <f>SUM(U445:U446)+U449+U458+U451</f>
        <v>30.630000000000003</v>
      </c>
      <c r="V488" s="36">
        <f>U488-S488</f>
        <v>-2.9699999999999989</v>
      </c>
    </row>
    <row r="489" spans="1:22" x14ac:dyDescent="0.25">
      <c r="A489" s="124">
        <f t="shared" ref="A489:A491" si="79">A488+1</f>
        <v>55</v>
      </c>
      <c r="B489" s="125" t="s">
        <v>87</v>
      </c>
      <c r="C489" s="126"/>
      <c r="D489" s="127"/>
      <c r="E489" s="128"/>
      <c r="F489" s="53"/>
      <c r="G489" s="129">
        <f>G488/SUM(D488:D491)</f>
        <v>-5.8647434866316128E-2</v>
      </c>
      <c r="H489" s="126"/>
      <c r="I489" s="127"/>
      <c r="J489" s="128"/>
      <c r="K489" s="53"/>
      <c r="L489" s="129">
        <f>L488/SUM(I488:I491)</f>
        <v>-5.8647434866316128E-2</v>
      </c>
      <c r="M489" s="126"/>
      <c r="N489" s="127"/>
      <c r="O489" s="128"/>
      <c r="P489" s="53"/>
      <c r="Q489" s="129">
        <f>Q488/SUM(N488:N491)</f>
        <v>-5.7735372509750978E-2</v>
      </c>
      <c r="R489" s="126"/>
      <c r="S489" s="127"/>
      <c r="T489" s="128"/>
      <c r="U489" s="53"/>
      <c r="V489" s="129">
        <f>V488/SUM(S488:S491)</f>
        <v>-4.524569711588667E-2</v>
      </c>
    </row>
    <row r="490" spans="1:22" x14ac:dyDescent="0.25">
      <c r="A490" s="99">
        <f t="shared" si="79"/>
        <v>56</v>
      </c>
      <c r="B490" s="48" t="s">
        <v>90</v>
      </c>
      <c r="C490" s="49"/>
      <c r="D490" s="32">
        <f>D447+D450+SUM(D452:D457)+D448</f>
        <v>17.041601065246319</v>
      </c>
      <c r="E490" s="66"/>
      <c r="F490" s="2">
        <f>F447+F450+SUM(F452:F457)+F448</f>
        <v>11.791601065246319</v>
      </c>
      <c r="G490" s="36">
        <f>F490-D490</f>
        <v>-5.25</v>
      </c>
      <c r="H490" s="49"/>
      <c r="I490" s="32">
        <f>I447+I450+SUM(I452:I457)+I448</f>
        <v>17.041601065246319</v>
      </c>
      <c r="J490" s="66"/>
      <c r="K490" s="2">
        <f>K447+K450+SUM(K452:K457)+K448</f>
        <v>11.791601065246319</v>
      </c>
      <c r="L490" s="36">
        <f>K490-I490</f>
        <v>-5.25</v>
      </c>
      <c r="M490" s="49"/>
      <c r="N490" s="32">
        <f>N447+N450+SUM(N452:N457)+N448</f>
        <v>17.841601065246316</v>
      </c>
      <c r="O490" s="66"/>
      <c r="P490" s="2">
        <f>P447+P450+SUM(P452:P457)+P448</f>
        <v>11.791601065246319</v>
      </c>
      <c r="Q490" s="36">
        <f>P490-N490</f>
        <v>-6.0499999999999972</v>
      </c>
      <c r="R490" s="49"/>
      <c r="S490" s="32">
        <f>S447+S450+SUM(S452:S457)+S448</f>
        <v>32.041601065246319</v>
      </c>
      <c r="T490" s="66"/>
      <c r="U490" s="2">
        <f>U447+U450+SUM(U452:U457)+U448</f>
        <v>11.791601065246319</v>
      </c>
      <c r="V490" s="36">
        <f>U490-S490</f>
        <v>-20.25</v>
      </c>
    </row>
    <row r="491" spans="1:22" ht="15.75" thickBot="1" x14ac:dyDescent="0.3">
      <c r="A491" s="130">
        <f t="shared" si="79"/>
        <v>57</v>
      </c>
      <c r="B491" s="131" t="s">
        <v>87</v>
      </c>
      <c r="C491" s="132"/>
      <c r="D491" s="133"/>
      <c r="E491" s="134"/>
      <c r="F491" s="135"/>
      <c r="G491" s="136">
        <f>G490/SUM(D488:D491)</f>
        <v>-0.1036697080970235</v>
      </c>
      <c r="H491" s="132"/>
      <c r="I491" s="133"/>
      <c r="J491" s="134"/>
      <c r="K491" s="135"/>
      <c r="L491" s="136">
        <f>L490/SUM(I488:I491)</f>
        <v>-0.1036697080970235</v>
      </c>
      <c r="M491" s="132"/>
      <c r="N491" s="133"/>
      <c r="O491" s="134"/>
      <c r="P491" s="135"/>
      <c r="Q491" s="136">
        <f>Q490/SUM(N488:N491)</f>
        <v>-0.11760909214949272</v>
      </c>
      <c r="R491" s="132"/>
      <c r="S491" s="133"/>
      <c r="T491" s="134"/>
      <c r="U491" s="135"/>
      <c r="V491" s="136">
        <f>V490/SUM(S488:S491)</f>
        <v>-0.30849338942650018</v>
      </c>
    </row>
  </sheetData>
  <mergeCells count="80">
    <mergeCell ref="A5:A6"/>
    <mergeCell ref="C5:D5"/>
    <mergeCell ref="E5:G5"/>
    <mergeCell ref="J5:L5"/>
    <mergeCell ref="H5:I5"/>
    <mergeCell ref="M5:N5"/>
    <mergeCell ref="O5:Q5"/>
    <mergeCell ref="R5:S5"/>
    <mergeCell ref="T5:V5"/>
    <mergeCell ref="B5:B6"/>
    <mergeCell ref="A66:A67"/>
    <mergeCell ref="B66:B67"/>
    <mergeCell ref="C66:D66"/>
    <mergeCell ref="E66:G66"/>
    <mergeCell ref="H66:I66"/>
    <mergeCell ref="J66:L66"/>
    <mergeCell ref="M66:N66"/>
    <mergeCell ref="O66:Q66"/>
    <mergeCell ref="R66:S66"/>
    <mergeCell ref="T66:V66"/>
    <mergeCell ref="A127:A128"/>
    <mergeCell ref="B127:B128"/>
    <mergeCell ref="C127:D127"/>
    <mergeCell ref="E127:G127"/>
    <mergeCell ref="H127:I127"/>
    <mergeCell ref="J127:L127"/>
    <mergeCell ref="M127:N127"/>
    <mergeCell ref="O127:Q127"/>
    <mergeCell ref="R127:S127"/>
    <mergeCell ref="T127:V127"/>
    <mergeCell ref="A188:A189"/>
    <mergeCell ref="B188:B189"/>
    <mergeCell ref="C188:D188"/>
    <mergeCell ref="E188:G188"/>
    <mergeCell ref="H188:I188"/>
    <mergeCell ref="J188:L188"/>
    <mergeCell ref="M188:N188"/>
    <mergeCell ref="O188:Q188"/>
    <mergeCell ref="R188:S188"/>
    <mergeCell ref="T188:V188"/>
    <mergeCell ref="A249:A250"/>
    <mergeCell ref="B249:B250"/>
    <mergeCell ref="C249:D249"/>
    <mergeCell ref="E249:G249"/>
    <mergeCell ref="H249:I249"/>
    <mergeCell ref="J249:L249"/>
    <mergeCell ref="M249:N249"/>
    <mergeCell ref="O249:Q249"/>
    <mergeCell ref="R249:S249"/>
    <mergeCell ref="T249:V249"/>
    <mergeCell ref="A310:A311"/>
    <mergeCell ref="B310:B311"/>
    <mergeCell ref="C310:D310"/>
    <mergeCell ref="E310:G310"/>
    <mergeCell ref="H310:I310"/>
    <mergeCell ref="J310:L310"/>
    <mergeCell ref="M310:N310"/>
    <mergeCell ref="O310:Q310"/>
    <mergeCell ref="R310:S310"/>
    <mergeCell ref="T310:V310"/>
    <mergeCell ref="A371:A372"/>
    <mergeCell ref="B371:B372"/>
    <mergeCell ref="C371:D371"/>
    <mergeCell ref="E371:G371"/>
    <mergeCell ref="H371:I371"/>
    <mergeCell ref="J371:L371"/>
    <mergeCell ref="M371:N371"/>
    <mergeCell ref="O371:Q371"/>
    <mergeCell ref="R371:S371"/>
    <mergeCell ref="T371:V371"/>
    <mergeCell ref="A432:A433"/>
    <mergeCell ref="B432:B433"/>
    <mergeCell ref="C432:D432"/>
    <mergeCell ref="E432:G432"/>
    <mergeCell ref="H432:I432"/>
    <mergeCell ref="J432:L432"/>
    <mergeCell ref="M432:N432"/>
    <mergeCell ref="O432:Q432"/>
    <mergeCell ref="R432:S432"/>
    <mergeCell ref="T432:V432"/>
  </mergeCells>
  <printOptions verticalCentered="1"/>
  <pageMargins left="0.25" right="0.25" top="0.25" bottom="0.4" header="0.3" footer="0.3"/>
  <pageSetup scale="53" fitToHeight="10" orientation="landscape" r:id="rId1"/>
  <headerFooter>
    <oddFooter>&amp;R&amp;8&amp;P/&amp;N</oddFooter>
  </headerFooter>
  <rowBreaks count="7" manualBreakCount="7">
    <brk id="65" max="21" man="1"/>
    <brk id="126" max="21" man="1"/>
    <brk id="187" max="21" man="1"/>
    <brk id="248" max="21" man="1"/>
    <brk id="309" max="21" man="1"/>
    <brk id="370" max="21" man="1"/>
    <brk id="431" max="2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S16"/>
  <sheetViews>
    <sheetView zoomScale="110" zoomScaleNormal="110" workbookViewId="0">
      <pane xSplit="3" ySplit="5" topLeftCell="D6" activePane="bottomRight" state="frozen"/>
      <selection activeCell="G27" sqref="G27"/>
      <selection pane="topRight" activeCell="G27" sqref="G27"/>
      <selection pane="bottomLeft" activeCell="G27" sqref="G27"/>
      <selection pane="bottomRight" activeCell="D6" sqref="D6:G6"/>
    </sheetView>
  </sheetViews>
  <sheetFormatPr defaultRowHeight="15" x14ac:dyDescent="0.25"/>
  <cols>
    <col min="1" max="1" width="6.7109375" style="52" customWidth="1"/>
    <col min="2" max="2" width="19.140625" bestFit="1" customWidth="1"/>
    <col min="4" max="19" width="10.7109375" customWidth="1"/>
  </cols>
  <sheetData>
    <row r="1" spans="1:19" ht="18.75" x14ac:dyDescent="0.3">
      <c r="A1" s="41" t="s">
        <v>33</v>
      </c>
      <c r="B1" s="41"/>
      <c r="C1" s="165"/>
      <c r="D1" s="166"/>
      <c r="E1" s="166"/>
      <c r="F1" s="166"/>
      <c r="G1" s="166"/>
    </row>
    <row r="2" spans="1:19" ht="18.75" x14ac:dyDescent="0.3">
      <c r="A2" s="122" t="str">
        <f>IRM</f>
        <v>2017 IRM Application, EB-2016-0063</v>
      </c>
      <c r="B2" s="41"/>
      <c r="C2" s="165"/>
      <c r="D2" s="166"/>
      <c r="E2" s="166"/>
      <c r="F2" s="166"/>
      <c r="G2" s="166"/>
    </row>
    <row r="3" spans="1:19" ht="19.5" thickBot="1" x14ac:dyDescent="0.35">
      <c r="A3" s="123" t="s">
        <v>126</v>
      </c>
      <c r="B3" s="167"/>
      <c r="C3" s="168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</row>
    <row r="4" spans="1:19" x14ac:dyDescent="0.25">
      <c r="D4" s="25"/>
      <c r="E4" s="25"/>
      <c r="F4" s="25"/>
      <c r="G4" s="25"/>
    </row>
    <row r="5" spans="1:19" ht="60" x14ac:dyDescent="0.25">
      <c r="A5" s="170" t="s">
        <v>113</v>
      </c>
      <c r="B5" s="171" t="s">
        <v>128</v>
      </c>
      <c r="C5" s="212" t="s">
        <v>99</v>
      </c>
      <c r="D5" s="217" t="s">
        <v>103</v>
      </c>
      <c r="E5" s="172" t="s">
        <v>104</v>
      </c>
      <c r="F5" s="172" t="s">
        <v>105</v>
      </c>
      <c r="G5" s="173" t="s">
        <v>116</v>
      </c>
      <c r="H5" s="217" t="s">
        <v>103</v>
      </c>
      <c r="I5" s="172" t="s">
        <v>104</v>
      </c>
      <c r="J5" s="172" t="s">
        <v>105</v>
      </c>
      <c r="K5" s="173" t="s">
        <v>116</v>
      </c>
      <c r="L5" s="217" t="s">
        <v>103</v>
      </c>
      <c r="M5" s="172" t="s">
        <v>104</v>
      </c>
      <c r="N5" s="172" t="s">
        <v>105</v>
      </c>
      <c r="O5" s="173" t="s">
        <v>116</v>
      </c>
      <c r="P5" s="215" t="s">
        <v>103</v>
      </c>
      <c r="Q5" s="172" t="s">
        <v>104</v>
      </c>
      <c r="R5" s="172" t="s">
        <v>105</v>
      </c>
      <c r="S5" s="173" t="s">
        <v>116</v>
      </c>
    </row>
    <row r="6" spans="1:19" x14ac:dyDescent="0.25">
      <c r="A6" s="227">
        <v>1</v>
      </c>
      <c r="B6" s="228" t="s">
        <v>125</v>
      </c>
      <c r="C6" s="229"/>
      <c r="D6" s="333" t="s">
        <v>1</v>
      </c>
      <c r="E6" s="334"/>
      <c r="F6" s="334"/>
      <c r="G6" s="335"/>
      <c r="H6" s="333" t="s">
        <v>16</v>
      </c>
      <c r="I6" s="334"/>
      <c r="J6" s="334"/>
      <c r="K6" s="335"/>
      <c r="L6" s="333" t="s">
        <v>17</v>
      </c>
      <c r="M6" s="334"/>
      <c r="N6" s="334"/>
      <c r="O6" s="335"/>
      <c r="P6" s="336" t="s">
        <v>18</v>
      </c>
      <c r="Q6" s="334"/>
      <c r="R6" s="334"/>
      <c r="S6" s="335"/>
    </row>
    <row r="7" spans="1:19" x14ac:dyDescent="0.25">
      <c r="A7" s="220">
        <f>A6+1</f>
        <v>2</v>
      </c>
      <c r="B7" s="221" t="s">
        <v>132</v>
      </c>
      <c r="C7" s="222" t="s">
        <v>106</v>
      </c>
      <c r="D7" s="223">
        <f>'GS&lt;50 Detail'!$D$47</f>
        <v>383.07534238721701</v>
      </c>
      <c r="E7" s="224">
        <f>'GS&lt;50 Detail'!$F$47</f>
        <v>374.30810178721703</v>
      </c>
      <c r="F7" s="224">
        <f>E7-D7</f>
        <v>-8.7672405999999796</v>
      </c>
      <c r="G7" s="225">
        <f>F7/D7</f>
        <v>-2.2886465480563223E-2</v>
      </c>
      <c r="H7" s="223">
        <f>'GS&lt;50 Detail'!$I$47</f>
        <v>383.07534238721701</v>
      </c>
      <c r="I7" s="224">
        <f>'GS&lt;50 Detail'!$K$47</f>
        <v>374.30810178721703</v>
      </c>
      <c r="J7" s="224">
        <f>I7-H7</f>
        <v>-8.7672405999999796</v>
      </c>
      <c r="K7" s="225">
        <f>J7/H7</f>
        <v>-2.2886465480563223E-2</v>
      </c>
      <c r="L7" s="223">
        <f>'GS&lt;50 Detail'!$N$47</f>
        <v>383.979342387217</v>
      </c>
      <c r="M7" s="224">
        <f>'GS&lt;50 Detail'!$P$47</f>
        <v>374.30810178721703</v>
      </c>
      <c r="N7" s="224">
        <f>M7-L7</f>
        <v>-9.671240599999976</v>
      </c>
      <c r="O7" s="225">
        <f>N7/L7</f>
        <v>-2.5186877345727596E-2</v>
      </c>
      <c r="P7" s="226">
        <f>'GS&lt;50 Detail'!$S$47</f>
        <v>401.60734238721699</v>
      </c>
      <c r="Q7" s="224">
        <f>'GS&lt;50 Detail'!$U$47</f>
        <v>374.30810178721703</v>
      </c>
      <c r="R7" s="224">
        <f>Q7-P7</f>
        <v>-27.299240599999962</v>
      </c>
      <c r="S7" s="225">
        <f>R7/P7</f>
        <v>-6.7974953938165064E-2</v>
      </c>
    </row>
    <row r="8" spans="1:19" x14ac:dyDescent="0.25">
      <c r="A8" s="194">
        <f>A7+1</f>
        <v>3</v>
      </c>
      <c r="B8" s="1" t="s">
        <v>122</v>
      </c>
      <c r="C8" s="213" t="s">
        <v>106</v>
      </c>
      <c r="D8" s="218">
        <f>'GS&lt;50 Detail'!$D$107</f>
        <v>210.73637119360851</v>
      </c>
      <c r="E8" s="2">
        <f>'GS&lt;50 Detail'!$F$107</f>
        <v>205.02500089360854</v>
      </c>
      <c r="F8" s="2">
        <f t="shared" ref="F8:F11" si="0">E8-D8</f>
        <v>-5.7113702999999703</v>
      </c>
      <c r="G8" s="211">
        <f t="shared" ref="G8:G11" si="1">F8/D8</f>
        <v>-2.7101967579923822E-2</v>
      </c>
      <c r="H8" s="218">
        <f>'GS&lt;50 Detail'!$I$107</f>
        <v>210.73637119360851</v>
      </c>
      <c r="I8" s="2">
        <f>'GS&lt;50 Detail'!$K$107</f>
        <v>205.02500089360854</v>
      </c>
      <c r="J8" s="2">
        <f t="shared" ref="J8:J11" si="2">I8-H8</f>
        <v>-5.7113702999999703</v>
      </c>
      <c r="K8" s="211">
        <f t="shared" ref="K8:K11" si="3">J8/H8</f>
        <v>-2.7101967579923822E-2</v>
      </c>
      <c r="L8" s="218">
        <f>'GS&lt;50 Detail'!$N$107</f>
        <v>211.18837119360848</v>
      </c>
      <c r="M8" s="2">
        <f>'GS&lt;50 Detail'!$P$107</f>
        <v>205.02500089360854</v>
      </c>
      <c r="N8" s="2">
        <f t="shared" ref="N8:N11" si="4">M8-L8</f>
        <v>-6.16337029999994</v>
      </c>
      <c r="O8" s="211">
        <f t="shared" ref="O8:O11" si="5">N8/L8</f>
        <v>-2.9184231428867953E-2</v>
      </c>
      <c r="P8" s="73">
        <f>'GS&lt;50 Detail'!$S$107</f>
        <v>220.0023711936085</v>
      </c>
      <c r="Q8" s="2">
        <f>'GS&lt;50 Detail'!$U$107</f>
        <v>205.02500089360854</v>
      </c>
      <c r="R8" s="2">
        <f t="shared" ref="R8:R11" si="6">Q8-P8</f>
        <v>-14.977370299999961</v>
      </c>
      <c r="S8" s="211">
        <f t="shared" ref="S8:S11" si="7">R8/P8</f>
        <v>-6.8078222151612355E-2</v>
      </c>
    </row>
    <row r="9" spans="1:19" x14ac:dyDescent="0.25">
      <c r="A9" s="194">
        <f t="shared" ref="A9:A11" si="8">A8+1</f>
        <v>4</v>
      </c>
      <c r="B9" s="1" t="s">
        <v>129</v>
      </c>
      <c r="C9" s="213" t="s">
        <v>106</v>
      </c>
      <c r="D9" s="218">
        <f>'GS&lt;50 Detail'!$D$167</f>
        <v>900.09225596804254</v>
      </c>
      <c r="E9" s="2">
        <f>'GS&lt;50 Detail'!$F$167</f>
        <v>882.15740446804239</v>
      </c>
      <c r="F9" s="2">
        <f t="shared" si="0"/>
        <v>-17.93485150000015</v>
      </c>
      <c r="G9" s="211">
        <f t="shared" si="1"/>
        <v>-1.9925570274695176E-2</v>
      </c>
      <c r="H9" s="218">
        <f>'GS&lt;50 Detail'!$I$167</f>
        <v>900.09225596804254</v>
      </c>
      <c r="I9" s="2">
        <f>'GS&lt;50 Detail'!$K$167</f>
        <v>882.15740446804239</v>
      </c>
      <c r="J9" s="2">
        <f t="shared" si="2"/>
        <v>-17.93485150000015</v>
      </c>
      <c r="K9" s="211">
        <f t="shared" si="3"/>
        <v>-1.9925570274695176E-2</v>
      </c>
      <c r="L9" s="218">
        <f>'GS&lt;50 Detail'!$N$167</f>
        <v>902.35225596804264</v>
      </c>
      <c r="M9" s="2">
        <f>'GS&lt;50 Detail'!$P$167</f>
        <v>882.15740446804239</v>
      </c>
      <c r="N9" s="2">
        <f t="shared" si="4"/>
        <v>-20.194851500000254</v>
      </c>
      <c r="O9" s="211">
        <f t="shared" si="5"/>
        <v>-2.2380230521322559E-2</v>
      </c>
      <c r="P9" s="73">
        <f>'GS&lt;50 Detail'!$S$167</f>
        <v>946.42225596804269</v>
      </c>
      <c r="Q9" s="2">
        <f>'GS&lt;50 Detail'!$U$167</f>
        <v>882.15740446804239</v>
      </c>
      <c r="R9" s="2">
        <f t="shared" si="6"/>
        <v>-64.264851500000304</v>
      </c>
      <c r="S9" s="211">
        <f t="shared" si="7"/>
        <v>-6.7902937715964173E-2</v>
      </c>
    </row>
    <row r="10" spans="1:19" s="157" customFormat="1" x14ac:dyDescent="0.25">
      <c r="A10" s="194">
        <f t="shared" si="8"/>
        <v>5</v>
      </c>
      <c r="B10" s="1" t="s">
        <v>130</v>
      </c>
      <c r="C10" s="213" t="s">
        <v>106</v>
      </c>
      <c r="D10" s="218">
        <f>'GS&lt;50 Detail'!$D$227</f>
        <v>1761.7871119360852</v>
      </c>
      <c r="E10" s="2">
        <f>'GS&lt;50 Detail'!$F$227</f>
        <v>1728.572908936085</v>
      </c>
      <c r="F10" s="2">
        <f t="shared" si="0"/>
        <v>-33.214203000000225</v>
      </c>
      <c r="G10" s="211">
        <f t="shared" si="1"/>
        <v>-1.8852563272244657E-2</v>
      </c>
      <c r="H10" s="218">
        <f>'GS&lt;50 Detail'!$I$227</f>
        <v>1761.7871119360852</v>
      </c>
      <c r="I10" s="2">
        <f>'GS&lt;50 Detail'!$K$227</f>
        <v>1728.572908936085</v>
      </c>
      <c r="J10" s="2">
        <f t="shared" si="2"/>
        <v>-33.214203000000225</v>
      </c>
      <c r="K10" s="211">
        <f t="shared" si="3"/>
        <v>-1.8852563272244657E-2</v>
      </c>
      <c r="L10" s="218">
        <f>'GS&lt;50 Detail'!$N$227</f>
        <v>1766.3071119360852</v>
      </c>
      <c r="M10" s="2">
        <f>'GS&lt;50 Detail'!$P$227</f>
        <v>1728.572908936085</v>
      </c>
      <c r="N10" s="2">
        <f t="shared" si="4"/>
        <v>-37.734203000000207</v>
      </c>
      <c r="O10" s="211">
        <f t="shared" si="5"/>
        <v>-2.1363330728278038E-2</v>
      </c>
      <c r="P10" s="73">
        <f>'GS&lt;50 Detail'!$S$227</f>
        <v>1854.4471119360853</v>
      </c>
      <c r="Q10" s="2">
        <f>'GS&lt;50 Detail'!$U$227</f>
        <v>1728.572908936085</v>
      </c>
      <c r="R10" s="2">
        <f t="shared" si="6"/>
        <v>-125.87420300000031</v>
      </c>
      <c r="S10" s="211">
        <f t="shared" si="7"/>
        <v>-6.7876944125187133E-2</v>
      </c>
    </row>
    <row r="11" spans="1:19" s="157" customFormat="1" x14ac:dyDescent="0.25">
      <c r="A11" s="194">
        <f t="shared" si="8"/>
        <v>6</v>
      </c>
      <c r="B11" s="1" t="s">
        <v>131</v>
      </c>
      <c r="C11" s="213" t="s">
        <v>106</v>
      </c>
      <c r="D11" s="218">
        <f>'GS&lt;50 Detail'!$D$287</f>
        <v>2623.4819679041275</v>
      </c>
      <c r="E11" s="2">
        <f>'GS&lt;50 Detail'!$F$287</f>
        <v>2574.9884134041276</v>
      </c>
      <c r="F11" s="2">
        <f t="shared" si="0"/>
        <v>-48.493554499999846</v>
      </c>
      <c r="G11" s="211">
        <f t="shared" si="1"/>
        <v>-1.8484424552283409E-2</v>
      </c>
      <c r="H11" s="218">
        <f>'GS&lt;50 Detail'!$I$287</f>
        <v>2623.4819679041275</v>
      </c>
      <c r="I11" s="2">
        <f>'GS&lt;50 Detail'!$K$287</f>
        <v>2574.9884134041276</v>
      </c>
      <c r="J11" s="2">
        <f t="shared" si="2"/>
        <v>-48.493554499999846</v>
      </c>
      <c r="K11" s="211">
        <f t="shared" si="3"/>
        <v>-1.8484424552283409E-2</v>
      </c>
      <c r="L11" s="218">
        <f>'GS&lt;50 Detail'!$N$287</f>
        <v>2630.2619679041272</v>
      </c>
      <c r="M11" s="2">
        <f>'GS&lt;50 Detail'!$P$287</f>
        <v>2574.9884134041276</v>
      </c>
      <c r="N11" s="2">
        <f t="shared" si="4"/>
        <v>-55.273554499999591</v>
      </c>
      <c r="O11" s="211">
        <f t="shared" si="5"/>
        <v>-2.1014467446390232E-2</v>
      </c>
      <c r="P11" s="73">
        <f>'GS&lt;50 Detail'!$S$287</f>
        <v>2762.4719679041273</v>
      </c>
      <c r="Q11" s="2">
        <f>'GS&lt;50 Detail'!$U$287</f>
        <v>2574.9884134041276</v>
      </c>
      <c r="R11" s="2">
        <f t="shared" si="6"/>
        <v>-187.48355449999963</v>
      </c>
      <c r="S11" s="211">
        <f t="shared" si="7"/>
        <v>-6.7868038727011012E-2</v>
      </c>
    </row>
    <row r="12" spans="1:19" x14ac:dyDescent="0.25">
      <c r="A12" s="220">
        <f>A11+1</f>
        <v>7</v>
      </c>
      <c r="B12" s="221" t="s">
        <v>132</v>
      </c>
      <c r="C12" s="222" t="s">
        <v>107</v>
      </c>
      <c r="D12" s="223">
        <f>'GS&lt;50 Detail'!$D$56</f>
        <v>390.98534238721703</v>
      </c>
      <c r="E12" s="224">
        <f>'GS&lt;50 Detail'!$F$56</f>
        <v>369.33610178721705</v>
      </c>
      <c r="F12" s="224">
        <f t="shared" ref="F12" si="9">E12-D12</f>
        <v>-21.649240599999985</v>
      </c>
      <c r="G12" s="225">
        <f t="shared" ref="G12" si="10">F12/D12</f>
        <v>-5.5370977509840762E-2</v>
      </c>
      <c r="H12" s="223">
        <f>'GS&lt;50 Detail'!$I$56</f>
        <v>390.98534238721703</v>
      </c>
      <c r="I12" s="224">
        <f>'GS&lt;50 Detail'!$K$56</f>
        <v>369.33610178721705</v>
      </c>
      <c r="J12" s="224">
        <f t="shared" ref="J12" si="11">I12-H12</f>
        <v>-21.649240599999985</v>
      </c>
      <c r="K12" s="225">
        <f t="shared" ref="K12" si="12">J12/H12</f>
        <v>-5.5370977509840762E-2</v>
      </c>
      <c r="L12" s="223">
        <f>'GS&lt;50 Detail'!$N$56</f>
        <v>410.64734238721707</v>
      </c>
      <c r="M12" s="224">
        <f>'GS&lt;50 Detail'!$P$56</f>
        <v>369.33610178721705</v>
      </c>
      <c r="N12" s="224">
        <f t="shared" ref="N12" si="13">M12-L12</f>
        <v>-41.311240600000019</v>
      </c>
      <c r="O12" s="225">
        <f t="shared" ref="O12" si="14">N12/L12</f>
        <v>-0.10060028724366094</v>
      </c>
      <c r="P12" s="226">
        <f>'GS&lt;50 Detail'!$S$56</f>
        <v>415.84534238721699</v>
      </c>
      <c r="Q12" s="224">
        <f>'GS&lt;50 Detail'!$U$56</f>
        <v>369.33610178721705</v>
      </c>
      <c r="R12" s="224">
        <f t="shared" ref="R12" si="15">Q12-P12</f>
        <v>-46.509240599999941</v>
      </c>
      <c r="S12" s="225">
        <f t="shared" ref="S12" si="16">R12/P12</f>
        <v>-0.11184263922016607</v>
      </c>
    </row>
    <row r="13" spans="1:19" x14ac:dyDescent="0.25">
      <c r="A13" s="194">
        <f>A12+1</f>
        <v>8</v>
      </c>
      <c r="B13" s="1" t="s">
        <v>122</v>
      </c>
      <c r="C13" s="213" t="s">
        <v>107</v>
      </c>
      <c r="D13" s="218">
        <f>'GS&lt;50 Detail'!$D$116</f>
        <v>214.69137119360852</v>
      </c>
      <c r="E13" s="2">
        <f>'GS&lt;50 Detail'!$F$116</f>
        <v>202.53900089360855</v>
      </c>
      <c r="F13" s="2">
        <f t="shared" ref="F13:F16" si="17">E13-D13</f>
        <v>-12.152370299999973</v>
      </c>
      <c r="G13" s="211">
        <f t="shared" ref="G13:G16" si="18">F13/D13</f>
        <v>-5.6603906493479766E-2</v>
      </c>
      <c r="H13" s="218">
        <f>'GS&lt;50 Detail'!$I$116</f>
        <v>214.69137119360852</v>
      </c>
      <c r="I13" s="2">
        <f>'GS&lt;50 Detail'!$K$116</f>
        <v>202.53900089360855</v>
      </c>
      <c r="J13" s="2">
        <f t="shared" ref="J13:J16" si="19">I13-H13</f>
        <v>-12.152370299999973</v>
      </c>
      <c r="K13" s="211">
        <f t="shared" ref="K13:K16" si="20">J13/H13</f>
        <v>-5.6603906493479766E-2</v>
      </c>
      <c r="L13" s="218">
        <f>'GS&lt;50 Detail'!$N$116</f>
        <v>224.52237119360851</v>
      </c>
      <c r="M13" s="2">
        <f>'GS&lt;50 Detail'!$P$116</f>
        <v>202.53900089360855</v>
      </c>
      <c r="N13" s="2">
        <f t="shared" ref="N13:N16" si="21">M13-L13</f>
        <v>-21.983370299999962</v>
      </c>
      <c r="O13" s="211">
        <f t="shared" ref="O13:O16" si="22">N13/L13</f>
        <v>-9.7911714468058159E-2</v>
      </c>
      <c r="P13" s="73">
        <f>'GS&lt;50 Detail'!$S$116</f>
        <v>227.12137119360852</v>
      </c>
      <c r="Q13" s="2">
        <f>'GS&lt;50 Detail'!$U$116</f>
        <v>202.53900089360855</v>
      </c>
      <c r="R13" s="2">
        <f t="shared" ref="R13:R16" si="23">Q13-P13</f>
        <v>-24.58237029999998</v>
      </c>
      <c r="S13" s="211">
        <f t="shared" ref="S13:S16" si="24">R13/P13</f>
        <v>-0.10823450990459571</v>
      </c>
    </row>
    <row r="14" spans="1:19" x14ac:dyDescent="0.25">
      <c r="A14" s="194">
        <f t="shared" ref="A14:A16" si="25">A13+1</f>
        <v>9</v>
      </c>
      <c r="B14" s="1" t="s">
        <v>129</v>
      </c>
      <c r="C14" s="213" t="s">
        <v>107</v>
      </c>
      <c r="D14" s="218">
        <f>'GS&lt;50 Detail'!$D$176</f>
        <v>919.86725596804251</v>
      </c>
      <c r="E14" s="2">
        <f>'GS&lt;50 Detail'!$F$176</f>
        <v>869.72740446804244</v>
      </c>
      <c r="F14" s="2">
        <f t="shared" si="17"/>
        <v>-50.139851500000077</v>
      </c>
      <c r="G14" s="211">
        <f t="shared" si="18"/>
        <v>-5.4507703339471851E-2</v>
      </c>
      <c r="H14" s="218">
        <f>'GS&lt;50 Detail'!$I$176</f>
        <v>919.86725596804251</v>
      </c>
      <c r="I14" s="2">
        <f>'GS&lt;50 Detail'!$K$176</f>
        <v>869.72740446804244</v>
      </c>
      <c r="J14" s="2">
        <f t="shared" si="19"/>
        <v>-50.139851500000077</v>
      </c>
      <c r="K14" s="211">
        <f t="shared" si="20"/>
        <v>-5.4507703339471851E-2</v>
      </c>
      <c r="L14" s="218">
        <f>'GS&lt;50 Detail'!$N$176</f>
        <v>969.0222559680426</v>
      </c>
      <c r="M14" s="2">
        <f>'GS&lt;50 Detail'!$P$176</f>
        <v>869.72740446804244</v>
      </c>
      <c r="N14" s="2">
        <f t="shared" si="21"/>
        <v>-99.294851500000163</v>
      </c>
      <c r="O14" s="211">
        <f t="shared" si="22"/>
        <v>-0.10246911346819965</v>
      </c>
      <c r="P14" s="73">
        <f>'GS&lt;50 Detail'!$S$176</f>
        <v>982.01725596804272</v>
      </c>
      <c r="Q14" s="2">
        <f>'GS&lt;50 Detail'!$U$176</f>
        <v>869.72740446804244</v>
      </c>
      <c r="R14" s="2">
        <f t="shared" si="23"/>
        <v>-112.28985150000028</v>
      </c>
      <c r="S14" s="211">
        <f t="shared" si="24"/>
        <v>-0.11434610829654757</v>
      </c>
    </row>
    <row r="15" spans="1:19" x14ac:dyDescent="0.25">
      <c r="A15" s="194">
        <f t="shared" si="25"/>
        <v>10</v>
      </c>
      <c r="B15" s="1" t="s">
        <v>130</v>
      </c>
      <c r="C15" s="213" t="s">
        <v>107</v>
      </c>
      <c r="D15" s="218">
        <f>'GS&lt;50 Detail'!$D$236</f>
        <v>1801.3371119360854</v>
      </c>
      <c r="E15" s="2">
        <f>'GS&lt;50 Detail'!$F$236</f>
        <v>1703.7129089360851</v>
      </c>
      <c r="F15" s="2">
        <f t="shared" si="17"/>
        <v>-97.624203000000307</v>
      </c>
      <c r="G15" s="211">
        <f t="shared" si="18"/>
        <v>-5.4195409817029395E-2</v>
      </c>
      <c r="H15" s="218">
        <f>'GS&lt;50 Detail'!$I$236</f>
        <v>1801.3371119360854</v>
      </c>
      <c r="I15" s="2">
        <f>'GS&lt;50 Detail'!$K$236</f>
        <v>1703.7129089360851</v>
      </c>
      <c r="J15" s="2">
        <f t="shared" si="19"/>
        <v>-97.624203000000307</v>
      </c>
      <c r="K15" s="211">
        <f t="shared" si="20"/>
        <v>-5.4195409817029395E-2</v>
      </c>
      <c r="L15" s="218">
        <f>'GS&lt;50 Detail'!$N$236</f>
        <v>1899.6471119360854</v>
      </c>
      <c r="M15" s="2">
        <f>'GS&lt;50 Detail'!$P$236</f>
        <v>1703.7129089360851</v>
      </c>
      <c r="N15" s="2">
        <f t="shared" si="21"/>
        <v>-195.93420300000025</v>
      </c>
      <c r="O15" s="211">
        <f t="shared" si="22"/>
        <v>-0.10314242143653077</v>
      </c>
      <c r="P15" s="73">
        <f>'GS&lt;50 Detail'!$S$236</f>
        <v>1925.6371119360854</v>
      </c>
      <c r="Q15" s="2">
        <f>'GS&lt;50 Detail'!$U$236</f>
        <v>1703.7129089360851</v>
      </c>
      <c r="R15" s="2">
        <f t="shared" si="23"/>
        <v>-221.92420300000026</v>
      </c>
      <c r="S15" s="211">
        <f t="shared" si="24"/>
        <v>-0.11524715722625013</v>
      </c>
    </row>
    <row r="16" spans="1:19" x14ac:dyDescent="0.25">
      <c r="A16" s="196">
        <f t="shared" si="25"/>
        <v>11</v>
      </c>
      <c r="B16" s="177" t="s">
        <v>131</v>
      </c>
      <c r="C16" s="214" t="s">
        <v>107</v>
      </c>
      <c r="D16" s="219">
        <f>'GS&lt;50 Detail'!$D$296</f>
        <v>2682.8069679041273</v>
      </c>
      <c r="E16" s="179">
        <f>'GS&lt;50 Detail'!$F$296</f>
        <v>2537.6984134041277</v>
      </c>
      <c r="F16" s="179">
        <f t="shared" si="17"/>
        <v>-145.10855449999963</v>
      </c>
      <c r="G16" s="191">
        <f t="shared" si="18"/>
        <v>-5.4088332196841539E-2</v>
      </c>
      <c r="H16" s="219">
        <f>'GS&lt;50 Detail'!$I$296</f>
        <v>2682.8069679041273</v>
      </c>
      <c r="I16" s="179">
        <f>'GS&lt;50 Detail'!$K$296</f>
        <v>2537.6984134041277</v>
      </c>
      <c r="J16" s="179">
        <f t="shared" si="19"/>
        <v>-145.10855449999963</v>
      </c>
      <c r="K16" s="191">
        <f t="shared" si="20"/>
        <v>-5.4088332196841539E-2</v>
      </c>
      <c r="L16" s="219">
        <f>'GS&lt;50 Detail'!$N$296</f>
        <v>2830.2719679041275</v>
      </c>
      <c r="M16" s="179">
        <f>'GS&lt;50 Detail'!$P$296</f>
        <v>2537.6984134041277</v>
      </c>
      <c r="N16" s="179">
        <f t="shared" si="21"/>
        <v>-292.57355449999977</v>
      </c>
      <c r="O16" s="191">
        <f t="shared" si="22"/>
        <v>-0.10337294712940831</v>
      </c>
      <c r="P16" s="216">
        <f>'GS&lt;50 Detail'!$S$296</f>
        <v>2869.2569679041276</v>
      </c>
      <c r="Q16" s="179">
        <f>'GS&lt;50 Detail'!$U$296</f>
        <v>2537.6984134041277</v>
      </c>
      <c r="R16" s="179">
        <f t="shared" si="23"/>
        <v>-331.5585544999999</v>
      </c>
      <c r="S16" s="191">
        <f t="shared" si="24"/>
        <v>-0.1155555456373744</v>
      </c>
    </row>
  </sheetData>
  <mergeCells count="4">
    <mergeCell ref="D6:G6"/>
    <mergeCell ref="H6:K6"/>
    <mergeCell ref="L6:O6"/>
    <mergeCell ref="P6:S6"/>
  </mergeCells>
  <conditionalFormatting sqref="G7:G16 K7:K16 O7:O16 S7:S16">
    <cfRule type="cellIs" dxfId="0" priority="1" operator="greaterThan">
      <formula>0.1</formula>
    </cfRule>
  </conditionalFormatting>
  <pageMargins left="0.25" right="0.25" top="0.25" bottom="0.4" header="0.3" footer="0.3"/>
  <pageSetup scale="64" orientation="landscape" r:id="rId1"/>
  <headerFooter>
    <oddFooter>&amp;R&amp;8&amp;P/&amp;N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V303"/>
  <sheetViews>
    <sheetView zoomScale="110" zoomScaleNormal="110" workbookViewId="0">
      <pane xSplit="2" ySplit="6" topLeftCell="C7" activePane="bottomRight" state="frozen"/>
      <selection activeCell="G27" sqref="G27"/>
      <selection pane="topRight" activeCell="G27" sqref="G27"/>
      <selection pane="bottomLeft" activeCell="G27" sqref="G27"/>
      <selection pane="bottomRight" activeCell="C7" sqref="C7"/>
    </sheetView>
  </sheetViews>
  <sheetFormatPr defaultRowHeight="15" x14ac:dyDescent="0.25"/>
  <cols>
    <col min="1" max="1" width="6.28515625" style="52" customWidth="1"/>
    <col min="2" max="2" width="29" bestFit="1" customWidth="1"/>
    <col min="3" max="22" width="10.7109375" customWidth="1"/>
  </cols>
  <sheetData>
    <row r="1" spans="1:22" ht="18.75" x14ac:dyDescent="0.3">
      <c r="A1" s="122" t="s">
        <v>91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1:22" ht="18.75" x14ac:dyDescent="0.3">
      <c r="A2" s="122" t="str">
        <f>IRM</f>
        <v>2017 IRM Application, EB-2016-0063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</row>
    <row r="3" spans="1:22" ht="19.5" thickBot="1" x14ac:dyDescent="0.35">
      <c r="A3" s="123" t="s">
        <v>127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</row>
    <row r="4" spans="1:22" ht="15.75" thickBot="1" x14ac:dyDescent="0.3"/>
    <row r="5" spans="1:22" ht="15" customHeight="1" x14ac:dyDescent="0.25">
      <c r="A5" s="341" t="s">
        <v>81</v>
      </c>
      <c r="B5" s="343" t="s">
        <v>0</v>
      </c>
      <c r="C5" s="339" t="s">
        <v>159</v>
      </c>
      <c r="D5" s="340"/>
      <c r="E5" s="337" t="s">
        <v>158</v>
      </c>
      <c r="F5" s="337"/>
      <c r="G5" s="338"/>
      <c r="H5" s="339" t="s">
        <v>160</v>
      </c>
      <c r="I5" s="340"/>
      <c r="J5" s="337" t="s">
        <v>158</v>
      </c>
      <c r="K5" s="337"/>
      <c r="L5" s="338"/>
      <c r="M5" s="339" t="s">
        <v>161</v>
      </c>
      <c r="N5" s="340"/>
      <c r="O5" s="337" t="s">
        <v>158</v>
      </c>
      <c r="P5" s="337"/>
      <c r="Q5" s="338"/>
      <c r="R5" s="339" t="s">
        <v>162</v>
      </c>
      <c r="S5" s="340"/>
      <c r="T5" s="337" t="s">
        <v>158</v>
      </c>
      <c r="U5" s="337"/>
      <c r="V5" s="338"/>
    </row>
    <row r="6" spans="1:22" x14ac:dyDescent="0.25">
      <c r="A6" s="342"/>
      <c r="B6" s="344"/>
      <c r="C6" s="117" t="s">
        <v>2</v>
      </c>
      <c r="D6" s="118" t="s">
        <v>3</v>
      </c>
      <c r="E6" s="119" t="s">
        <v>2</v>
      </c>
      <c r="F6" s="120" t="s">
        <v>3</v>
      </c>
      <c r="G6" s="246" t="s">
        <v>77</v>
      </c>
      <c r="H6" s="117" t="s">
        <v>2</v>
      </c>
      <c r="I6" s="118" t="s">
        <v>3</v>
      </c>
      <c r="J6" s="119" t="s">
        <v>2</v>
      </c>
      <c r="K6" s="120" t="s">
        <v>3</v>
      </c>
      <c r="L6" s="246" t="s">
        <v>77</v>
      </c>
      <c r="M6" s="117" t="s">
        <v>2</v>
      </c>
      <c r="N6" s="118" t="s">
        <v>3</v>
      </c>
      <c r="O6" s="119" t="s">
        <v>2</v>
      </c>
      <c r="P6" s="120" t="s">
        <v>3</v>
      </c>
      <c r="Q6" s="246" t="s">
        <v>77</v>
      </c>
      <c r="R6" s="117" t="s">
        <v>2</v>
      </c>
      <c r="S6" s="118" t="s">
        <v>3</v>
      </c>
      <c r="T6" s="119" t="s">
        <v>2</v>
      </c>
      <c r="U6" s="120" t="s">
        <v>3</v>
      </c>
      <c r="V6" s="246" t="s">
        <v>77</v>
      </c>
    </row>
    <row r="7" spans="1:22" x14ac:dyDescent="0.25">
      <c r="A7" s="99">
        <v>1</v>
      </c>
      <c r="B7" s="48" t="s">
        <v>68</v>
      </c>
      <c r="C7" s="49"/>
      <c r="D7" s="302">
        <v>2000</v>
      </c>
      <c r="E7" s="303"/>
      <c r="F7" s="44">
        <f>D7</f>
        <v>2000</v>
      </c>
      <c r="G7" s="304"/>
      <c r="H7" s="305"/>
      <c r="I7" s="43">
        <f>D7</f>
        <v>2000</v>
      </c>
      <c r="J7" s="303"/>
      <c r="K7" s="44">
        <f>I7</f>
        <v>2000</v>
      </c>
      <c r="L7" s="304"/>
      <c r="M7" s="305"/>
      <c r="N7" s="43">
        <f>D7</f>
        <v>2000</v>
      </c>
      <c r="O7" s="303"/>
      <c r="P7" s="44">
        <f>N7</f>
        <v>2000</v>
      </c>
      <c r="Q7" s="304"/>
      <c r="R7" s="305"/>
      <c r="S7" s="43">
        <f>D7</f>
        <v>2000</v>
      </c>
      <c r="T7" s="303"/>
      <c r="U7" s="44">
        <f>S7</f>
        <v>2000</v>
      </c>
      <c r="V7" s="48"/>
    </row>
    <row r="8" spans="1:22" x14ac:dyDescent="0.25">
      <c r="A8" s="99">
        <f>A7+1</f>
        <v>2</v>
      </c>
      <c r="B8" s="48" t="s">
        <v>69</v>
      </c>
      <c r="C8" s="49"/>
      <c r="D8" s="43">
        <v>0</v>
      </c>
      <c r="E8" s="303"/>
      <c r="F8" s="44">
        <f>D8</f>
        <v>0</v>
      </c>
      <c r="G8" s="304"/>
      <c r="H8" s="305"/>
      <c r="I8" s="43">
        <v>0</v>
      </c>
      <c r="J8" s="303"/>
      <c r="K8" s="44">
        <f>I8</f>
        <v>0</v>
      </c>
      <c r="L8" s="304"/>
      <c r="M8" s="305"/>
      <c r="N8" s="43">
        <v>0</v>
      </c>
      <c r="O8" s="303"/>
      <c r="P8" s="44">
        <f>N8</f>
        <v>0</v>
      </c>
      <c r="Q8" s="304"/>
      <c r="R8" s="305"/>
      <c r="S8" s="43">
        <v>0</v>
      </c>
      <c r="T8" s="303"/>
      <c r="U8" s="44">
        <f>S8</f>
        <v>0</v>
      </c>
      <c r="V8" s="48"/>
    </row>
    <row r="9" spans="1:22" x14ac:dyDescent="0.25">
      <c r="A9" s="99">
        <f t="shared" ref="A9:A55" si="0">A8+1</f>
        <v>3</v>
      </c>
      <c r="B9" s="48" t="s">
        <v>19</v>
      </c>
      <c r="C9" s="49"/>
      <c r="D9" s="30">
        <f>CKH_LOSS</f>
        <v>1.0430999999999999</v>
      </c>
      <c r="E9" s="66"/>
      <c r="F9" s="1">
        <f>EPI_LOSS</f>
        <v>1.0430999999999999</v>
      </c>
      <c r="G9" s="48"/>
      <c r="H9" s="49"/>
      <c r="I9" s="30">
        <f>SMP_LOSS</f>
        <v>1.0430999999999999</v>
      </c>
      <c r="J9" s="66"/>
      <c r="K9" s="1">
        <f>EPI_LOSS</f>
        <v>1.0430999999999999</v>
      </c>
      <c r="L9" s="48"/>
      <c r="M9" s="49"/>
      <c r="N9" s="30">
        <f>DUT_LOSS</f>
        <v>1.0430999999999999</v>
      </c>
      <c r="O9" s="66"/>
      <c r="P9" s="1">
        <f>EPI_LOSS</f>
        <v>1.0430999999999999</v>
      </c>
      <c r="Q9" s="48"/>
      <c r="R9" s="49"/>
      <c r="S9" s="42">
        <f>NEW_LOSS</f>
        <v>1.0430999999999999</v>
      </c>
      <c r="T9" s="66"/>
      <c r="U9" s="1">
        <f>EPI_LOSS</f>
        <v>1.0430999999999999</v>
      </c>
      <c r="V9" s="48"/>
    </row>
    <row r="10" spans="1:22" x14ac:dyDescent="0.25">
      <c r="A10" s="99">
        <f t="shared" si="0"/>
        <v>4</v>
      </c>
      <c r="B10" s="48" t="s">
        <v>70</v>
      </c>
      <c r="C10" s="49"/>
      <c r="D10" s="43">
        <f>D7*D9</f>
        <v>2086.1999999999998</v>
      </c>
      <c r="E10" s="303"/>
      <c r="F10" s="44">
        <f>F7*F9</f>
        <v>2086.1999999999998</v>
      </c>
      <c r="G10" s="304"/>
      <c r="H10" s="305"/>
      <c r="I10" s="43">
        <f>I7*I9</f>
        <v>2086.1999999999998</v>
      </c>
      <c r="J10" s="303"/>
      <c r="K10" s="44">
        <f>K7*K9</f>
        <v>2086.1999999999998</v>
      </c>
      <c r="L10" s="304"/>
      <c r="M10" s="305"/>
      <c r="N10" s="43">
        <f>N7*N9</f>
        <v>2086.1999999999998</v>
      </c>
      <c r="O10" s="303"/>
      <c r="P10" s="44">
        <f>P7*P9</f>
        <v>2086.1999999999998</v>
      </c>
      <c r="Q10" s="304"/>
      <c r="R10" s="305"/>
      <c r="S10" s="43">
        <f>S7*S9</f>
        <v>2086.1999999999998</v>
      </c>
      <c r="T10" s="303"/>
      <c r="U10" s="44">
        <f>U7*U9</f>
        <v>2086.1999999999998</v>
      </c>
      <c r="V10" s="304"/>
    </row>
    <row r="11" spans="1:22" x14ac:dyDescent="0.25">
      <c r="A11" s="100">
        <f t="shared" si="0"/>
        <v>5</v>
      </c>
      <c r="B11" s="46" t="s">
        <v>24</v>
      </c>
      <c r="C11" s="45"/>
      <c r="D11" s="306"/>
      <c r="E11" s="307"/>
      <c r="F11" s="308"/>
      <c r="G11" s="309"/>
      <c r="H11" s="310"/>
      <c r="I11" s="306"/>
      <c r="J11" s="307"/>
      <c r="K11" s="308"/>
      <c r="L11" s="309"/>
      <c r="M11" s="310"/>
      <c r="N11" s="306"/>
      <c r="O11" s="307"/>
      <c r="P11" s="308"/>
      <c r="Q11" s="309"/>
      <c r="R11" s="310"/>
      <c r="S11" s="306"/>
      <c r="T11" s="307"/>
      <c r="U11" s="308"/>
      <c r="V11" s="309"/>
    </row>
    <row r="12" spans="1:22" x14ac:dyDescent="0.25">
      <c r="A12" s="99">
        <f t="shared" si="0"/>
        <v>6</v>
      </c>
      <c r="B12" s="48" t="s">
        <v>20</v>
      </c>
      <c r="C12" s="47">
        <f>'General Input'!$B$11</f>
        <v>8.6999999999999994E-2</v>
      </c>
      <c r="D12" s="32">
        <f>D7*C12*TOU_OFF</f>
        <v>113.06524633821572</v>
      </c>
      <c r="E12" s="68">
        <f>'General Input'!$B$11</f>
        <v>8.6999999999999994E-2</v>
      </c>
      <c r="F12" s="2">
        <f>F7*E12*TOU_OFF</f>
        <v>113.06524633821572</v>
      </c>
      <c r="G12" s="48"/>
      <c r="H12" s="47">
        <f>'General Input'!$B$11</f>
        <v>8.6999999999999994E-2</v>
      </c>
      <c r="I12" s="32">
        <f>I7*H12*TOU_OFF</f>
        <v>113.06524633821572</v>
      </c>
      <c r="J12" s="68">
        <f>'General Input'!$B$11</f>
        <v>8.6999999999999994E-2</v>
      </c>
      <c r="K12" s="2">
        <f>K7*J12*TOU_OFF</f>
        <v>113.06524633821572</v>
      </c>
      <c r="L12" s="48"/>
      <c r="M12" s="47">
        <f>'General Input'!$B$11</f>
        <v>8.6999999999999994E-2</v>
      </c>
      <c r="N12" s="32">
        <f>N7*M12*TOU_OFF</f>
        <v>113.06524633821572</v>
      </c>
      <c r="O12" s="68">
        <f>'General Input'!$B$11</f>
        <v>8.6999999999999994E-2</v>
      </c>
      <c r="P12" s="2">
        <f>P7*O12*TOU_OFF</f>
        <v>113.06524633821572</v>
      </c>
      <c r="Q12" s="48"/>
      <c r="R12" s="47">
        <f>'General Input'!$B$11</f>
        <v>8.6999999999999994E-2</v>
      </c>
      <c r="S12" s="32">
        <f>S7*R12*TOU_OFF</f>
        <v>113.06524633821572</v>
      </c>
      <c r="T12" s="68">
        <f>'General Input'!$B$11</f>
        <v>8.6999999999999994E-2</v>
      </c>
      <c r="U12" s="2">
        <f>U7*T12*TOU_OFF</f>
        <v>113.06524633821572</v>
      </c>
      <c r="V12" s="48"/>
    </row>
    <row r="13" spans="1:22" x14ac:dyDescent="0.25">
      <c r="A13" s="99">
        <f t="shared" si="0"/>
        <v>7</v>
      </c>
      <c r="B13" s="48" t="s">
        <v>21</v>
      </c>
      <c r="C13" s="47">
        <f>'General Input'!$B$12</f>
        <v>0.13200000000000001</v>
      </c>
      <c r="D13" s="32">
        <f>D7*C13*TOU_MID</f>
        <v>44.996005326231696</v>
      </c>
      <c r="E13" s="68">
        <f>'General Input'!$B$12</f>
        <v>0.13200000000000001</v>
      </c>
      <c r="F13" s="2">
        <f>F7*E13*TOU_MID</f>
        <v>44.996005326231696</v>
      </c>
      <c r="G13" s="48"/>
      <c r="H13" s="47">
        <f>'General Input'!$B$12</f>
        <v>0.13200000000000001</v>
      </c>
      <c r="I13" s="32">
        <f>I7*H13*TOU_MID</f>
        <v>44.996005326231696</v>
      </c>
      <c r="J13" s="68">
        <f>'General Input'!$B$12</f>
        <v>0.13200000000000001</v>
      </c>
      <c r="K13" s="2">
        <f>K7*J13*TOU_MID</f>
        <v>44.996005326231696</v>
      </c>
      <c r="L13" s="48"/>
      <c r="M13" s="47">
        <f>'General Input'!$B$12</f>
        <v>0.13200000000000001</v>
      </c>
      <c r="N13" s="32">
        <f>N7*M13*TOU_MID</f>
        <v>44.996005326231696</v>
      </c>
      <c r="O13" s="68">
        <f>'General Input'!$B$12</f>
        <v>0.13200000000000001</v>
      </c>
      <c r="P13" s="2">
        <f>P7*O13*TOU_MID</f>
        <v>44.996005326231696</v>
      </c>
      <c r="Q13" s="48"/>
      <c r="R13" s="47">
        <f>'General Input'!$B$12</f>
        <v>0.13200000000000001</v>
      </c>
      <c r="S13" s="32">
        <f>S7*R13*TOU_MID</f>
        <v>44.996005326231696</v>
      </c>
      <c r="T13" s="68">
        <f>'General Input'!$B$12</f>
        <v>0.13200000000000001</v>
      </c>
      <c r="U13" s="2">
        <f>U7*T13*TOU_MID</f>
        <v>44.996005326231696</v>
      </c>
      <c r="V13" s="48"/>
    </row>
    <row r="14" spans="1:22" x14ac:dyDescent="0.25">
      <c r="A14" s="101">
        <f t="shared" si="0"/>
        <v>8</v>
      </c>
      <c r="B14" s="85" t="s">
        <v>22</v>
      </c>
      <c r="C14" s="84">
        <f>'General Input'!$B$13</f>
        <v>0.18</v>
      </c>
      <c r="D14" s="39">
        <f>D7*C14*TOU_ON</f>
        <v>64.71371504660452</v>
      </c>
      <c r="E14" s="69">
        <f>'General Input'!$B$13</f>
        <v>0.18</v>
      </c>
      <c r="F14" s="40">
        <f>F7*E14*TOU_ON</f>
        <v>64.71371504660452</v>
      </c>
      <c r="G14" s="85"/>
      <c r="H14" s="84">
        <f>'General Input'!$B$13</f>
        <v>0.18</v>
      </c>
      <c r="I14" s="39">
        <f>I7*H14*TOU_ON</f>
        <v>64.71371504660452</v>
      </c>
      <c r="J14" s="69">
        <f>'General Input'!$B$13</f>
        <v>0.18</v>
      </c>
      <c r="K14" s="40">
        <f>K7*J14*TOU_ON</f>
        <v>64.71371504660452</v>
      </c>
      <c r="L14" s="85"/>
      <c r="M14" s="84">
        <f>'General Input'!$B$13</f>
        <v>0.18</v>
      </c>
      <c r="N14" s="39">
        <f>N7*M14*TOU_ON</f>
        <v>64.71371504660452</v>
      </c>
      <c r="O14" s="69">
        <f>'General Input'!$B$13</f>
        <v>0.18</v>
      </c>
      <c r="P14" s="40">
        <f>P7*O14*TOU_ON</f>
        <v>64.71371504660452</v>
      </c>
      <c r="Q14" s="85"/>
      <c r="R14" s="84">
        <f>'General Input'!$B$13</f>
        <v>0.18</v>
      </c>
      <c r="S14" s="39">
        <f>S7*R14*TOU_ON</f>
        <v>64.71371504660452</v>
      </c>
      <c r="T14" s="69">
        <f>'General Input'!$B$13</f>
        <v>0.18</v>
      </c>
      <c r="U14" s="40">
        <f>U7*T14*TOU_ON</f>
        <v>64.71371504660452</v>
      </c>
      <c r="V14" s="85"/>
    </row>
    <row r="15" spans="1:22" x14ac:dyDescent="0.25">
      <c r="A15" s="102">
        <f t="shared" si="0"/>
        <v>9</v>
      </c>
      <c r="B15" s="103" t="s">
        <v>23</v>
      </c>
      <c r="C15" s="86"/>
      <c r="D15" s="56">
        <f>SUM(D12:D14)</f>
        <v>222.77496671105195</v>
      </c>
      <c r="E15" s="70"/>
      <c r="F15" s="55">
        <f>SUM(F12:F14)</f>
        <v>222.77496671105195</v>
      </c>
      <c r="G15" s="87">
        <f>D15-F15</f>
        <v>0</v>
      </c>
      <c r="H15" s="86"/>
      <c r="I15" s="56">
        <f>SUM(I12:I14)</f>
        <v>222.77496671105195</v>
      </c>
      <c r="J15" s="70"/>
      <c r="K15" s="55">
        <f>SUM(K12:K14)</f>
        <v>222.77496671105195</v>
      </c>
      <c r="L15" s="87">
        <f>I15-K15</f>
        <v>0</v>
      </c>
      <c r="M15" s="86"/>
      <c r="N15" s="56">
        <f>SUM(N12:N14)</f>
        <v>222.77496671105195</v>
      </c>
      <c r="O15" s="70"/>
      <c r="P15" s="55">
        <f>SUM(P12:P14)</f>
        <v>222.77496671105195</v>
      </c>
      <c r="Q15" s="87">
        <f>N15-P15</f>
        <v>0</v>
      </c>
      <c r="R15" s="86"/>
      <c r="S15" s="56">
        <f>SUM(S12:S14)</f>
        <v>222.77496671105195</v>
      </c>
      <c r="T15" s="70"/>
      <c r="U15" s="55">
        <f>SUM(U12:U14)</f>
        <v>222.77496671105195</v>
      </c>
      <c r="V15" s="87">
        <f>S15-U15</f>
        <v>0</v>
      </c>
    </row>
    <row r="16" spans="1:22" x14ac:dyDescent="0.25">
      <c r="A16" s="104">
        <f t="shared" si="0"/>
        <v>10</v>
      </c>
      <c r="B16" s="105" t="s">
        <v>87</v>
      </c>
      <c r="C16" s="88"/>
      <c r="D16" s="80"/>
      <c r="E16" s="71"/>
      <c r="F16" s="57"/>
      <c r="G16" s="89">
        <f>G15/D15</f>
        <v>0</v>
      </c>
      <c r="H16" s="88"/>
      <c r="I16" s="80"/>
      <c r="J16" s="71"/>
      <c r="K16" s="57"/>
      <c r="L16" s="89">
        <f>L15/I15</f>
        <v>0</v>
      </c>
      <c r="M16" s="88"/>
      <c r="N16" s="80"/>
      <c r="O16" s="71"/>
      <c r="P16" s="57"/>
      <c r="Q16" s="89">
        <f>Q15/N15</f>
        <v>0</v>
      </c>
      <c r="R16" s="88"/>
      <c r="S16" s="80"/>
      <c r="T16" s="71"/>
      <c r="U16" s="57"/>
      <c r="V16" s="89">
        <f>V15/S15</f>
        <v>0</v>
      </c>
    </row>
    <row r="17" spans="1:22" x14ac:dyDescent="0.25">
      <c r="A17" s="106">
        <f t="shared" si="0"/>
        <v>11</v>
      </c>
      <c r="B17" s="91" t="s">
        <v>25</v>
      </c>
      <c r="C17" s="90"/>
      <c r="D17" s="81"/>
      <c r="E17" s="72"/>
      <c r="F17" s="54"/>
      <c r="G17" s="91"/>
      <c r="H17" s="90"/>
      <c r="I17" s="81"/>
      <c r="J17" s="72"/>
      <c r="K17" s="54"/>
      <c r="L17" s="91"/>
      <c r="M17" s="90"/>
      <c r="N17" s="81"/>
      <c r="O17" s="72"/>
      <c r="P17" s="54"/>
      <c r="Q17" s="91"/>
      <c r="R17" s="90"/>
      <c r="S17" s="81"/>
      <c r="T17" s="72"/>
      <c r="U17" s="54"/>
      <c r="V17" s="91"/>
    </row>
    <row r="18" spans="1:22" x14ac:dyDescent="0.25">
      <c r="A18" s="99">
        <f t="shared" si="0"/>
        <v>12</v>
      </c>
      <c r="B18" s="48" t="s">
        <v>5</v>
      </c>
      <c r="C18" s="35">
        <f>Rates!$C$3</f>
        <v>30</v>
      </c>
      <c r="D18" s="32">
        <f>C18</f>
        <v>30</v>
      </c>
      <c r="E18" s="73">
        <f>Rates!$K$3</f>
        <v>30.59</v>
      </c>
      <c r="F18" s="2">
        <f>E18</f>
        <v>30.59</v>
      </c>
      <c r="G18" s="48"/>
      <c r="H18" s="35">
        <f>Rates!$C$3</f>
        <v>30</v>
      </c>
      <c r="I18" s="32">
        <f>H18</f>
        <v>30</v>
      </c>
      <c r="J18" s="73">
        <f>Rates!$K$3</f>
        <v>30.59</v>
      </c>
      <c r="K18" s="2">
        <f>J18</f>
        <v>30.59</v>
      </c>
      <c r="L18" s="48"/>
      <c r="M18" s="35">
        <f>Rates!$C$3</f>
        <v>30</v>
      </c>
      <c r="N18" s="32">
        <f>M18</f>
        <v>30</v>
      </c>
      <c r="O18" s="73">
        <f>Rates!$K$3</f>
        <v>30.59</v>
      </c>
      <c r="P18" s="2">
        <f>O18</f>
        <v>30.59</v>
      </c>
      <c r="Q18" s="48"/>
      <c r="R18" s="35">
        <f>Rates!$C$3</f>
        <v>30</v>
      </c>
      <c r="S18" s="32">
        <f>R18</f>
        <v>30</v>
      </c>
      <c r="T18" s="73">
        <f>Rates!$K$3</f>
        <v>30.59</v>
      </c>
      <c r="U18" s="2">
        <f>T18</f>
        <v>30.59</v>
      </c>
      <c r="V18" s="48"/>
    </row>
    <row r="19" spans="1:22" x14ac:dyDescent="0.25">
      <c r="A19" s="99">
        <f t="shared" si="0"/>
        <v>13</v>
      </c>
      <c r="B19" s="48" t="s">
        <v>139</v>
      </c>
      <c r="C19" s="35">
        <f>Rates!$C$4</f>
        <v>2.94</v>
      </c>
      <c r="D19" s="32">
        <f t="shared" ref="D19:F20" si="1">C19</f>
        <v>2.94</v>
      </c>
      <c r="E19" s="73">
        <f>Rates!$K$4</f>
        <v>0</v>
      </c>
      <c r="F19" s="2">
        <f t="shared" si="1"/>
        <v>0</v>
      </c>
      <c r="G19" s="48"/>
      <c r="H19" s="35">
        <f>Rates!$C$4</f>
        <v>2.94</v>
      </c>
      <c r="I19" s="32">
        <f t="shared" ref="I19:I20" si="2">H19</f>
        <v>2.94</v>
      </c>
      <c r="J19" s="73">
        <f>Rates!$K$4</f>
        <v>0</v>
      </c>
      <c r="K19" s="2">
        <f t="shared" ref="K19:K20" si="3">J19</f>
        <v>0</v>
      </c>
      <c r="L19" s="48"/>
      <c r="M19" s="35">
        <f>Rates!$C$4</f>
        <v>2.94</v>
      </c>
      <c r="N19" s="32">
        <f t="shared" ref="N19:N20" si="4">M19</f>
        <v>2.94</v>
      </c>
      <c r="O19" s="73">
        <f>Rates!$K$4</f>
        <v>0</v>
      </c>
      <c r="P19" s="2">
        <f t="shared" ref="P19:P20" si="5">O19</f>
        <v>0</v>
      </c>
      <c r="Q19" s="48"/>
      <c r="R19" s="35">
        <f>Rates!$C$4</f>
        <v>2.94</v>
      </c>
      <c r="S19" s="32">
        <f t="shared" ref="S19:S20" si="6">R19</f>
        <v>2.94</v>
      </c>
      <c r="T19" s="73">
        <f>Rates!$K$4</f>
        <v>0</v>
      </c>
      <c r="U19" s="2">
        <f t="shared" ref="U19:U20" si="7">T19</f>
        <v>0</v>
      </c>
      <c r="V19" s="48"/>
    </row>
    <row r="20" spans="1:22" x14ac:dyDescent="0.25">
      <c r="A20" s="99">
        <f t="shared" si="0"/>
        <v>14</v>
      </c>
      <c r="B20" s="48" t="s">
        <v>72</v>
      </c>
      <c r="C20" s="35">
        <f>Rates!$C$5</f>
        <v>0.79</v>
      </c>
      <c r="D20" s="32">
        <f t="shared" si="1"/>
        <v>0.79</v>
      </c>
      <c r="E20" s="73">
        <f>Rates!$K$5</f>
        <v>0.79</v>
      </c>
      <c r="F20" s="2">
        <f t="shared" si="1"/>
        <v>0.79</v>
      </c>
      <c r="G20" s="48"/>
      <c r="H20" s="35">
        <f>Rates!$C$5</f>
        <v>0.79</v>
      </c>
      <c r="I20" s="32">
        <f t="shared" si="2"/>
        <v>0.79</v>
      </c>
      <c r="J20" s="73">
        <f>Rates!$K$5</f>
        <v>0.79</v>
      </c>
      <c r="K20" s="2">
        <f t="shared" si="3"/>
        <v>0.79</v>
      </c>
      <c r="L20" s="48"/>
      <c r="M20" s="35">
        <f>Rates!$C$5</f>
        <v>0.79</v>
      </c>
      <c r="N20" s="32">
        <f t="shared" si="4"/>
        <v>0.79</v>
      </c>
      <c r="O20" s="73">
        <f>Rates!$K$5</f>
        <v>0.79</v>
      </c>
      <c r="P20" s="2">
        <f t="shared" si="5"/>
        <v>0.79</v>
      </c>
      <c r="Q20" s="48"/>
      <c r="R20" s="35">
        <f>Rates!$C$5</f>
        <v>0.79</v>
      </c>
      <c r="S20" s="32">
        <f t="shared" si="6"/>
        <v>0.79</v>
      </c>
      <c r="T20" s="73">
        <f>Rates!$K$5</f>
        <v>0.79</v>
      </c>
      <c r="U20" s="2">
        <f t="shared" si="7"/>
        <v>0.79</v>
      </c>
      <c r="V20" s="48"/>
    </row>
    <row r="21" spans="1:22" x14ac:dyDescent="0.25">
      <c r="A21" s="99">
        <f t="shared" si="0"/>
        <v>15</v>
      </c>
      <c r="B21" s="48" t="s">
        <v>4</v>
      </c>
      <c r="C21" s="37">
        <f>D15/D7</f>
        <v>0.11138748335552598</v>
      </c>
      <c r="D21" s="32">
        <f>(D10-D7)*C21</f>
        <v>9.6016010652463191</v>
      </c>
      <c r="E21" s="74">
        <f>F15/F7</f>
        <v>0.11138748335552598</v>
      </c>
      <c r="F21" s="2">
        <f>(F10-F7)*E21</f>
        <v>9.6016010652463191</v>
      </c>
      <c r="G21" s="48"/>
      <c r="H21" s="37">
        <f>I15/I7</f>
        <v>0.11138748335552598</v>
      </c>
      <c r="I21" s="32">
        <f>(I10-I7)*H21</f>
        <v>9.6016010652463191</v>
      </c>
      <c r="J21" s="74">
        <f>K15/K7</f>
        <v>0.11138748335552598</v>
      </c>
      <c r="K21" s="2">
        <f>(K10-K7)*J21</f>
        <v>9.6016010652463191</v>
      </c>
      <c r="L21" s="48"/>
      <c r="M21" s="37">
        <f>N15/N7</f>
        <v>0.11138748335552598</v>
      </c>
      <c r="N21" s="32">
        <f>(N10-N7)*M21</f>
        <v>9.6016010652463191</v>
      </c>
      <c r="O21" s="74">
        <f>P15/P7</f>
        <v>0.11138748335552598</v>
      </c>
      <c r="P21" s="2">
        <f>(P10-P7)*O21</f>
        <v>9.6016010652463191</v>
      </c>
      <c r="Q21" s="48"/>
      <c r="R21" s="37">
        <f>S15/S7</f>
        <v>0.11138748335552598</v>
      </c>
      <c r="S21" s="32">
        <f>(S10-S7)*R21</f>
        <v>9.6016010652463191</v>
      </c>
      <c r="T21" s="74">
        <f>U15/U7</f>
        <v>0.11138748335552598</v>
      </c>
      <c r="U21" s="2">
        <f>(U10-U7)*T21</f>
        <v>9.6016010652463191</v>
      </c>
      <c r="V21" s="48"/>
    </row>
    <row r="22" spans="1:22" x14ac:dyDescent="0.25">
      <c r="A22" s="99">
        <f t="shared" si="0"/>
        <v>16</v>
      </c>
      <c r="B22" s="48" t="s">
        <v>67</v>
      </c>
      <c r="C22" s="37">
        <f>Rates!$C$7</f>
        <v>9.9000000000000008E-3</v>
      </c>
      <c r="D22" s="32">
        <f>C22*D7</f>
        <v>19.8</v>
      </c>
      <c r="E22" s="74">
        <f>Rates!$K$7</f>
        <v>1.01E-2</v>
      </c>
      <c r="F22" s="2">
        <f>E22*F7</f>
        <v>20.2</v>
      </c>
      <c r="G22" s="48"/>
      <c r="H22" s="37">
        <f>Rates!$C$7</f>
        <v>9.9000000000000008E-3</v>
      </c>
      <c r="I22" s="32">
        <f>H22*I7</f>
        <v>19.8</v>
      </c>
      <c r="J22" s="74">
        <f>Rates!$K$7</f>
        <v>1.01E-2</v>
      </c>
      <c r="K22" s="2">
        <f>J22*K7</f>
        <v>20.2</v>
      </c>
      <c r="L22" s="48"/>
      <c r="M22" s="37">
        <f>Rates!$C$7</f>
        <v>9.9000000000000008E-3</v>
      </c>
      <c r="N22" s="32">
        <f>M22*N7</f>
        <v>19.8</v>
      </c>
      <c r="O22" s="74">
        <f>Rates!$K$7</f>
        <v>1.01E-2</v>
      </c>
      <c r="P22" s="2">
        <f>O22*P7</f>
        <v>20.2</v>
      </c>
      <c r="Q22" s="48"/>
      <c r="R22" s="37">
        <f>Rates!$C$7</f>
        <v>9.9000000000000008E-3</v>
      </c>
      <c r="S22" s="32">
        <f>R22*S7</f>
        <v>19.8</v>
      </c>
      <c r="T22" s="74">
        <f>Rates!$K$7</f>
        <v>1.01E-2</v>
      </c>
      <c r="U22" s="2">
        <f>T22*U7</f>
        <v>20.2</v>
      </c>
      <c r="V22" s="48"/>
    </row>
    <row r="23" spans="1:22" x14ac:dyDescent="0.25">
      <c r="A23" s="99">
        <f t="shared" si="0"/>
        <v>17</v>
      </c>
      <c r="B23" s="48" t="s">
        <v>7</v>
      </c>
      <c r="C23" s="37">
        <f>Rates!$C$8</f>
        <v>1.5E-3</v>
      </c>
      <c r="D23" s="32">
        <f>C23*D7</f>
        <v>3</v>
      </c>
      <c r="E23" s="74">
        <f>Rates!$K$8</f>
        <v>1.5E-3</v>
      </c>
      <c r="F23" s="2">
        <f>E23*F7</f>
        <v>3</v>
      </c>
      <c r="G23" s="48"/>
      <c r="H23" s="37">
        <f>Rates!$C$8</f>
        <v>1.5E-3</v>
      </c>
      <c r="I23" s="32">
        <f>H23*I7</f>
        <v>3</v>
      </c>
      <c r="J23" s="74">
        <f>Rates!$K$8</f>
        <v>1.5E-3</v>
      </c>
      <c r="K23" s="2">
        <f>J23*K7</f>
        <v>3</v>
      </c>
      <c r="L23" s="48"/>
      <c r="M23" s="37">
        <f>Rates!$C$8</f>
        <v>1.5E-3</v>
      </c>
      <c r="N23" s="32">
        <f>M23*N7</f>
        <v>3</v>
      </c>
      <c r="O23" s="74">
        <f>Rates!$K$8</f>
        <v>1.5E-3</v>
      </c>
      <c r="P23" s="2">
        <f>O23*P7</f>
        <v>3</v>
      </c>
      <c r="Q23" s="48"/>
      <c r="R23" s="37">
        <f>Rates!$C$8</f>
        <v>1.5E-3</v>
      </c>
      <c r="S23" s="32">
        <f>R23*S7</f>
        <v>3</v>
      </c>
      <c r="T23" s="74">
        <f>Rates!$K$8</f>
        <v>1.5E-3</v>
      </c>
      <c r="U23" s="2">
        <f>T23*U7</f>
        <v>3</v>
      </c>
      <c r="V23" s="48"/>
    </row>
    <row r="24" spans="1:22" x14ac:dyDescent="0.25">
      <c r="A24" s="99">
        <f t="shared" si="0"/>
        <v>18</v>
      </c>
      <c r="B24" s="48" t="s">
        <v>8</v>
      </c>
      <c r="C24" s="37">
        <f>Rates!$C$9</f>
        <v>6.9999999999999999E-4</v>
      </c>
      <c r="D24" s="32">
        <f>C24*D7</f>
        <v>1.4</v>
      </c>
      <c r="E24" s="74">
        <f>Rates!$K$9</f>
        <v>8.0000000000000004E-4</v>
      </c>
      <c r="F24" s="2">
        <f>E24*F7</f>
        <v>1.6</v>
      </c>
      <c r="G24" s="48"/>
      <c r="H24" s="37">
        <f>Rates!$C$9</f>
        <v>6.9999999999999999E-4</v>
      </c>
      <c r="I24" s="32">
        <f>H24*I7</f>
        <v>1.4</v>
      </c>
      <c r="J24" s="74">
        <f>Rates!$K$9</f>
        <v>8.0000000000000004E-4</v>
      </c>
      <c r="K24" s="2">
        <f>J24*K7</f>
        <v>1.6</v>
      </c>
      <c r="L24" s="48"/>
      <c r="M24" s="37">
        <f>Rates!$C$9</f>
        <v>6.9999999999999999E-4</v>
      </c>
      <c r="N24" s="32">
        <f>M24*N7</f>
        <v>1.4</v>
      </c>
      <c r="O24" s="74">
        <f>Rates!$K$9</f>
        <v>8.0000000000000004E-4</v>
      </c>
      <c r="P24" s="2">
        <f>O24*P7</f>
        <v>1.6</v>
      </c>
      <c r="Q24" s="48"/>
      <c r="R24" s="37">
        <f>Rates!$C$9</f>
        <v>6.9999999999999999E-4</v>
      </c>
      <c r="S24" s="32">
        <f>R24*S7</f>
        <v>1.4</v>
      </c>
      <c r="T24" s="74">
        <f>Rates!$K$9</f>
        <v>8.0000000000000004E-4</v>
      </c>
      <c r="U24" s="2">
        <f>T24*U7</f>
        <v>1.6</v>
      </c>
      <c r="V24" s="48"/>
    </row>
    <row r="25" spans="1:22" x14ac:dyDescent="0.25">
      <c r="A25" s="99">
        <f t="shared" si="0"/>
        <v>19</v>
      </c>
      <c r="B25" s="48" t="s">
        <v>75</v>
      </c>
      <c r="C25" s="37">
        <v>0</v>
      </c>
      <c r="D25" s="32">
        <f>C25*D7</f>
        <v>0</v>
      </c>
      <c r="E25" s="74">
        <v>0</v>
      </c>
      <c r="F25" s="2">
        <f>E25*F7</f>
        <v>0</v>
      </c>
      <c r="G25" s="48"/>
      <c r="H25" s="37">
        <v>0</v>
      </c>
      <c r="I25" s="32">
        <f>H25*I7</f>
        <v>0</v>
      </c>
      <c r="J25" s="74">
        <v>0</v>
      </c>
      <c r="K25" s="2">
        <f>J25*K7</f>
        <v>0</v>
      </c>
      <c r="L25" s="48"/>
      <c r="M25" s="37">
        <f>Rates!$C$20</f>
        <v>4.0000000000000002E-4</v>
      </c>
      <c r="N25" s="32">
        <f>M25*N7</f>
        <v>0.8</v>
      </c>
      <c r="O25" s="74">
        <v>0</v>
      </c>
      <c r="P25" s="2">
        <f>O25*P7</f>
        <v>0</v>
      </c>
      <c r="Q25" s="48"/>
      <c r="R25" s="37">
        <f>Rates!$C$23</f>
        <v>2.3E-3</v>
      </c>
      <c r="S25" s="32">
        <f>R25*S7</f>
        <v>4.5999999999999996</v>
      </c>
      <c r="T25" s="74">
        <v>0</v>
      </c>
      <c r="U25" s="2">
        <f>T25*U7</f>
        <v>0</v>
      </c>
      <c r="V25" s="48"/>
    </row>
    <row r="26" spans="1:22" x14ac:dyDescent="0.25">
      <c r="A26" s="99">
        <f t="shared" si="0"/>
        <v>20</v>
      </c>
      <c r="B26" s="48" t="s">
        <v>82</v>
      </c>
      <c r="C26" s="37">
        <v>0</v>
      </c>
      <c r="D26" s="32">
        <f>C26*D7</f>
        <v>0</v>
      </c>
      <c r="E26" s="74">
        <v>0</v>
      </c>
      <c r="F26" s="2">
        <f>E26*F7</f>
        <v>0</v>
      </c>
      <c r="G26" s="48"/>
      <c r="H26" s="37">
        <v>0</v>
      </c>
      <c r="I26" s="32">
        <f>H26*I7</f>
        <v>0</v>
      </c>
      <c r="J26" s="74">
        <v>0</v>
      </c>
      <c r="K26" s="2">
        <f>J26*K7</f>
        <v>0</v>
      </c>
      <c r="L26" s="48"/>
      <c r="M26" s="37">
        <v>0</v>
      </c>
      <c r="N26" s="32">
        <f>M26*N7</f>
        <v>0</v>
      </c>
      <c r="O26" s="74">
        <v>0</v>
      </c>
      <c r="P26" s="2">
        <f>O26*P7</f>
        <v>0</v>
      </c>
      <c r="Q26" s="48"/>
      <c r="R26" s="37">
        <f>Rates!$C$24</f>
        <v>5.8999999999999999E-3</v>
      </c>
      <c r="S26" s="32">
        <f>R26*S7</f>
        <v>11.799999999999999</v>
      </c>
      <c r="T26" s="74">
        <v>0</v>
      </c>
      <c r="U26" s="2">
        <f>T26*U7</f>
        <v>0</v>
      </c>
      <c r="V26" s="48"/>
    </row>
    <row r="27" spans="1:22" x14ac:dyDescent="0.25">
      <c r="A27" s="99">
        <f t="shared" si="0"/>
        <v>21</v>
      </c>
      <c r="B27" s="48" t="s">
        <v>76</v>
      </c>
      <c r="C27" s="37">
        <f>Rates!$C$10</f>
        <v>1.5E-3</v>
      </c>
      <c r="D27" s="32">
        <f>C27*D7</f>
        <v>3</v>
      </c>
      <c r="E27" s="74">
        <f>Rates!$K$10</f>
        <v>0</v>
      </c>
      <c r="F27" s="2">
        <f>E27*F7</f>
        <v>0</v>
      </c>
      <c r="G27" s="48"/>
      <c r="H27" s="37">
        <f>Rates!$C$10</f>
        <v>1.5E-3</v>
      </c>
      <c r="I27" s="32">
        <f>H27*I7</f>
        <v>3</v>
      </c>
      <c r="J27" s="74">
        <f>Rates!$K$10</f>
        <v>0</v>
      </c>
      <c r="K27" s="2">
        <f>J27*K7</f>
        <v>0</v>
      </c>
      <c r="L27" s="48"/>
      <c r="M27" s="37">
        <f>Rates!$C$10</f>
        <v>1.5E-3</v>
      </c>
      <c r="N27" s="32">
        <f>M27*N7</f>
        <v>3</v>
      </c>
      <c r="O27" s="74">
        <f>Rates!$K$10</f>
        <v>0</v>
      </c>
      <c r="P27" s="2">
        <f>O27*P7</f>
        <v>0</v>
      </c>
      <c r="Q27" s="48"/>
      <c r="R27" s="37">
        <f>Rates!$C$10</f>
        <v>1.5E-3</v>
      </c>
      <c r="S27" s="32">
        <f>R27*S7</f>
        <v>3</v>
      </c>
      <c r="T27" s="74">
        <f>Rates!$K$10</f>
        <v>0</v>
      </c>
      <c r="U27" s="2">
        <f>T27*U7</f>
        <v>0</v>
      </c>
      <c r="V27" s="48"/>
    </row>
    <row r="28" spans="1:22" x14ac:dyDescent="0.25">
      <c r="A28" s="99">
        <f t="shared" si="0"/>
        <v>22</v>
      </c>
      <c r="B28" s="48" t="s">
        <v>157</v>
      </c>
      <c r="C28" s="37">
        <f>Rates!$C$11</f>
        <v>0</v>
      </c>
      <c r="D28" s="32">
        <f>C28*D7</f>
        <v>0</v>
      </c>
      <c r="E28" s="74">
        <f>Rates!$K$11</f>
        <v>-1.2999999999999999E-3</v>
      </c>
      <c r="F28" s="2">
        <f>E28*F7</f>
        <v>-2.6</v>
      </c>
      <c r="G28" s="48"/>
      <c r="H28" s="37">
        <f>Rates!$C$11</f>
        <v>0</v>
      </c>
      <c r="I28" s="32">
        <f>H28*I7</f>
        <v>0</v>
      </c>
      <c r="J28" s="74">
        <f>Rates!$K$11</f>
        <v>-1.2999999999999999E-3</v>
      </c>
      <c r="K28" s="2">
        <f>J28*K7</f>
        <v>-2.6</v>
      </c>
      <c r="L28" s="48"/>
      <c r="M28" s="37">
        <f>Rates!$C$11</f>
        <v>0</v>
      </c>
      <c r="N28" s="32">
        <f>M28*N7</f>
        <v>0</v>
      </c>
      <c r="O28" s="74">
        <f>Rates!$K$11</f>
        <v>-1.2999999999999999E-3</v>
      </c>
      <c r="P28" s="2">
        <f>O28*P7</f>
        <v>-2.6</v>
      </c>
      <c r="Q28" s="48"/>
      <c r="R28" s="37">
        <f>Rates!$C$11</f>
        <v>0</v>
      </c>
      <c r="S28" s="32">
        <f>R28*S7</f>
        <v>0</v>
      </c>
      <c r="T28" s="74">
        <f>Rates!$K$11</f>
        <v>-1.2999999999999999E-3</v>
      </c>
      <c r="U28" s="2">
        <f>T28*U7</f>
        <v>-2.6</v>
      </c>
      <c r="V28" s="48"/>
    </row>
    <row r="29" spans="1:22" x14ac:dyDescent="0.25">
      <c r="A29" s="99">
        <f t="shared" si="0"/>
        <v>23</v>
      </c>
      <c r="B29" s="48" t="s">
        <v>173</v>
      </c>
      <c r="C29" s="37">
        <f>Rates!$C$12</f>
        <v>0</v>
      </c>
      <c r="D29" s="32">
        <f>C29*D7</f>
        <v>0</v>
      </c>
      <c r="E29" s="74">
        <f>Rates!$K$12</f>
        <v>2.9999999999999997E-4</v>
      </c>
      <c r="F29" s="2">
        <f>E29*F7</f>
        <v>0.6</v>
      </c>
      <c r="G29" s="48"/>
      <c r="H29" s="37">
        <f>Rates!$C$12</f>
        <v>0</v>
      </c>
      <c r="I29" s="32">
        <f>H29*I7</f>
        <v>0</v>
      </c>
      <c r="J29" s="74">
        <f>Rates!$K$12</f>
        <v>2.9999999999999997E-4</v>
      </c>
      <c r="K29" s="2">
        <f>J29*K7</f>
        <v>0.6</v>
      </c>
      <c r="L29" s="48"/>
      <c r="M29" s="37">
        <f>Rates!$C$12</f>
        <v>0</v>
      </c>
      <c r="N29" s="32">
        <f>M29*N7</f>
        <v>0</v>
      </c>
      <c r="O29" s="74">
        <f>Rates!$K$12</f>
        <v>2.9999999999999997E-4</v>
      </c>
      <c r="P29" s="2">
        <f>O29*P7</f>
        <v>0.6</v>
      </c>
      <c r="Q29" s="48"/>
      <c r="R29" s="37">
        <f>Rates!$C$12</f>
        <v>0</v>
      </c>
      <c r="S29" s="32">
        <f>R29*S7</f>
        <v>0</v>
      </c>
      <c r="T29" s="74">
        <f>Rates!$K$12</f>
        <v>2.9999999999999997E-4</v>
      </c>
      <c r="U29" s="2">
        <f>T29*U7</f>
        <v>0.6</v>
      </c>
      <c r="V29" s="48"/>
    </row>
    <row r="30" spans="1:22" x14ac:dyDescent="0.25">
      <c r="A30" s="99">
        <f t="shared" si="0"/>
        <v>24</v>
      </c>
      <c r="B30" s="48" t="s">
        <v>71</v>
      </c>
      <c r="C30" s="37">
        <f>Rates!$C$13</f>
        <v>4.0000000000000002E-4</v>
      </c>
      <c r="D30" s="32">
        <f>C30*D7</f>
        <v>0.8</v>
      </c>
      <c r="E30" s="74">
        <f>Rates!$K$13</f>
        <v>0</v>
      </c>
      <c r="F30" s="2">
        <f>E30*F7</f>
        <v>0</v>
      </c>
      <c r="G30" s="48"/>
      <c r="H30" s="37">
        <f>Rates!$C$13</f>
        <v>4.0000000000000002E-4</v>
      </c>
      <c r="I30" s="32">
        <f>H30*I7</f>
        <v>0.8</v>
      </c>
      <c r="J30" s="74">
        <f>Rates!$K$13</f>
        <v>0</v>
      </c>
      <c r="K30" s="2">
        <f>J30*K7</f>
        <v>0</v>
      </c>
      <c r="L30" s="48"/>
      <c r="M30" s="37">
        <f>Rates!$C$13</f>
        <v>4.0000000000000002E-4</v>
      </c>
      <c r="N30" s="32">
        <f>M30*N7</f>
        <v>0.8</v>
      </c>
      <c r="O30" s="74">
        <f>Rates!$K$13</f>
        <v>0</v>
      </c>
      <c r="P30" s="2">
        <f>O30*P7</f>
        <v>0</v>
      </c>
      <c r="Q30" s="48"/>
      <c r="R30" s="37">
        <f>Rates!$C$13</f>
        <v>4.0000000000000002E-4</v>
      </c>
      <c r="S30" s="32">
        <f>R30*S7</f>
        <v>0.8</v>
      </c>
      <c r="T30" s="74">
        <f>Rates!$K$13</f>
        <v>0</v>
      </c>
      <c r="U30" s="2">
        <f>T30*U7</f>
        <v>0</v>
      </c>
      <c r="V30" s="48"/>
    </row>
    <row r="31" spans="1:22" x14ac:dyDescent="0.25">
      <c r="A31" s="99">
        <f t="shared" si="0"/>
        <v>25</v>
      </c>
      <c r="B31" s="48" t="s">
        <v>78</v>
      </c>
      <c r="C31" s="37">
        <f>Rates!$C$14</f>
        <v>-2.2000000000000001E-3</v>
      </c>
      <c r="D31" s="32">
        <f>C31*D7</f>
        <v>-4.4000000000000004</v>
      </c>
      <c r="E31" s="74">
        <f>Rates!$K$14</f>
        <v>-2.2000000000000001E-3</v>
      </c>
      <c r="F31" s="2">
        <f>E31*F7</f>
        <v>-4.4000000000000004</v>
      </c>
      <c r="G31" s="48"/>
      <c r="H31" s="37">
        <f>Rates!$C$14</f>
        <v>-2.2000000000000001E-3</v>
      </c>
      <c r="I31" s="32">
        <f>H31*I7</f>
        <v>-4.4000000000000004</v>
      </c>
      <c r="J31" s="74">
        <f>Rates!$K$14</f>
        <v>-2.2000000000000001E-3</v>
      </c>
      <c r="K31" s="2">
        <f>J31*K7</f>
        <v>-4.4000000000000004</v>
      </c>
      <c r="L31" s="48"/>
      <c r="M31" s="37">
        <f>Rates!$C$14</f>
        <v>-2.2000000000000001E-3</v>
      </c>
      <c r="N31" s="32">
        <f>M31*N7</f>
        <v>-4.4000000000000004</v>
      </c>
      <c r="O31" s="74">
        <f>Rates!$K$14</f>
        <v>-2.2000000000000001E-3</v>
      </c>
      <c r="P31" s="2">
        <f>O31*P7</f>
        <v>-4.4000000000000004</v>
      </c>
      <c r="Q31" s="48"/>
      <c r="R31" s="37">
        <f>Rates!$C$14</f>
        <v>-2.2000000000000001E-3</v>
      </c>
      <c r="S31" s="32">
        <f>R31*S7</f>
        <v>-4.4000000000000004</v>
      </c>
      <c r="T31" s="74">
        <f>Rates!$K$14</f>
        <v>-2.2000000000000001E-3</v>
      </c>
      <c r="U31" s="2">
        <f>T31*U7</f>
        <v>-4.4000000000000004</v>
      </c>
      <c r="V31" s="48"/>
    </row>
    <row r="32" spans="1:22" x14ac:dyDescent="0.25">
      <c r="A32" s="102">
        <f t="shared" si="0"/>
        <v>26</v>
      </c>
      <c r="B32" s="103" t="s">
        <v>23</v>
      </c>
      <c r="C32" s="86"/>
      <c r="D32" s="56">
        <f>SUM(D18:D31)</f>
        <v>66.931601065246312</v>
      </c>
      <c r="E32" s="70"/>
      <c r="F32" s="55">
        <f>SUM(F18:F31)</f>
        <v>59.381601065246308</v>
      </c>
      <c r="G32" s="87">
        <f>F32-D32</f>
        <v>-7.5500000000000043</v>
      </c>
      <c r="H32" s="86"/>
      <c r="I32" s="56">
        <f>SUM(I18:I31)</f>
        <v>66.931601065246312</v>
      </c>
      <c r="J32" s="70"/>
      <c r="K32" s="55">
        <f>SUM(K18:K31)</f>
        <v>59.381601065246308</v>
      </c>
      <c r="L32" s="87">
        <f>K32-I32</f>
        <v>-7.5500000000000043</v>
      </c>
      <c r="M32" s="86"/>
      <c r="N32" s="56">
        <f>SUM(N18:N31)</f>
        <v>67.731601065246309</v>
      </c>
      <c r="O32" s="70"/>
      <c r="P32" s="55">
        <f>SUM(P18:P31)</f>
        <v>59.381601065246308</v>
      </c>
      <c r="Q32" s="87">
        <f>P32-N32</f>
        <v>-8.3500000000000014</v>
      </c>
      <c r="R32" s="86"/>
      <c r="S32" s="56">
        <f>SUM(S18:S31)</f>
        <v>83.331601065246304</v>
      </c>
      <c r="T32" s="70"/>
      <c r="U32" s="55">
        <f>SUM(U18:U31)</f>
        <v>59.381601065246308</v>
      </c>
      <c r="V32" s="87">
        <f>U32-S32</f>
        <v>-23.949999999999996</v>
      </c>
    </row>
    <row r="33" spans="1:22" x14ac:dyDescent="0.25">
      <c r="A33" s="104">
        <f t="shared" si="0"/>
        <v>27</v>
      </c>
      <c r="B33" s="105" t="s">
        <v>87</v>
      </c>
      <c r="C33" s="88"/>
      <c r="D33" s="80"/>
      <c r="E33" s="71"/>
      <c r="F33" s="57"/>
      <c r="G33" s="89">
        <f>G32/D32</f>
        <v>-0.11280172414582026</v>
      </c>
      <c r="H33" s="88"/>
      <c r="I33" s="80"/>
      <c r="J33" s="71"/>
      <c r="K33" s="57"/>
      <c r="L33" s="89">
        <f>L32/I32</f>
        <v>-0.11280172414582026</v>
      </c>
      <c r="M33" s="88"/>
      <c r="N33" s="80"/>
      <c r="O33" s="71"/>
      <c r="P33" s="57"/>
      <c r="Q33" s="89">
        <f>Q32/N32</f>
        <v>-0.12328071193764326</v>
      </c>
      <c r="R33" s="88"/>
      <c r="S33" s="80"/>
      <c r="T33" s="71"/>
      <c r="U33" s="57"/>
      <c r="V33" s="89">
        <f>V32/S32</f>
        <v>-0.28740597437036902</v>
      </c>
    </row>
    <row r="34" spans="1:22" x14ac:dyDescent="0.25">
      <c r="A34" s="106">
        <f t="shared" si="0"/>
        <v>28</v>
      </c>
      <c r="B34" s="91" t="s">
        <v>26</v>
      </c>
      <c r="C34" s="90"/>
      <c r="D34" s="81"/>
      <c r="E34" s="72"/>
      <c r="F34" s="54"/>
      <c r="G34" s="91"/>
      <c r="H34" s="90"/>
      <c r="I34" s="81"/>
      <c r="J34" s="72"/>
      <c r="K34" s="54"/>
      <c r="L34" s="91"/>
      <c r="M34" s="90"/>
      <c r="N34" s="81"/>
      <c r="O34" s="72"/>
      <c r="P34" s="54"/>
      <c r="Q34" s="91"/>
      <c r="R34" s="90"/>
      <c r="S34" s="81"/>
      <c r="T34" s="72"/>
      <c r="U34" s="54"/>
      <c r="V34" s="91"/>
    </row>
    <row r="35" spans="1:22" x14ac:dyDescent="0.25">
      <c r="A35" s="99">
        <f t="shared" si="0"/>
        <v>29</v>
      </c>
      <c r="B35" s="48" t="s">
        <v>57</v>
      </c>
      <c r="C35" s="37">
        <f>Rates!$C$17</f>
        <v>6.1000000000000004E-3</v>
      </c>
      <c r="D35" s="32">
        <f>C35*D10</f>
        <v>12.725820000000001</v>
      </c>
      <c r="E35" s="74">
        <f>Rates!$K$17</f>
        <v>6.0000000000000001E-3</v>
      </c>
      <c r="F35" s="2">
        <f>E35*F10</f>
        <v>12.517199999999999</v>
      </c>
      <c r="G35" s="48"/>
      <c r="H35" s="37">
        <f>Rates!$C$17</f>
        <v>6.1000000000000004E-3</v>
      </c>
      <c r="I35" s="32">
        <f>H35*I10</f>
        <v>12.725820000000001</v>
      </c>
      <c r="J35" s="74">
        <f>Rates!$K$17</f>
        <v>6.0000000000000001E-3</v>
      </c>
      <c r="K35" s="2">
        <f>J35*K10</f>
        <v>12.517199999999999</v>
      </c>
      <c r="L35" s="48"/>
      <c r="M35" s="37">
        <f>Rates!$C$17</f>
        <v>6.1000000000000004E-3</v>
      </c>
      <c r="N35" s="32">
        <f>M35*N10</f>
        <v>12.725820000000001</v>
      </c>
      <c r="O35" s="74">
        <f>Rates!$K$17</f>
        <v>6.0000000000000001E-3</v>
      </c>
      <c r="P35" s="2">
        <f>O35*P10</f>
        <v>12.517199999999999</v>
      </c>
      <c r="Q35" s="48"/>
      <c r="R35" s="37">
        <f>Rates!$C$17</f>
        <v>6.1000000000000004E-3</v>
      </c>
      <c r="S35" s="32">
        <f>R35*S10</f>
        <v>12.725820000000001</v>
      </c>
      <c r="T35" s="74">
        <f>Rates!$K$17</f>
        <v>6.0000000000000001E-3</v>
      </c>
      <c r="U35" s="2">
        <f>T35*U10</f>
        <v>12.517199999999999</v>
      </c>
      <c r="V35" s="48"/>
    </row>
    <row r="36" spans="1:22" x14ac:dyDescent="0.25">
      <c r="A36" s="99">
        <f t="shared" si="0"/>
        <v>30</v>
      </c>
      <c r="B36" s="48" t="s">
        <v>58</v>
      </c>
      <c r="C36" s="37">
        <f>Rates!$C$18</f>
        <v>4.7000000000000002E-3</v>
      </c>
      <c r="D36" s="32">
        <f>C36*D10</f>
        <v>9.8051399999999997</v>
      </c>
      <c r="E36" s="74">
        <f>Rates!$K$18</f>
        <v>4.7000000000000002E-3</v>
      </c>
      <c r="F36" s="2">
        <f>E36*F10</f>
        <v>9.8051399999999997</v>
      </c>
      <c r="G36" s="48"/>
      <c r="H36" s="37">
        <f>Rates!$C$18</f>
        <v>4.7000000000000002E-3</v>
      </c>
      <c r="I36" s="32">
        <f>H36*I10</f>
        <v>9.8051399999999997</v>
      </c>
      <c r="J36" s="74">
        <f>Rates!$K$18</f>
        <v>4.7000000000000002E-3</v>
      </c>
      <c r="K36" s="2">
        <f>J36*K10</f>
        <v>9.8051399999999997</v>
      </c>
      <c r="L36" s="48"/>
      <c r="M36" s="37">
        <f>Rates!$C$18</f>
        <v>4.7000000000000002E-3</v>
      </c>
      <c r="N36" s="32">
        <f>M36*N10</f>
        <v>9.8051399999999997</v>
      </c>
      <c r="O36" s="74">
        <f>Rates!$K$18</f>
        <v>4.7000000000000002E-3</v>
      </c>
      <c r="P36" s="2">
        <f>O36*P10</f>
        <v>9.8051399999999997</v>
      </c>
      <c r="Q36" s="48"/>
      <c r="R36" s="37">
        <f>Rates!$C$18</f>
        <v>4.7000000000000002E-3</v>
      </c>
      <c r="S36" s="32">
        <f>R36*S10</f>
        <v>9.8051399999999997</v>
      </c>
      <c r="T36" s="74">
        <f>Rates!$K$18</f>
        <v>4.7000000000000002E-3</v>
      </c>
      <c r="U36" s="2">
        <f>T36*U10</f>
        <v>9.8051399999999997</v>
      </c>
      <c r="V36" s="48"/>
    </row>
    <row r="37" spans="1:22" x14ac:dyDescent="0.25">
      <c r="A37" s="102">
        <f t="shared" si="0"/>
        <v>31</v>
      </c>
      <c r="B37" s="103" t="s">
        <v>23</v>
      </c>
      <c r="C37" s="86"/>
      <c r="D37" s="56">
        <f>SUM(D35:D36)</f>
        <v>22.53096</v>
      </c>
      <c r="E37" s="70"/>
      <c r="F37" s="55">
        <f>SUM(F35:F36)</f>
        <v>22.322339999999997</v>
      </c>
      <c r="G37" s="87">
        <f>F37-D37</f>
        <v>-0.20862000000000336</v>
      </c>
      <c r="H37" s="86"/>
      <c r="I37" s="56">
        <f>SUM(I35:I36)</f>
        <v>22.53096</v>
      </c>
      <c r="J37" s="70"/>
      <c r="K37" s="55">
        <f>SUM(K35:K36)</f>
        <v>22.322339999999997</v>
      </c>
      <c r="L37" s="87">
        <f>K37-I37</f>
        <v>-0.20862000000000336</v>
      </c>
      <c r="M37" s="86"/>
      <c r="N37" s="56">
        <f>SUM(N35:N36)</f>
        <v>22.53096</v>
      </c>
      <c r="O37" s="70"/>
      <c r="P37" s="55">
        <f>SUM(P35:P36)</f>
        <v>22.322339999999997</v>
      </c>
      <c r="Q37" s="87">
        <f>P37-N37</f>
        <v>-0.20862000000000336</v>
      </c>
      <c r="R37" s="86"/>
      <c r="S37" s="56">
        <f>SUM(S35:S36)</f>
        <v>22.53096</v>
      </c>
      <c r="T37" s="70"/>
      <c r="U37" s="55">
        <f>SUM(U35:U36)</f>
        <v>22.322339999999997</v>
      </c>
      <c r="V37" s="87">
        <f>U37-S37</f>
        <v>-0.20862000000000336</v>
      </c>
    </row>
    <row r="38" spans="1:22" x14ac:dyDescent="0.25">
      <c r="A38" s="104">
        <f t="shared" si="0"/>
        <v>32</v>
      </c>
      <c r="B38" s="105" t="s">
        <v>87</v>
      </c>
      <c r="C38" s="88"/>
      <c r="D38" s="80"/>
      <c r="E38" s="71"/>
      <c r="F38" s="57"/>
      <c r="G38" s="89">
        <f>G37/D37</f>
        <v>-9.2592592592594079E-3</v>
      </c>
      <c r="H38" s="88"/>
      <c r="I38" s="80"/>
      <c r="J38" s="71"/>
      <c r="K38" s="57"/>
      <c r="L38" s="89">
        <f>L37/I37</f>
        <v>-9.2592592592594079E-3</v>
      </c>
      <c r="M38" s="88"/>
      <c r="N38" s="80"/>
      <c r="O38" s="71"/>
      <c r="P38" s="57"/>
      <c r="Q38" s="89">
        <f>Q37/N37</f>
        <v>-9.2592592592594079E-3</v>
      </c>
      <c r="R38" s="88"/>
      <c r="S38" s="80"/>
      <c r="T38" s="71"/>
      <c r="U38" s="57"/>
      <c r="V38" s="89">
        <f>V37/S37</f>
        <v>-9.2592592592594079E-3</v>
      </c>
    </row>
    <row r="39" spans="1:22" x14ac:dyDescent="0.25">
      <c r="A39" s="106">
        <f t="shared" si="0"/>
        <v>33</v>
      </c>
      <c r="B39" s="91" t="s">
        <v>27</v>
      </c>
      <c r="C39" s="90"/>
      <c r="D39" s="81"/>
      <c r="E39" s="72"/>
      <c r="F39" s="54"/>
      <c r="G39" s="91"/>
      <c r="H39" s="90"/>
      <c r="I39" s="81"/>
      <c r="J39" s="72"/>
      <c r="K39" s="54"/>
      <c r="L39" s="91"/>
      <c r="M39" s="90"/>
      <c r="N39" s="81"/>
      <c r="O39" s="72"/>
      <c r="P39" s="54"/>
      <c r="Q39" s="91"/>
      <c r="R39" s="90"/>
      <c r="S39" s="81"/>
      <c r="T39" s="72"/>
      <c r="U39" s="54"/>
      <c r="V39" s="91"/>
    </row>
    <row r="40" spans="1:22" x14ac:dyDescent="0.25">
      <c r="A40" s="99">
        <f t="shared" si="0"/>
        <v>34</v>
      </c>
      <c r="B40" s="48" t="s">
        <v>167</v>
      </c>
      <c r="C40" s="37">
        <f>WMSR+RRRP</f>
        <v>6.0000000000000001E-3</v>
      </c>
      <c r="D40" s="32">
        <f>C40*D10</f>
        <v>12.517199999999999</v>
      </c>
      <c r="E40" s="74">
        <f>WMSR+RRRP</f>
        <v>6.0000000000000001E-3</v>
      </c>
      <c r="F40" s="2">
        <f>E40*F10</f>
        <v>12.517199999999999</v>
      </c>
      <c r="G40" s="48"/>
      <c r="H40" s="37">
        <f>WMSR+RRRP</f>
        <v>6.0000000000000001E-3</v>
      </c>
      <c r="I40" s="32">
        <f>H40*I10</f>
        <v>12.517199999999999</v>
      </c>
      <c r="J40" s="74">
        <f>WMSR+RRRP</f>
        <v>6.0000000000000001E-3</v>
      </c>
      <c r="K40" s="2">
        <f>J40*K10</f>
        <v>12.517199999999999</v>
      </c>
      <c r="L40" s="48"/>
      <c r="M40" s="37">
        <f>WMSR+RRRP</f>
        <v>6.0000000000000001E-3</v>
      </c>
      <c r="N40" s="32">
        <f>M40*N10</f>
        <v>12.517199999999999</v>
      </c>
      <c r="O40" s="74">
        <f>WMSR+RRRP</f>
        <v>6.0000000000000001E-3</v>
      </c>
      <c r="P40" s="2">
        <f>O40*P10</f>
        <v>12.517199999999999</v>
      </c>
      <c r="Q40" s="48"/>
      <c r="R40" s="37">
        <f>WMSR+RRRP</f>
        <v>6.0000000000000001E-3</v>
      </c>
      <c r="S40" s="32">
        <f>R40*S10</f>
        <v>12.517199999999999</v>
      </c>
      <c r="T40" s="74">
        <f>WMSR+RRRP</f>
        <v>6.0000000000000001E-3</v>
      </c>
      <c r="U40" s="2">
        <f>T40*U10</f>
        <v>12.517199999999999</v>
      </c>
      <c r="V40" s="48"/>
    </row>
    <row r="41" spans="1:22" x14ac:dyDescent="0.25">
      <c r="A41" s="99">
        <f t="shared" si="0"/>
        <v>35</v>
      </c>
      <c r="B41" s="48" t="s">
        <v>56</v>
      </c>
      <c r="C41" s="37">
        <f>SSS</f>
        <v>0.25</v>
      </c>
      <c r="D41" s="32">
        <f>C41</f>
        <v>0.25</v>
      </c>
      <c r="E41" s="74">
        <f>SSS</f>
        <v>0.25</v>
      </c>
      <c r="F41" s="2">
        <f>E41</f>
        <v>0.25</v>
      </c>
      <c r="G41" s="48"/>
      <c r="H41" s="37">
        <f>SSS</f>
        <v>0.25</v>
      </c>
      <c r="I41" s="32">
        <f>H41</f>
        <v>0.25</v>
      </c>
      <c r="J41" s="74">
        <f>SSS</f>
        <v>0.25</v>
      </c>
      <c r="K41" s="2">
        <f>J41</f>
        <v>0.25</v>
      </c>
      <c r="L41" s="48"/>
      <c r="M41" s="37">
        <f>SSS</f>
        <v>0.25</v>
      </c>
      <c r="N41" s="32">
        <f>M41</f>
        <v>0.25</v>
      </c>
      <c r="O41" s="74">
        <f>SSS</f>
        <v>0.25</v>
      </c>
      <c r="P41" s="2">
        <f>O41</f>
        <v>0.25</v>
      </c>
      <c r="Q41" s="48"/>
      <c r="R41" s="37">
        <f>SSS</f>
        <v>0.25</v>
      </c>
      <c r="S41" s="32">
        <f>R41</f>
        <v>0.25</v>
      </c>
      <c r="T41" s="74">
        <f>SSS</f>
        <v>0.25</v>
      </c>
      <c r="U41" s="2">
        <f>T41</f>
        <v>0.25</v>
      </c>
      <c r="V41" s="48"/>
    </row>
    <row r="42" spans="1:22" x14ac:dyDescent="0.25">
      <c r="A42" s="99">
        <f t="shared" si="0"/>
        <v>36</v>
      </c>
      <c r="B42" s="48" t="s">
        <v>9</v>
      </c>
      <c r="C42" s="37">
        <v>7.0000000000000001E-3</v>
      </c>
      <c r="D42" s="32">
        <f>C42*D7</f>
        <v>14</v>
      </c>
      <c r="E42" s="74">
        <v>7.0000000000000001E-3</v>
      </c>
      <c r="F42" s="2">
        <f>E42*F7</f>
        <v>14</v>
      </c>
      <c r="G42" s="48"/>
      <c r="H42" s="37">
        <v>7.0000000000000001E-3</v>
      </c>
      <c r="I42" s="32">
        <f>H42*I7</f>
        <v>14</v>
      </c>
      <c r="J42" s="74">
        <v>7.0000000000000001E-3</v>
      </c>
      <c r="K42" s="2">
        <f>J42*K7</f>
        <v>14</v>
      </c>
      <c r="L42" s="48"/>
      <c r="M42" s="37">
        <v>7.0000000000000001E-3</v>
      </c>
      <c r="N42" s="32">
        <f>M42*N7</f>
        <v>14</v>
      </c>
      <c r="O42" s="74">
        <v>7.0000000000000001E-3</v>
      </c>
      <c r="P42" s="2">
        <f>O42*P7</f>
        <v>14</v>
      </c>
      <c r="Q42" s="48"/>
      <c r="R42" s="37">
        <v>7.0000000000000001E-3</v>
      </c>
      <c r="S42" s="32">
        <f>R42*S7</f>
        <v>14</v>
      </c>
      <c r="T42" s="74">
        <v>7.0000000000000001E-3</v>
      </c>
      <c r="U42" s="2">
        <f>T42*U7</f>
        <v>14</v>
      </c>
      <c r="V42" s="48"/>
    </row>
    <row r="43" spans="1:22" x14ac:dyDescent="0.25">
      <c r="A43" s="102">
        <f>A42+1</f>
        <v>37</v>
      </c>
      <c r="B43" s="103" t="s">
        <v>10</v>
      </c>
      <c r="C43" s="86"/>
      <c r="D43" s="56">
        <f>SUM(D40:D42)</f>
        <v>26.767199999999999</v>
      </c>
      <c r="E43" s="70"/>
      <c r="F43" s="55">
        <f>SUM(F40:F42)</f>
        <v>26.767199999999999</v>
      </c>
      <c r="G43" s="87">
        <f>F43-D43</f>
        <v>0</v>
      </c>
      <c r="H43" s="86"/>
      <c r="I43" s="56">
        <f>SUM(I40:I42)</f>
        <v>26.767199999999999</v>
      </c>
      <c r="J43" s="70"/>
      <c r="K43" s="55">
        <f>SUM(K40:K42)</f>
        <v>26.767199999999999</v>
      </c>
      <c r="L43" s="87">
        <f>K43-I43</f>
        <v>0</v>
      </c>
      <c r="M43" s="86"/>
      <c r="N43" s="56">
        <f>SUM(N40:N42)</f>
        <v>26.767199999999999</v>
      </c>
      <c r="O43" s="70"/>
      <c r="P43" s="55">
        <f>SUM(P40:P42)</f>
        <v>26.767199999999999</v>
      </c>
      <c r="Q43" s="87">
        <f>P43-N43</f>
        <v>0</v>
      </c>
      <c r="R43" s="86"/>
      <c r="S43" s="56">
        <f>SUM(S40:S42)</f>
        <v>26.767199999999999</v>
      </c>
      <c r="T43" s="70"/>
      <c r="U43" s="55">
        <f>SUM(U40:U42)</f>
        <v>26.767199999999999</v>
      </c>
      <c r="V43" s="87">
        <f>U43-S43</f>
        <v>0</v>
      </c>
    </row>
    <row r="44" spans="1:22" x14ac:dyDescent="0.25">
      <c r="A44" s="104">
        <f t="shared" si="0"/>
        <v>38</v>
      </c>
      <c r="B44" s="105" t="s">
        <v>87</v>
      </c>
      <c r="C44" s="88"/>
      <c r="D44" s="80"/>
      <c r="E44" s="71"/>
      <c r="F44" s="57"/>
      <c r="G44" s="89">
        <f>G43/D43</f>
        <v>0</v>
      </c>
      <c r="H44" s="88"/>
      <c r="I44" s="80"/>
      <c r="J44" s="71"/>
      <c r="K44" s="57"/>
      <c r="L44" s="89">
        <f>L43/I43</f>
        <v>0</v>
      </c>
      <c r="M44" s="88"/>
      <c r="N44" s="80"/>
      <c r="O44" s="71"/>
      <c r="P44" s="57"/>
      <c r="Q44" s="89">
        <f>Q43/N43</f>
        <v>0</v>
      </c>
      <c r="R44" s="88"/>
      <c r="S44" s="80"/>
      <c r="T44" s="71"/>
      <c r="U44" s="57"/>
      <c r="V44" s="89">
        <f>V43/S43</f>
        <v>0</v>
      </c>
    </row>
    <row r="45" spans="1:22" x14ac:dyDescent="0.25">
      <c r="A45" s="107">
        <f t="shared" si="0"/>
        <v>39</v>
      </c>
      <c r="B45" s="93" t="s">
        <v>97</v>
      </c>
      <c r="C45" s="92"/>
      <c r="D45" s="82">
        <f>D15+D32+D37+D43</f>
        <v>339.00472777629824</v>
      </c>
      <c r="E45" s="75"/>
      <c r="F45" s="62">
        <f>F15+F32+F37+F43</f>
        <v>331.24610777629823</v>
      </c>
      <c r="G45" s="93"/>
      <c r="H45" s="92"/>
      <c r="I45" s="82">
        <f>I15+I32+I37+I43</f>
        <v>339.00472777629824</v>
      </c>
      <c r="J45" s="75"/>
      <c r="K45" s="62">
        <f>K15+K32+K37+K43</f>
        <v>331.24610777629823</v>
      </c>
      <c r="L45" s="93"/>
      <c r="M45" s="92"/>
      <c r="N45" s="82">
        <f>N15+N32+N37+N43</f>
        <v>339.80472777629825</v>
      </c>
      <c r="O45" s="75"/>
      <c r="P45" s="62">
        <f>P15+P32+P37+P43</f>
        <v>331.24610777629823</v>
      </c>
      <c r="Q45" s="93"/>
      <c r="R45" s="92"/>
      <c r="S45" s="82">
        <f>S15+S32+S37+S43</f>
        <v>355.40472777629822</v>
      </c>
      <c r="T45" s="75"/>
      <c r="U45" s="62">
        <f>U15+U32+U37+U43</f>
        <v>331.24610777629823</v>
      </c>
      <c r="V45" s="93"/>
    </row>
    <row r="46" spans="1:22" x14ac:dyDescent="0.25">
      <c r="A46" s="108">
        <f t="shared" si="0"/>
        <v>40</v>
      </c>
      <c r="B46" s="94" t="s">
        <v>11</v>
      </c>
      <c r="C46" s="50"/>
      <c r="D46" s="33">
        <f>D45*0.13</f>
        <v>44.070614610918774</v>
      </c>
      <c r="E46" s="76"/>
      <c r="F46" s="59">
        <f>F45*0.13</f>
        <v>43.061994010918774</v>
      </c>
      <c r="G46" s="94"/>
      <c r="H46" s="50"/>
      <c r="I46" s="33">
        <f>I45*0.13</f>
        <v>44.070614610918774</v>
      </c>
      <c r="J46" s="76"/>
      <c r="K46" s="59">
        <f>K45*0.13</f>
        <v>43.061994010918774</v>
      </c>
      <c r="L46" s="94"/>
      <c r="M46" s="50"/>
      <c r="N46" s="33">
        <f>N45*0.13</f>
        <v>44.174614610918773</v>
      </c>
      <c r="O46" s="76"/>
      <c r="P46" s="59">
        <f>P45*0.13</f>
        <v>43.061994010918774</v>
      </c>
      <c r="Q46" s="94"/>
      <c r="R46" s="50"/>
      <c r="S46" s="33">
        <f>S45*0.13</f>
        <v>46.202614610918772</v>
      </c>
      <c r="T46" s="76"/>
      <c r="U46" s="59">
        <f>U45*0.13</f>
        <v>43.061994010918774</v>
      </c>
      <c r="V46" s="94"/>
    </row>
    <row r="47" spans="1:22" x14ac:dyDescent="0.25">
      <c r="A47" s="109">
        <f>A46+1</f>
        <v>41</v>
      </c>
      <c r="B47" s="110" t="s">
        <v>13</v>
      </c>
      <c r="C47" s="95"/>
      <c r="D47" s="64">
        <f>SUM(D45:D46)</f>
        <v>383.07534238721701</v>
      </c>
      <c r="E47" s="78"/>
      <c r="F47" s="63">
        <f>SUM(F45:F46)</f>
        <v>374.30810178721703</v>
      </c>
      <c r="G47" s="96">
        <f>F47-D47</f>
        <v>-8.7672405999999796</v>
      </c>
      <c r="H47" s="95"/>
      <c r="I47" s="64">
        <f>SUM(I45:I46)</f>
        <v>383.07534238721701</v>
      </c>
      <c r="J47" s="78"/>
      <c r="K47" s="63">
        <f>SUM(K45:K46)</f>
        <v>374.30810178721703</v>
      </c>
      <c r="L47" s="96">
        <f>K47-I47</f>
        <v>-8.7672405999999796</v>
      </c>
      <c r="M47" s="95"/>
      <c r="N47" s="64">
        <f>SUM(N45:N46)</f>
        <v>383.979342387217</v>
      </c>
      <c r="O47" s="78"/>
      <c r="P47" s="63">
        <f>SUM(P45:P46)</f>
        <v>374.30810178721703</v>
      </c>
      <c r="Q47" s="96">
        <f>P47-N47</f>
        <v>-9.671240599999976</v>
      </c>
      <c r="R47" s="95"/>
      <c r="S47" s="64">
        <f>SUM(S45:S46)</f>
        <v>401.60734238721699</v>
      </c>
      <c r="T47" s="78"/>
      <c r="U47" s="63">
        <f>SUM(U45:U46)</f>
        <v>374.30810178721703</v>
      </c>
      <c r="V47" s="96">
        <f>U47-S47</f>
        <v>-27.299240599999962</v>
      </c>
    </row>
    <row r="48" spans="1:22" x14ac:dyDescent="0.25">
      <c r="A48" s="111">
        <f t="shared" si="0"/>
        <v>42</v>
      </c>
      <c r="B48" s="112" t="s">
        <v>87</v>
      </c>
      <c r="C48" s="97"/>
      <c r="D48" s="83"/>
      <c r="E48" s="79"/>
      <c r="F48" s="65"/>
      <c r="G48" s="98">
        <f>G47/D47</f>
        <v>-2.2886465480563223E-2</v>
      </c>
      <c r="H48" s="97"/>
      <c r="I48" s="83"/>
      <c r="J48" s="79"/>
      <c r="K48" s="65"/>
      <c r="L48" s="98">
        <f>L47/I47</f>
        <v>-2.2886465480563223E-2</v>
      </c>
      <c r="M48" s="97"/>
      <c r="N48" s="83"/>
      <c r="O48" s="79"/>
      <c r="P48" s="65"/>
      <c r="Q48" s="98">
        <f>Q47/N47</f>
        <v>-2.5186877345727596E-2</v>
      </c>
      <c r="R48" s="97"/>
      <c r="S48" s="83"/>
      <c r="T48" s="79"/>
      <c r="U48" s="65"/>
      <c r="V48" s="98">
        <f>V47/S47</f>
        <v>-6.7974953938165064E-2</v>
      </c>
    </row>
    <row r="49" spans="1:22" s="157" customFormat="1" ht="22.5" customHeight="1" x14ac:dyDescent="0.25">
      <c r="A49" s="151">
        <f>A48+1</f>
        <v>43</v>
      </c>
      <c r="B49" s="152" t="s">
        <v>14</v>
      </c>
      <c r="C49" s="153"/>
      <c r="D49" s="154"/>
      <c r="E49" s="155"/>
      <c r="F49" s="156"/>
      <c r="G49" s="152"/>
      <c r="H49" s="153"/>
      <c r="I49" s="154"/>
      <c r="J49" s="155"/>
      <c r="K49" s="156"/>
      <c r="L49" s="152"/>
      <c r="M49" s="153"/>
      <c r="N49" s="154"/>
      <c r="O49" s="155"/>
      <c r="P49" s="156"/>
      <c r="Q49" s="152"/>
      <c r="R49" s="153"/>
      <c r="S49" s="154"/>
      <c r="T49" s="155"/>
      <c r="U49" s="156"/>
      <c r="V49" s="152"/>
    </row>
    <row r="50" spans="1:22" x14ac:dyDescent="0.25">
      <c r="A50" s="108">
        <f>A49+1</f>
        <v>44</v>
      </c>
      <c r="B50" s="94" t="s">
        <v>96</v>
      </c>
      <c r="C50" s="162">
        <v>0</v>
      </c>
      <c r="D50" s="33">
        <f>C50*D7</f>
        <v>0</v>
      </c>
      <c r="E50" s="163">
        <v>0</v>
      </c>
      <c r="F50" s="59">
        <f>E50*F7</f>
        <v>0</v>
      </c>
      <c r="G50" s="94"/>
      <c r="H50" s="37">
        <v>0</v>
      </c>
      <c r="I50" s="33">
        <f>H50*I7</f>
        <v>0</v>
      </c>
      <c r="J50" s="163">
        <v>0</v>
      </c>
      <c r="K50" s="2">
        <f>J50*K7</f>
        <v>0</v>
      </c>
      <c r="L50" s="94"/>
      <c r="M50" s="37">
        <f>Rates!$C$21</f>
        <v>8.3000000000000001E-3</v>
      </c>
      <c r="N50" s="33">
        <f>M50*N7</f>
        <v>16.600000000000001</v>
      </c>
      <c r="O50" s="163">
        <v>0</v>
      </c>
      <c r="P50" s="2">
        <f>O50*P7</f>
        <v>0</v>
      </c>
      <c r="Q50" s="94"/>
      <c r="R50" s="37">
        <f>Rates!$C$25</f>
        <v>3.0999999999999999E-3</v>
      </c>
      <c r="S50" s="33">
        <f>R50*S7</f>
        <v>6.2</v>
      </c>
      <c r="T50" s="163">
        <v>0</v>
      </c>
      <c r="U50" s="2">
        <f>T50*U7</f>
        <v>0</v>
      </c>
      <c r="V50" s="94"/>
    </row>
    <row r="51" spans="1:22" x14ac:dyDescent="0.25">
      <c r="A51" s="108">
        <f>A50+1</f>
        <v>45</v>
      </c>
      <c r="B51" s="94" t="s">
        <v>163</v>
      </c>
      <c r="C51" s="37">
        <v>0</v>
      </c>
      <c r="D51" s="32">
        <f>C51*D7</f>
        <v>0</v>
      </c>
      <c r="E51" s="163">
        <v>0</v>
      </c>
      <c r="F51" s="2">
        <f>E51*F7</f>
        <v>0</v>
      </c>
      <c r="G51" s="48"/>
      <c r="H51" s="37">
        <v>0</v>
      </c>
      <c r="I51" s="32">
        <f>H51*I7</f>
        <v>0</v>
      </c>
      <c r="J51" s="74">
        <v>0</v>
      </c>
      <c r="K51" s="2">
        <f>J51*K7</f>
        <v>0</v>
      </c>
      <c r="L51" s="48"/>
      <c r="M51" s="37">
        <v>0</v>
      </c>
      <c r="N51" s="32">
        <f>M51*N7</f>
        <v>0</v>
      </c>
      <c r="O51" s="74">
        <v>0</v>
      </c>
      <c r="P51" s="2">
        <f>O51*P7</f>
        <v>0</v>
      </c>
      <c r="Q51" s="48"/>
      <c r="R51" s="37">
        <f>Rates!$C$26</f>
        <v>-2.9999999999999997E-4</v>
      </c>
      <c r="S51" s="32">
        <f>R51*S7</f>
        <v>-0.6</v>
      </c>
      <c r="T51" s="74">
        <v>0</v>
      </c>
      <c r="U51" s="2">
        <f>T51*U7</f>
        <v>0</v>
      </c>
      <c r="V51" s="48"/>
    </row>
    <row r="52" spans="1:22" x14ac:dyDescent="0.25">
      <c r="A52" s="108">
        <f t="shared" ref="A52:A54" si="8">A51+1</f>
        <v>46</v>
      </c>
      <c r="B52" s="94" t="s">
        <v>168</v>
      </c>
      <c r="C52" s="37">
        <f>Rates!$C$15</f>
        <v>3.5000000000000001E-3</v>
      </c>
      <c r="D52" s="32">
        <f>C52*D7</f>
        <v>7</v>
      </c>
      <c r="E52" s="163">
        <f>Rates!$K$13</f>
        <v>0</v>
      </c>
      <c r="F52" s="2">
        <f>E52*F7</f>
        <v>0</v>
      </c>
      <c r="G52" s="48"/>
      <c r="H52" s="37">
        <f>Rates!$C$15</f>
        <v>3.5000000000000001E-3</v>
      </c>
      <c r="I52" s="32">
        <f>H52*I7</f>
        <v>7</v>
      </c>
      <c r="J52" s="74">
        <f>Rates!$K$13</f>
        <v>0</v>
      </c>
      <c r="K52" s="2">
        <f>J52*K7</f>
        <v>0</v>
      </c>
      <c r="L52" s="48"/>
      <c r="M52" s="37">
        <f>Rates!$C$15</f>
        <v>3.5000000000000001E-3</v>
      </c>
      <c r="N52" s="32">
        <f>M52*N7</f>
        <v>7</v>
      </c>
      <c r="O52" s="74">
        <f>Rates!$K$13</f>
        <v>0</v>
      </c>
      <c r="P52" s="2">
        <f>O52*P7</f>
        <v>0</v>
      </c>
      <c r="Q52" s="48"/>
      <c r="R52" s="37">
        <f>Rates!$C$15</f>
        <v>3.5000000000000001E-3</v>
      </c>
      <c r="S52" s="32">
        <f>R52*S7</f>
        <v>7</v>
      </c>
      <c r="T52" s="74">
        <f>Rates!$K$13</f>
        <v>0</v>
      </c>
      <c r="U52" s="2">
        <f>T52*U7</f>
        <v>0</v>
      </c>
      <c r="V52" s="48"/>
    </row>
    <row r="53" spans="1:22" x14ac:dyDescent="0.25">
      <c r="A53" s="289">
        <f t="shared" si="8"/>
        <v>47</v>
      </c>
      <c r="B53" s="301" t="s">
        <v>169</v>
      </c>
      <c r="C53" s="290">
        <f>Rates!$C$16</f>
        <v>0</v>
      </c>
      <c r="D53" s="32">
        <f>C53*D7</f>
        <v>0</v>
      </c>
      <c r="E53" s="163">
        <f>Rates!$K$14</f>
        <v>-2.2000000000000001E-3</v>
      </c>
      <c r="F53" s="40">
        <f>E53*F7</f>
        <v>-4.4000000000000004</v>
      </c>
      <c r="G53" s="85"/>
      <c r="H53" s="290">
        <f>Rates!$C$16</f>
        <v>0</v>
      </c>
      <c r="I53" s="39">
        <f>H53*I7</f>
        <v>0</v>
      </c>
      <c r="J53" s="291">
        <f>Rates!$K$14</f>
        <v>-2.2000000000000001E-3</v>
      </c>
      <c r="K53" s="40">
        <f>J53*K7</f>
        <v>-4.4000000000000004</v>
      </c>
      <c r="L53" s="85"/>
      <c r="M53" s="290">
        <f>Rates!$C$16</f>
        <v>0</v>
      </c>
      <c r="N53" s="39">
        <f>M53*N7</f>
        <v>0</v>
      </c>
      <c r="O53" s="291">
        <f>Rates!$K$14</f>
        <v>-2.2000000000000001E-3</v>
      </c>
      <c r="P53" s="40">
        <f>O53*P7</f>
        <v>-4.4000000000000004</v>
      </c>
      <c r="Q53" s="85"/>
      <c r="R53" s="290">
        <f>Rates!$C$16</f>
        <v>0</v>
      </c>
      <c r="S53" s="39">
        <f>R53*S7</f>
        <v>0</v>
      </c>
      <c r="T53" s="291">
        <f>Rates!$K$14</f>
        <v>-2.2000000000000001E-3</v>
      </c>
      <c r="U53" s="40">
        <f>T53*U7</f>
        <v>-4.4000000000000004</v>
      </c>
      <c r="V53" s="85"/>
    </row>
    <row r="54" spans="1:22" x14ac:dyDescent="0.25">
      <c r="A54" s="292">
        <f t="shared" si="8"/>
        <v>48</v>
      </c>
      <c r="B54" s="293" t="s">
        <v>15</v>
      </c>
      <c r="C54" s="294"/>
      <c r="D54" s="295">
        <f>D45+SUM(D50:D53)</f>
        <v>346.00472777629824</v>
      </c>
      <c r="E54" s="296"/>
      <c r="F54" s="297">
        <f>F45+SUM(F50:F53)</f>
        <v>326.84610777629825</v>
      </c>
      <c r="G54" s="293"/>
      <c r="H54" s="294"/>
      <c r="I54" s="295">
        <f>I45+SUM(I50:I53)</f>
        <v>346.00472777629824</v>
      </c>
      <c r="J54" s="296"/>
      <c r="K54" s="297">
        <f>K45+SUM(K50:K53)</f>
        <v>326.84610777629825</v>
      </c>
      <c r="L54" s="293"/>
      <c r="M54" s="294"/>
      <c r="N54" s="295">
        <f>N45+SUM(N50:N53)</f>
        <v>363.40472777629827</v>
      </c>
      <c r="O54" s="296"/>
      <c r="P54" s="297">
        <f>P45+SUM(P50:P53)</f>
        <v>326.84610777629825</v>
      </c>
      <c r="Q54" s="293"/>
      <c r="R54" s="294"/>
      <c r="S54" s="295">
        <f>S45+SUM(S50:S53)</f>
        <v>368.00472777629824</v>
      </c>
      <c r="T54" s="296"/>
      <c r="U54" s="297">
        <f>U45+SUM(U50:U53)</f>
        <v>326.84610777629825</v>
      </c>
      <c r="V54" s="293"/>
    </row>
    <row r="55" spans="1:22" x14ac:dyDescent="0.25">
      <c r="A55" s="99">
        <f t="shared" si="0"/>
        <v>49</v>
      </c>
      <c r="B55" s="48" t="s">
        <v>11</v>
      </c>
      <c r="C55" s="49"/>
      <c r="D55" s="32">
        <f>D54*0.13</f>
        <v>44.980614610918771</v>
      </c>
      <c r="E55" s="66"/>
      <c r="F55" s="2">
        <f>F54*0.13</f>
        <v>42.489994010918771</v>
      </c>
      <c r="G55" s="48"/>
      <c r="H55" s="49"/>
      <c r="I55" s="32">
        <f>I54*0.13</f>
        <v>44.980614610918771</v>
      </c>
      <c r="J55" s="66"/>
      <c r="K55" s="2">
        <f>K54*0.13</f>
        <v>42.489994010918771</v>
      </c>
      <c r="L55" s="48"/>
      <c r="M55" s="49"/>
      <c r="N55" s="32">
        <f>N54*0.13</f>
        <v>47.242614610918778</v>
      </c>
      <c r="O55" s="66"/>
      <c r="P55" s="2">
        <f>P54*0.13</f>
        <v>42.489994010918771</v>
      </c>
      <c r="Q55" s="48"/>
      <c r="R55" s="49"/>
      <c r="S55" s="32">
        <f>S54*0.13</f>
        <v>47.84061461091877</v>
      </c>
      <c r="T55" s="66"/>
      <c r="U55" s="2">
        <f>U54*0.13</f>
        <v>42.489994010918771</v>
      </c>
      <c r="V55" s="48"/>
    </row>
    <row r="56" spans="1:22" x14ac:dyDescent="0.25">
      <c r="A56" s="137">
        <f>A55+1</f>
        <v>50</v>
      </c>
      <c r="B56" s="138" t="s">
        <v>13</v>
      </c>
      <c r="C56" s="139"/>
      <c r="D56" s="140">
        <f>SUM(D54:D55)</f>
        <v>390.98534238721703</v>
      </c>
      <c r="E56" s="141"/>
      <c r="F56" s="142">
        <f>SUM(F54:F55)</f>
        <v>369.33610178721705</v>
      </c>
      <c r="G56" s="143">
        <f>F56-D56</f>
        <v>-21.649240599999985</v>
      </c>
      <c r="H56" s="139"/>
      <c r="I56" s="140">
        <f>SUM(I54:I55)</f>
        <v>390.98534238721703</v>
      </c>
      <c r="J56" s="141"/>
      <c r="K56" s="142">
        <f>SUM(K54:K55)</f>
        <v>369.33610178721705</v>
      </c>
      <c r="L56" s="143">
        <f>K56-I56</f>
        <v>-21.649240599999985</v>
      </c>
      <c r="M56" s="139"/>
      <c r="N56" s="140">
        <f>SUM(N54:N55)</f>
        <v>410.64734238721707</v>
      </c>
      <c r="O56" s="141"/>
      <c r="P56" s="142">
        <f>SUM(P54:P55)</f>
        <v>369.33610178721705</v>
      </c>
      <c r="Q56" s="143">
        <f>P56-N56</f>
        <v>-41.311240600000019</v>
      </c>
      <c r="R56" s="139"/>
      <c r="S56" s="140">
        <f>SUM(S54:S55)</f>
        <v>415.84534238721699</v>
      </c>
      <c r="T56" s="141"/>
      <c r="U56" s="142">
        <f>SUM(U54:U55)</f>
        <v>369.33610178721705</v>
      </c>
      <c r="V56" s="143">
        <f>U56-S56</f>
        <v>-46.509240599999941</v>
      </c>
    </row>
    <row r="57" spans="1:22" ht="15.75" thickBot="1" x14ac:dyDescent="0.3">
      <c r="A57" s="144">
        <f>A56+1</f>
        <v>51</v>
      </c>
      <c r="B57" s="145" t="s">
        <v>87</v>
      </c>
      <c r="C57" s="146"/>
      <c r="D57" s="147"/>
      <c r="E57" s="148"/>
      <c r="F57" s="149"/>
      <c r="G57" s="150">
        <f>G56/D56</f>
        <v>-5.5370977509840762E-2</v>
      </c>
      <c r="H57" s="146"/>
      <c r="I57" s="147"/>
      <c r="J57" s="148"/>
      <c r="K57" s="149"/>
      <c r="L57" s="150">
        <f>L56/I56</f>
        <v>-5.5370977509840762E-2</v>
      </c>
      <c r="M57" s="146"/>
      <c r="N57" s="147"/>
      <c r="O57" s="148"/>
      <c r="P57" s="149"/>
      <c r="Q57" s="150">
        <f>Q56/N56</f>
        <v>-0.10060028724366094</v>
      </c>
      <c r="R57" s="146"/>
      <c r="S57" s="147"/>
      <c r="T57" s="148"/>
      <c r="U57" s="149"/>
      <c r="V57" s="150">
        <f>V56/S56</f>
        <v>-0.11184263922016607</v>
      </c>
    </row>
    <row r="58" spans="1:22" ht="15.75" thickBot="1" x14ac:dyDescent="0.3"/>
    <row r="59" spans="1:22" x14ac:dyDescent="0.25">
      <c r="A59" s="113">
        <f>A57+1</f>
        <v>52</v>
      </c>
      <c r="B59" s="114" t="s">
        <v>89</v>
      </c>
      <c r="C59" s="113" t="s">
        <v>2</v>
      </c>
      <c r="D59" s="158" t="s">
        <v>3</v>
      </c>
      <c r="E59" s="159" t="s">
        <v>2</v>
      </c>
      <c r="F59" s="160" t="s">
        <v>3</v>
      </c>
      <c r="G59" s="161" t="s">
        <v>77</v>
      </c>
      <c r="H59" s="113" t="s">
        <v>2</v>
      </c>
      <c r="I59" s="158" t="s">
        <v>3</v>
      </c>
      <c r="J59" s="159" t="s">
        <v>2</v>
      </c>
      <c r="K59" s="160" t="s">
        <v>3</v>
      </c>
      <c r="L59" s="161" t="s">
        <v>77</v>
      </c>
      <c r="M59" s="113" t="s">
        <v>2</v>
      </c>
      <c r="N59" s="158" t="s">
        <v>3</v>
      </c>
      <c r="O59" s="159" t="s">
        <v>2</v>
      </c>
      <c r="P59" s="160" t="s">
        <v>3</v>
      </c>
      <c r="Q59" s="161" t="s">
        <v>77</v>
      </c>
      <c r="R59" s="113" t="s">
        <v>2</v>
      </c>
      <c r="S59" s="158" t="s">
        <v>3</v>
      </c>
      <c r="T59" s="159" t="s">
        <v>2</v>
      </c>
      <c r="U59" s="160" t="s">
        <v>3</v>
      </c>
      <c r="V59" s="161" t="s">
        <v>77</v>
      </c>
    </row>
    <row r="60" spans="1:22" x14ac:dyDescent="0.25">
      <c r="A60" s="99">
        <f>A59+1</f>
        <v>53</v>
      </c>
      <c r="B60" s="48" t="s">
        <v>88</v>
      </c>
      <c r="C60" s="49"/>
      <c r="D60" s="32">
        <f>SUM(D18:D19)+D22+D31+D24</f>
        <v>49.739999999999995</v>
      </c>
      <c r="E60" s="66"/>
      <c r="F60" s="2">
        <f>SUM(F18:F19)+F22+F31+F24</f>
        <v>47.99</v>
      </c>
      <c r="G60" s="36">
        <f>F60-D60</f>
        <v>-1.7499999999999929</v>
      </c>
      <c r="H60" s="49"/>
      <c r="I60" s="32">
        <f>SUM(I18:I19)+I22+I31+I24</f>
        <v>49.739999999999995</v>
      </c>
      <c r="J60" s="66"/>
      <c r="K60" s="2">
        <f>SUM(K18:K19)+K22+K31+K24</f>
        <v>47.99</v>
      </c>
      <c r="L60" s="36">
        <f>K60-I60</f>
        <v>-1.7499999999999929</v>
      </c>
      <c r="M60" s="49"/>
      <c r="N60" s="32">
        <f>SUM(N18:N19)+N22+N31+N24</f>
        <v>49.739999999999995</v>
      </c>
      <c r="O60" s="66"/>
      <c r="P60" s="2">
        <f>SUM(P18:P19)+P22+P31+P24</f>
        <v>47.99</v>
      </c>
      <c r="Q60" s="36">
        <f>P60-N60</f>
        <v>-1.7499999999999929</v>
      </c>
      <c r="R60" s="49"/>
      <c r="S60" s="32">
        <f>SUM(S18:S19)+S22+S31+S24</f>
        <v>49.739999999999995</v>
      </c>
      <c r="T60" s="66"/>
      <c r="U60" s="2">
        <f>SUM(U18:U19)+U22+U31+U24</f>
        <v>47.99</v>
      </c>
      <c r="V60" s="36">
        <f>U60-S60</f>
        <v>-1.7499999999999929</v>
      </c>
    </row>
    <row r="61" spans="1:22" x14ac:dyDescent="0.25">
      <c r="A61" s="124">
        <f t="shared" ref="A61:A63" si="9">A60+1</f>
        <v>54</v>
      </c>
      <c r="B61" s="125" t="s">
        <v>87</v>
      </c>
      <c r="C61" s="126"/>
      <c r="D61" s="127"/>
      <c r="E61" s="128"/>
      <c r="F61" s="53"/>
      <c r="G61" s="129">
        <f>G60/SUM(D60:D63)</f>
        <v>-2.6146095000686695E-2</v>
      </c>
      <c r="H61" s="126"/>
      <c r="I61" s="127"/>
      <c r="J61" s="128"/>
      <c r="K61" s="53"/>
      <c r="L61" s="129">
        <f>L60/SUM(I60:I63)</f>
        <v>-2.6146095000686695E-2</v>
      </c>
      <c r="M61" s="126"/>
      <c r="N61" s="127"/>
      <c r="O61" s="128"/>
      <c r="P61" s="53"/>
      <c r="Q61" s="129">
        <f>Q60/SUM(N60:N63)</f>
        <v>-2.5837274956990994E-2</v>
      </c>
      <c r="R61" s="126"/>
      <c r="S61" s="127"/>
      <c r="T61" s="128"/>
      <c r="U61" s="53"/>
      <c r="V61" s="129">
        <f>V60/SUM(S60:S63)</f>
        <v>-2.1000436540632311E-2</v>
      </c>
    </row>
    <row r="62" spans="1:22" x14ac:dyDescent="0.25">
      <c r="A62" s="99">
        <f t="shared" si="9"/>
        <v>55</v>
      </c>
      <c r="B62" s="48" t="s">
        <v>90</v>
      </c>
      <c r="C62" s="49"/>
      <c r="D62" s="32">
        <f>D20+D23+SUM(D25:D30)+D21</f>
        <v>17.191601065246317</v>
      </c>
      <c r="E62" s="66"/>
      <c r="F62" s="2">
        <f>F20+F23+SUM(F25:F30)+F21</f>
        <v>11.39160106524632</v>
      </c>
      <c r="G62" s="36">
        <f>F62-D62</f>
        <v>-5.7999999999999972</v>
      </c>
      <c r="H62" s="49"/>
      <c r="I62" s="32">
        <f>I20+I23+SUM(I25:I30)+I21</f>
        <v>17.191601065246317</v>
      </c>
      <c r="J62" s="66"/>
      <c r="K62" s="2">
        <f>K20+K23+SUM(K25:K30)+K21</f>
        <v>11.39160106524632</v>
      </c>
      <c r="L62" s="36">
        <f>K62-I62</f>
        <v>-5.7999999999999972</v>
      </c>
      <c r="M62" s="49"/>
      <c r="N62" s="32">
        <f>N20+N23+SUM(N25:N30)+N21</f>
        <v>17.991601065246321</v>
      </c>
      <c r="O62" s="66"/>
      <c r="P62" s="2">
        <f>P20+P23+SUM(P25:P30)+P21</f>
        <v>11.39160106524632</v>
      </c>
      <c r="Q62" s="36">
        <f>P62-N62</f>
        <v>-6.6000000000000014</v>
      </c>
      <c r="R62" s="49"/>
      <c r="S62" s="32">
        <f>S20+S23+SUM(S25:S30)+S21</f>
        <v>33.591601065246316</v>
      </c>
      <c r="T62" s="66"/>
      <c r="U62" s="2">
        <f>U20+U23+SUM(U25:U30)+U21</f>
        <v>11.39160106524632</v>
      </c>
      <c r="V62" s="36">
        <f>U62-S62</f>
        <v>-22.199999999999996</v>
      </c>
    </row>
    <row r="63" spans="1:22" ht="15.75" thickBot="1" x14ac:dyDescent="0.3">
      <c r="A63" s="130">
        <f t="shared" si="9"/>
        <v>56</v>
      </c>
      <c r="B63" s="131" t="s">
        <v>87</v>
      </c>
      <c r="C63" s="132"/>
      <c r="D63" s="133"/>
      <c r="E63" s="134"/>
      <c r="F63" s="135"/>
      <c r="G63" s="136">
        <f>G62/SUM(D60:D63)</f>
        <v>-8.6655629145133362E-2</v>
      </c>
      <c r="H63" s="132"/>
      <c r="I63" s="133"/>
      <c r="J63" s="134"/>
      <c r="K63" s="135"/>
      <c r="L63" s="136">
        <f>L62/SUM(I60:I63)</f>
        <v>-8.6655629145133362E-2</v>
      </c>
      <c r="M63" s="132"/>
      <c r="N63" s="133"/>
      <c r="O63" s="134"/>
      <c r="P63" s="135"/>
      <c r="Q63" s="136">
        <f>Q62/SUM(N60:N63)</f>
        <v>-9.7443436980652165E-2</v>
      </c>
      <c r="R63" s="132"/>
      <c r="S63" s="133"/>
      <c r="T63" s="134"/>
      <c r="U63" s="135"/>
      <c r="V63" s="136">
        <f>V62/SUM(S60:S63)</f>
        <v>-0.26640553782973664</v>
      </c>
    </row>
    <row r="64" spans="1:22" ht="15.75" thickBot="1" x14ac:dyDescent="0.3"/>
    <row r="65" spans="1:22" x14ac:dyDescent="0.25">
      <c r="A65" s="341" t="s">
        <v>81</v>
      </c>
      <c r="B65" s="343" t="s">
        <v>0</v>
      </c>
      <c r="C65" s="339" t="s">
        <v>159</v>
      </c>
      <c r="D65" s="340"/>
      <c r="E65" s="337" t="s">
        <v>158</v>
      </c>
      <c r="F65" s="337"/>
      <c r="G65" s="338"/>
      <c r="H65" s="339" t="s">
        <v>160</v>
      </c>
      <c r="I65" s="340"/>
      <c r="J65" s="337" t="s">
        <v>158</v>
      </c>
      <c r="K65" s="337"/>
      <c r="L65" s="338"/>
      <c r="M65" s="339" t="s">
        <v>161</v>
      </c>
      <c r="N65" s="340"/>
      <c r="O65" s="337" t="s">
        <v>158</v>
      </c>
      <c r="P65" s="337"/>
      <c r="Q65" s="338"/>
      <c r="R65" s="339" t="s">
        <v>162</v>
      </c>
      <c r="S65" s="340"/>
      <c r="T65" s="337" t="s">
        <v>158</v>
      </c>
      <c r="U65" s="337"/>
      <c r="V65" s="338"/>
    </row>
    <row r="66" spans="1:22" x14ac:dyDescent="0.25">
      <c r="A66" s="342"/>
      <c r="B66" s="344"/>
      <c r="C66" s="117" t="s">
        <v>2</v>
      </c>
      <c r="D66" s="118" t="s">
        <v>3</v>
      </c>
      <c r="E66" s="119" t="s">
        <v>2</v>
      </c>
      <c r="F66" s="120" t="s">
        <v>3</v>
      </c>
      <c r="G66" s="246" t="s">
        <v>77</v>
      </c>
      <c r="H66" s="117" t="s">
        <v>2</v>
      </c>
      <c r="I66" s="118" t="s">
        <v>3</v>
      </c>
      <c r="J66" s="119" t="s">
        <v>2</v>
      </c>
      <c r="K66" s="120" t="s">
        <v>3</v>
      </c>
      <c r="L66" s="246" t="s">
        <v>77</v>
      </c>
      <c r="M66" s="117" t="s">
        <v>2</v>
      </c>
      <c r="N66" s="118" t="s">
        <v>3</v>
      </c>
      <c r="O66" s="119" t="s">
        <v>2</v>
      </c>
      <c r="P66" s="120" t="s">
        <v>3</v>
      </c>
      <c r="Q66" s="246" t="s">
        <v>77</v>
      </c>
      <c r="R66" s="117" t="s">
        <v>2</v>
      </c>
      <c r="S66" s="118" t="s">
        <v>3</v>
      </c>
      <c r="T66" s="119" t="s">
        <v>2</v>
      </c>
      <c r="U66" s="120" t="s">
        <v>3</v>
      </c>
      <c r="V66" s="246" t="s">
        <v>77</v>
      </c>
    </row>
    <row r="67" spans="1:22" x14ac:dyDescent="0.25">
      <c r="A67" s="99">
        <v>1</v>
      </c>
      <c r="B67" s="48" t="s">
        <v>68</v>
      </c>
      <c r="C67" s="49"/>
      <c r="D67" s="302">
        <v>1000</v>
      </c>
      <c r="E67" s="303"/>
      <c r="F67" s="44">
        <f>D67</f>
        <v>1000</v>
      </c>
      <c r="G67" s="304"/>
      <c r="H67" s="305"/>
      <c r="I67" s="43">
        <f>D67</f>
        <v>1000</v>
      </c>
      <c r="J67" s="303"/>
      <c r="K67" s="44">
        <f>I67</f>
        <v>1000</v>
      </c>
      <c r="L67" s="304"/>
      <c r="M67" s="305"/>
      <c r="N67" s="43">
        <f>D67</f>
        <v>1000</v>
      </c>
      <c r="O67" s="303"/>
      <c r="P67" s="44">
        <f>N67</f>
        <v>1000</v>
      </c>
      <c r="Q67" s="304"/>
      <c r="R67" s="305"/>
      <c r="S67" s="43">
        <f>D67</f>
        <v>1000</v>
      </c>
      <c r="T67" s="303"/>
      <c r="U67" s="44">
        <f>S67</f>
        <v>1000</v>
      </c>
      <c r="V67" s="48"/>
    </row>
    <row r="68" spans="1:22" x14ac:dyDescent="0.25">
      <c r="A68" s="99">
        <f>A67+1</f>
        <v>2</v>
      </c>
      <c r="B68" s="48" t="s">
        <v>69</v>
      </c>
      <c r="C68" s="49"/>
      <c r="D68" s="43">
        <v>0</v>
      </c>
      <c r="E68" s="303"/>
      <c r="F68" s="44">
        <f>D68</f>
        <v>0</v>
      </c>
      <c r="G68" s="304"/>
      <c r="H68" s="305"/>
      <c r="I68" s="43">
        <v>0</v>
      </c>
      <c r="J68" s="303"/>
      <c r="K68" s="44">
        <f>I68</f>
        <v>0</v>
      </c>
      <c r="L68" s="304"/>
      <c r="M68" s="305"/>
      <c r="N68" s="43">
        <v>0</v>
      </c>
      <c r="O68" s="303"/>
      <c r="P68" s="44">
        <f>N68</f>
        <v>0</v>
      </c>
      <c r="Q68" s="304"/>
      <c r="R68" s="305"/>
      <c r="S68" s="43">
        <v>0</v>
      </c>
      <c r="T68" s="303"/>
      <c r="U68" s="44">
        <f>S68</f>
        <v>0</v>
      </c>
      <c r="V68" s="48"/>
    </row>
    <row r="69" spans="1:22" x14ac:dyDescent="0.25">
      <c r="A69" s="99">
        <f t="shared" ref="A69:A115" si="10">A68+1</f>
        <v>3</v>
      </c>
      <c r="B69" s="48" t="s">
        <v>19</v>
      </c>
      <c r="C69" s="49"/>
      <c r="D69" s="30">
        <f>CKH_LOSS</f>
        <v>1.0430999999999999</v>
      </c>
      <c r="E69" s="66"/>
      <c r="F69" s="1">
        <f>EPI_LOSS</f>
        <v>1.0430999999999999</v>
      </c>
      <c r="G69" s="48"/>
      <c r="H69" s="49"/>
      <c r="I69" s="30">
        <f>SMP_LOSS</f>
        <v>1.0430999999999999</v>
      </c>
      <c r="J69" s="66"/>
      <c r="K69" s="1">
        <f>EPI_LOSS</f>
        <v>1.0430999999999999</v>
      </c>
      <c r="L69" s="48"/>
      <c r="M69" s="49"/>
      <c r="N69" s="30">
        <f>DUT_LOSS</f>
        <v>1.0430999999999999</v>
      </c>
      <c r="O69" s="66"/>
      <c r="P69" s="1">
        <f>EPI_LOSS</f>
        <v>1.0430999999999999</v>
      </c>
      <c r="Q69" s="48"/>
      <c r="R69" s="49"/>
      <c r="S69" s="42">
        <f>NEW_LOSS</f>
        <v>1.0430999999999999</v>
      </c>
      <c r="T69" s="66"/>
      <c r="U69" s="1">
        <f>EPI_LOSS</f>
        <v>1.0430999999999999</v>
      </c>
      <c r="V69" s="48"/>
    </row>
    <row r="70" spans="1:22" x14ac:dyDescent="0.25">
      <c r="A70" s="99">
        <f t="shared" si="10"/>
        <v>4</v>
      </c>
      <c r="B70" s="48" t="s">
        <v>70</v>
      </c>
      <c r="C70" s="49"/>
      <c r="D70" s="43">
        <f>D67*D69</f>
        <v>1043.0999999999999</v>
      </c>
      <c r="E70" s="303"/>
      <c r="F70" s="44">
        <f>F67*F69</f>
        <v>1043.0999999999999</v>
      </c>
      <c r="G70" s="304"/>
      <c r="H70" s="305"/>
      <c r="I70" s="43">
        <f>I67*I69</f>
        <v>1043.0999999999999</v>
      </c>
      <c r="J70" s="303"/>
      <c r="K70" s="44">
        <f>K67*K69</f>
        <v>1043.0999999999999</v>
      </c>
      <c r="L70" s="304"/>
      <c r="M70" s="305"/>
      <c r="N70" s="43">
        <f>N67*N69</f>
        <v>1043.0999999999999</v>
      </c>
      <c r="O70" s="303"/>
      <c r="P70" s="44">
        <f>P67*P69</f>
        <v>1043.0999999999999</v>
      </c>
      <c r="Q70" s="304"/>
      <c r="R70" s="305"/>
      <c r="S70" s="43">
        <f>S67*S69</f>
        <v>1043.0999999999999</v>
      </c>
      <c r="T70" s="303"/>
      <c r="U70" s="44">
        <f>U67*U69</f>
        <v>1043.0999999999999</v>
      </c>
      <c r="V70" s="304"/>
    </row>
    <row r="71" spans="1:22" x14ac:dyDescent="0.25">
      <c r="A71" s="100">
        <f t="shared" si="10"/>
        <v>5</v>
      </c>
      <c r="B71" s="46" t="s">
        <v>24</v>
      </c>
      <c r="C71" s="45"/>
      <c r="D71" s="306"/>
      <c r="E71" s="307"/>
      <c r="F71" s="308"/>
      <c r="G71" s="309"/>
      <c r="H71" s="310"/>
      <c r="I71" s="306"/>
      <c r="J71" s="307"/>
      <c r="K71" s="308"/>
      <c r="L71" s="309"/>
      <c r="M71" s="310"/>
      <c r="N71" s="306"/>
      <c r="O71" s="307"/>
      <c r="P71" s="308"/>
      <c r="Q71" s="309"/>
      <c r="R71" s="310"/>
      <c r="S71" s="306"/>
      <c r="T71" s="307"/>
      <c r="U71" s="308"/>
      <c r="V71" s="309"/>
    </row>
    <row r="72" spans="1:22" x14ac:dyDescent="0.25">
      <c r="A72" s="99">
        <f t="shared" si="10"/>
        <v>6</v>
      </c>
      <c r="B72" s="48" t="s">
        <v>20</v>
      </c>
      <c r="C72" s="47">
        <f>'General Input'!$B$11</f>
        <v>8.6999999999999994E-2</v>
      </c>
      <c r="D72" s="32">
        <f>D67*C72*TOU_OFF</f>
        <v>56.532623169107858</v>
      </c>
      <c r="E72" s="68">
        <f>'General Input'!$B$11</f>
        <v>8.6999999999999994E-2</v>
      </c>
      <c r="F72" s="2">
        <f>F67*E72*TOU_OFF</f>
        <v>56.532623169107858</v>
      </c>
      <c r="G72" s="48"/>
      <c r="H72" s="47">
        <f>'General Input'!$B$11</f>
        <v>8.6999999999999994E-2</v>
      </c>
      <c r="I72" s="32">
        <f>I67*H72*TOU_OFF</f>
        <v>56.532623169107858</v>
      </c>
      <c r="J72" s="68">
        <f>'General Input'!$B$11</f>
        <v>8.6999999999999994E-2</v>
      </c>
      <c r="K72" s="2">
        <f>K67*J72*TOU_OFF</f>
        <v>56.532623169107858</v>
      </c>
      <c r="L72" s="48"/>
      <c r="M72" s="47">
        <f>'General Input'!$B$11</f>
        <v>8.6999999999999994E-2</v>
      </c>
      <c r="N72" s="32">
        <f>N67*M72*TOU_OFF</f>
        <v>56.532623169107858</v>
      </c>
      <c r="O72" s="68">
        <f>'General Input'!$B$11</f>
        <v>8.6999999999999994E-2</v>
      </c>
      <c r="P72" s="2">
        <f>P67*O72*TOU_OFF</f>
        <v>56.532623169107858</v>
      </c>
      <c r="Q72" s="48"/>
      <c r="R72" s="47">
        <f>'General Input'!$B$11</f>
        <v>8.6999999999999994E-2</v>
      </c>
      <c r="S72" s="32">
        <f>S67*R72*TOU_OFF</f>
        <v>56.532623169107858</v>
      </c>
      <c r="T72" s="68">
        <f>'General Input'!$B$11</f>
        <v>8.6999999999999994E-2</v>
      </c>
      <c r="U72" s="2">
        <f>U67*T72*TOU_OFF</f>
        <v>56.532623169107858</v>
      </c>
      <c r="V72" s="48"/>
    </row>
    <row r="73" spans="1:22" x14ac:dyDescent="0.25">
      <c r="A73" s="99">
        <f t="shared" si="10"/>
        <v>7</v>
      </c>
      <c r="B73" s="48" t="s">
        <v>21</v>
      </c>
      <c r="C73" s="47">
        <f>'General Input'!$B$12</f>
        <v>0.13200000000000001</v>
      </c>
      <c r="D73" s="32">
        <f>D67*C73*TOU_MID</f>
        <v>22.498002663115848</v>
      </c>
      <c r="E73" s="68">
        <f>'General Input'!$B$12</f>
        <v>0.13200000000000001</v>
      </c>
      <c r="F73" s="2">
        <f>F67*E73*TOU_MID</f>
        <v>22.498002663115848</v>
      </c>
      <c r="G73" s="48"/>
      <c r="H73" s="47">
        <f>'General Input'!$B$12</f>
        <v>0.13200000000000001</v>
      </c>
      <c r="I73" s="32">
        <f>I67*H73*TOU_MID</f>
        <v>22.498002663115848</v>
      </c>
      <c r="J73" s="68">
        <f>'General Input'!$B$12</f>
        <v>0.13200000000000001</v>
      </c>
      <c r="K73" s="2">
        <f>K67*J73*TOU_MID</f>
        <v>22.498002663115848</v>
      </c>
      <c r="L73" s="48"/>
      <c r="M73" s="47">
        <f>'General Input'!$B$12</f>
        <v>0.13200000000000001</v>
      </c>
      <c r="N73" s="32">
        <f>N67*M73*TOU_MID</f>
        <v>22.498002663115848</v>
      </c>
      <c r="O73" s="68">
        <f>'General Input'!$B$12</f>
        <v>0.13200000000000001</v>
      </c>
      <c r="P73" s="2">
        <f>P67*O73*TOU_MID</f>
        <v>22.498002663115848</v>
      </c>
      <c r="Q73" s="48"/>
      <c r="R73" s="47">
        <f>'General Input'!$B$12</f>
        <v>0.13200000000000001</v>
      </c>
      <c r="S73" s="32">
        <f>S67*R73*TOU_MID</f>
        <v>22.498002663115848</v>
      </c>
      <c r="T73" s="68">
        <f>'General Input'!$B$12</f>
        <v>0.13200000000000001</v>
      </c>
      <c r="U73" s="2">
        <f>U67*T73*TOU_MID</f>
        <v>22.498002663115848</v>
      </c>
      <c r="V73" s="48"/>
    </row>
    <row r="74" spans="1:22" x14ac:dyDescent="0.25">
      <c r="A74" s="101">
        <f t="shared" si="10"/>
        <v>8</v>
      </c>
      <c r="B74" s="85" t="s">
        <v>22</v>
      </c>
      <c r="C74" s="84">
        <f>'General Input'!$B$13</f>
        <v>0.18</v>
      </c>
      <c r="D74" s="39">
        <f>D67*C74*TOU_ON</f>
        <v>32.35685752330226</v>
      </c>
      <c r="E74" s="69">
        <f>'General Input'!$B$13</f>
        <v>0.18</v>
      </c>
      <c r="F74" s="40">
        <f>F67*E74*TOU_ON</f>
        <v>32.35685752330226</v>
      </c>
      <c r="G74" s="85"/>
      <c r="H74" s="84">
        <f>'General Input'!$B$13</f>
        <v>0.18</v>
      </c>
      <c r="I74" s="39">
        <f>I67*H74*TOU_ON</f>
        <v>32.35685752330226</v>
      </c>
      <c r="J74" s="69">
        <f>'General Input'!$B$13</f>
        <v>0.18</v>
      </c>
      <c r="K74" s="40">
        <f>K67*J74*TOU_ON</f>
        <v>32.35685752330226</v>
      </c>
      <c r="L74" s="85"/>
      <c r="M74" s="84">
        <f>'General Input'!$B$13</f>
        <v>0.18</v>
      </c>
      <c r="N74" s="39">
        <f>N67*M74*TOU_ON</f>
        <v>32.35685752330226</v>
      </c>
      <c r="O74" s="69">
        <f>'General Input'!$B$13</f>
        <v>0.18</v>
      </c>
      <c r="P74" s="40">
        <f>P67*O74*TOU_ON</f>
        <v>32.35685752330226</v>
      </c>
      <c r="Q74" s="85"/>
      <c r="R74" s="84">
        <f>'General Input'!$B$13</f>
        <v>0.18</v>
      </c>
      <c r="S74" s="39">
        <f>S67*R74*TOU_ON</f>
        <v>32.35685752330226</v>
      </c>
      <c r="T74" s="69">
        <f>'General Input'!$B$13</f>
        <v>0.18</v>
      </c>
      <c r="U74" s="40">
        <f>U67*T74*TOU_ON</f>
        <v>32.35685752330226</v>
      </c>
      <c r="V74" s="85"/>
    </row>
    <row r="75" spans="1:22" x14ac:dyDescent="0.25">
      <c r="A75" s="102">
        <f t="shared" si="10"/>
        <v>9</v>
      </c>
      <c r="B75" s="103" t="s">
        <v>23</v>
      </c>
      <c r="C75" s="86"/>
      <c r="D75" s="56">
        <f>SUM(D72:D74)</f>
        <v>111.38748335552597</v>
      </c>
      <c r="E75" s="70"/>
      <c r="F75" s="55">
        <f>SUM(F72:F74)</f>
        <v>111.38748335552597</v>
      </c>
      <c r="G75" s="87">
        <f>D75-F75</f>
        <v>0</v>
      </c>
      <c r="H75" s="86"/>
      <c r="I75" s="56">
        <f>SUM(I72:I74)</f>
        <v>111.38748335552597</v>
      </c>
      <c r="J75" s="70"/>
      <c r="K75" s="55">
        <f>SUM(K72:K74)</f>
        <v>111.38748335552597</v>
      </c>
      <c r="L75" s="87">
        <f>I75-K75</f>
        <v>0</v>
      </c>
      <c r="M75" s="86"/>
      <c r="N75" s="56">
        <f>SUM(N72:N74)</f>
        <v>111.38748335552597</v>
      </c>
      <c r="O75" s="70"/>
      <c r="P75" s="55">
        <f>SUM(P72:P74)</f>
        <v>111.38748335552597</v>
      </c>
      <c r="Q75" s="87">
        <f>N75-P75</f>
        <v>0</v>
      </c>
      <c r="R75" s="86"/>
      <c r="S75" s="56">
        <f>SUM(S72:S74)</f>
        <v>111.38748335552597</v>
      </c>
      <c r="T75" s="70"/>
      <c r="U75" s="55">
        <f>SUM(U72:U74)</f>
        <v>111.38748335552597</v>
      </c>
      <c r="V75" s="87">
        <f>S75-U75</f>
        <v>0</v>
      </c>
    </row>
    <row r="76" spans="1:22" x14ac:dyDescent="0.25">
      <c r="A76" s="104">
        <f t="shared" si="10"/>
        <v>10</v>
      </c>
      <c r="B76" s="105" t="s">
        <v>87</v>
      </c>
      <c r="C76" s="88"/>
      <c r="D76" s="80"/>
      <c r="E76" s="71"/>
      <c r="F76" s="57"/>
      <c r="G76" s="89">
        <f>G75/D75</f>
        <v>0</v>
      </c>
      <c r="H76" s="88"/>
      <c r="I76" s="80"/>
      <c r="J76" s="71"/>
      <c r="K76" s="57"/>
      <c r="L76" s="89">
        <f>L75/I75</f>
        <v>0</v>
      </c>
      <c r="M76" s="88"/>
      <c r="N76" s="80"/>
      <c r="O76" s="71"/>
      <c r="P76" s="57"/>
      <c r="Q76" s="89">
        <f>Q75/N75</f>
        <v>0</v>
      </c>
      <c r="R76" s="88"/>
      <c r="S76" s="80"/>
      <c r="T76" s="71"/>
      <c r="U76" s="57"/>
      <c r="V76" s="89">
        <f>V75/S75</f>
        <v>0</v>
      </c>
    </row>
    <row r="77" spans="1:22" x14ac:dyDescent="0.25">
      <c r="A77" s="106">
        <f t="shared" si="10"/>
        <v>11</v>
      </c>
      <c r="B77" s="91" t="s">
        <v>25</v>
      </c>
      <c r="C77" s="90"/>
      <c r="D77" s="81"/>
      <c r="E77" s="72"/>
      <c r="F77" s="54"/>
      <c r="G77" s="91"/>
      <c r="H77" s="90"/>
      <c r="I77" s="81"/>
      <c r="J77" s="72"/>
      <c r="K77" s="54"/>
      <c r="L77" s="91"/>
      <c r="M77" s="90"/>
      <c r="N77" s="81"/>
      <c r="O77" s="72"/>
      <c r="P77" s="54"/>
      <c r="Q77" s="91"/>
      <c r="R77" s="90"/>
      <c r="S77" s="81"/>
      <c r="T77" s="72"/>
      <c r="U77" s="54"/>
      <c r="V77" s="91"/>
    </row>
    <row r="78" spans="1:22" x14ac:dyDescent="0.25">
      <c r="A78" s="99">
        <f t="shared" si="10"/>
        <v>12</v>
      </c>
      <c r="B78" s="48" t="s">
        <v>5</v>
      </c>
      <c r="C78" s="35">
        <f>Rates!$C$3</f>
        <v>30</v>
      </c>
      <c r="D78" s="32">
        <f>C78</f>
        <v>30</v>
      </c>
      <c r="E78" s="73">
        <f>Rates!$K$3</f>
        <v>30.59</v>
      </c>
      <c r="F78" s="2">
        <f>E78</f>
        <v>30.59</v>
      </c>
      <c r="G78" s="48"/>
      <c r="H78" s="35">
        <f>Rates!$C$3</f>
        <v>30</v>
      </c>
      <c r="I78" s="32">
        <f>H78</f>
        <v>30</v>
      </c>
      <c r="J78" s="73">
        <f>Rates!$K$3</f>
        <v>30.59</v>
      </c>
      <c r="K78" s="2">
        <f>J78</f>
        <v>30.59</v>
      </c>
      <c r="L78" s="48"/>
      <c r="M78" s="35">
        <f>Rates!$C$3</f>
        <v>30</v>
      </c>
      <c r="N78" s="32">
        <f>M78</f>
        <v>30</v>
      </c>
      <c r="O78" s="73">
        <f>Rates!$K$3</f>
        <v>30.59</v>
      </c>
      <c r="P78" s="2">
        <f>O78</f>
        <v>30.59</v>
      </c>
      <c r="Q78" s="48"/>
      <c r="R78" s="35">
        <f>Rates!$C$3</f>
        <v>30</v>
      </c>
      <c r="S78" s="32">
        <f>R78</f>
        <v>30</v>
      </c>
      <c r="T78" s="73">
        <f>Rates!$K$3</f>
        <v>30.59</v>
      </c>
      <c r="U78" s="2">
        <f>T78</f>
        <v>30.59</v>
      </c>
      <c r="V78" s="48"/>
    </row>
    <row r="79" spans="1:22" x14ac:dyDescent="0.25">
      <c r="A79" s="99">
        <f t="shared" si="10"/>
        <v>13</v>
      </c>
      <c r="B79" s="48" t="s">
        <v>139</v>
      </c>
      <c r="C79" s="35">
        <f>Rates!$C$4</f>
        <v>2.94</v>
      </c>
      <c r="D79" s="32">
        <f t="shared" ref="D79:D80" si="11">C79</f>
        <v>2.94</v>
      </c>
      <c r="E79" s="73">
        <f>Rates!$K$4</f>
        <v>0</v>
      </c>
      <c r="F79" s="2">
        <f t="shared" ref="F79:F80" si="12">E79</f>
        <v>0</v>
      </c>
      <c r="G79" s="48"/>
      <c r="H79" s="35">
        <f>Rates!$C$4</f>
        <v>2.94</v>
      </c>
      <c r="I79" s="32">
        <f t="shared" ref="I79:I80" si="13">H79</f>
        <v>2.94</v>
      </c>
      <c r="J79" s="73">
        <f>Rates!$K$4</f>
        <v>0</v>
      </c>
      <c r="K79" s="2">
        <f t="shared" ref="K79:K80" si="14">J79</f>
        <v>0</v>
      </c>
      <c r="L79" s="48"/>
      <c r="M79" s="35">
        <f>Rates!$C$4</f>
        <v>2.94</v>
      </c>
      <c r="N79" s="32">
        <f t="shared" ref="N79:N80" si="15">M79</f>
        <v>2.94</v>
      </c>
      <c r="O79" s="73">
        <f>Rates!$K$4</f>
        <v>0</v>
      </c>
      <c r="P79" s="2">
        <f t="shared" ref="P79:P80" si="16">O79</f>
        <v>0</v>
      </c>
      <c r="Q79" s="48"/>
      <c r="R79" s="35">
        <f>Rates!$C$4</f>
        <v>2.94</v>
      </c>
      <c r="S79" s="32">
        <f t="shared" ref="S79:S80" si="17">R79</f>
        <v>2.94</v>
      </c>
      <c r="T79" s="73">
        <f>Rates!$K$4</f>
        <v>0</v>
      </c>
      <c r="U79" s="2">
        <f t="shared" ref="U79:U80" si="18">T79</f>
        <v>0</v>
      </c>
      <c r="V79" s="48"/>
    </row>
    <row r="80" spans="1:22" x14ac:dyDescent="0.25">
      <c r="A80" s="99">
        <f t="shared" si="10"/>
        <v>14</v>
      </c>
      <c r="B80" s="48" t="s">
        <v>72</v>
      </c>
      <c r="C80" s="35">
        <f>Rates!$C$5</f>
        <v>0.79</v>
      </c>
      <c r="D80" s="32">
        <f t="shared" si="11"/>
        <v>0.79</v>
      </c>
      <c r="E80" s="73">
        <f>Rates!$K$5</f>
        <v>0.79</v>
      </c>
      <c r="F80" s="2">
        <f t="shared" si="12"/>
        <v>0.79</v>
      </c>
      <c r="G80" s="48"/>
      <c r="H80" s="35">
        <f>Rates!$C$5</f>
        <v>0.79</v>
      </c>
      <c r="I80" s="32">
        <f t="shared" si="13"/>
        <v>0.79</v>
      </c>
      <c r="J80" s="73">
        <f>Rates!$K$5</f>
        <v>0.79</v>
      </c>
      <c r="K80" s="2">
        <f t="shared" si="14"/>
        <v>0.79</v>
      </c>
      <c r="L80" s="48"/>
      <c r="M80" s="35">
        <f>Rates!$C$5</f>
        <v>0.79</v>
      </c>
      <c r="N80" s="32">
        <f t="shared" si="15"/>
        <v>0.79</v>
      </c>
      <c r="O80" s="73">
        <f>Rates!$K$5</f>
        <v>0.79</v>
      </c>
      <c r="P80" s="2">
        <f t="shared" si="16"/>
        <v>0.79</v>
      </c>
      <c r="Q80" s="48"/>
      <c r="R80" s="35">
        <f>Rates!$C$5</f>
        <v>0.79</v>
      </c>
      <c r="S80" s="32">
        <f t="shared" si="17"/>
        <v>0.79</v>
      </c>
      <c r="T80" s="73">
        <f>Rates!$K$5</f>
        <v>0.79</v>
      </c>
      <c r="U80" s="2">
        <f t="shared" si="18"/>
        <v>0.79</v>
      </c>
      <c r="V80" s="48"/>
    </row>
    <row r="81" spans="1:22" x14ac:dyDescent="0.25">
      <c r="A81" s="99">
        <f t="shared" si="10"/>
        <v>15</v>
      </c>
      <c r="B81" s="48" t="s">
        <v>4</v>
      </c>
      <c r="C81" s="37">
        <f>D75/D67</f>
        <v>0.11138748335552598</v>
      </c>
      <c r="D81" s="32">
        <f>(D70-D67)*C81</f>
        <v>4.8008005326231595</v>
      </c>
      <c r="E81" s="74">
        <f>F75/F67</f>
        <v>0.11138748335552598</v>
      </c>
      <c r="F81" s="2">
        <f>(F70-F67)*E81</f>
        <v>4.8008005326231595</v>
      </c>
      <c r="G81" s="48"/>
      <c r="H81" s="37">
        <f>I75/I67</f>
        <v>0.11138748335552598</v>
      </c>
      <c r="I81" s="32">
        <f>(I70-I67)*H81</f>
        <v>4.8008005326231595</v>
      </c>
      <c r="J81" s="74">
        <f>K75/K67</f>
        <v>0.11138748335552598</v>
      </c>
      <c r="K81" s="2">
        <f>(K70-K67)*J81</f>
        <v>4.8008005326231595</v>
      </c>
      <c r="L81" s="48"/>
      <c r="M81" s="37">
        <f>N75/N67</f>
        <v>0.11138748335552598</v>
      </c>
      <c r="N81" s="32">
        <f>(N70-N67)*M81</f>
        <v>4.8008005326231595</v>
      </c>
      <c r="O81" s="74">
        <f>P75/P67</f>
        <v>0.11138748335552598</v>
      </c>
      <c r="P81" s="2">
        <f>(P70-P67)*O81</f>
        <v>4.8008005326231595</v>
      </c>
      <c r="Q81" s="48"/>
      <c r="R81" s="37">
        <f>S75/S67</f>
        <v>0.11138748335552598</v>
      </c>
      <c r="S81" s="32">
        <f>(S70-S67)*R81</f>
        <v>4.8008005326231595</v>
      </c>
      <c r="T81" s="74">
        <f>U75/U67</f>
        <v>0.11138748335552598</v>
      </c>
      <c r="U81" s="2">
        <f>(U70-U67)*T81</f>
        <v>4.8008005326231595</v>
      </c>
      <c r="V81" s="48"/>
    </row>
    <row r="82" spans="1:22" x14ac:dyDescent="0.25">
      <c r="A82" s="99">
        <f t="shared" si="10"/>
        <v>16</v>
      </c>
      <c r="B82" s="48" t="s">
        <v>67</v>
      </c>
      <c r="C82" s="37">
        <f>Rates!$C$7</f>
        <v>9.9000000000000008E-3</v>
      </c>
      <c r="D82" s="32">
        <f>C82*D67</f>
        <v>9.9</v>
      </c>
      <c r="E82" s="74">
        <f>Rates!$K$7</f>
        <v>1.01E-2</v>
      </c>
      <c r="F82" s="2">
        <f>E82*F67</f>
        <v>10.1</v>
      </c>
      <c r="G82" s="48"/>
      <c r="H82" s="37">
        <f>Rates!$C$7</f>
        <v>9.9000000000000008E-3</v>
      </c>
      <c r="I82" s="32">
        <f>H82*I67</f>
        <v>9.9</v>
      </c>
      <c r="J82" s="74">
        <f>Rates!$K$7</f>
        <v>1.01E-2</v>
      </c>
      <c r="K82" s="2">
        <f>J82*K67</f>
        <v>10.1</v>
      </c>
      <c r="L82" s="48"/>
      <c r="M82" s="37">
        <f>Rates!$C$7</f>
        <v>9.9000000000000008E-3</v>
      </c>
      <c r="N82" s="32">
        <f>M82*N67</f>
        <v>9.9</v>
      </c>
      <c r="O82" s="74">
        <f>Rates!$K$7</f>
        <v>1.01E-2</v>
      </c>
      <c r="P82" s="2">
        <f>O82*P67</f>
        <v>10.1</v>
      </c>
      <c r="Q82" s="48"/>
      <c r="R82" s="37">
        <f>Rates!$C$7</f>
        <v>9.9000000000000008E-3</v>
      </c>
      <c r="S82" s="32">
        <f>R82*S67</f>
        <v>9.9</v>
      </c>
      <c r="T82" s="74">
        <f>Rates!$K$7</f>
        <v>1.01E-2</v>
      </c>
      <c r="U82" s="2">
        <f>T82*U67</f>
        <v>10.1</v>
      </c>
      <c r="V82" s="48"/>
    </row>
    <row r="83" spans="1:22" x14ac:dyDescent="0.25">
      <c r="A83" s="99">
        <f t="shared" si="10"/>
        <v>17</v>
      </c>
      <c r="B83" s="48" t="s">
        <v>7</v>
      </c>
      <c r="C83" s="37">
        <f>Rates!$C$8</f>
        <v>1.5E-3</v>
      </c>
      <c r="D83" s="32">
        <f>C83*D67</f>
        <v>1.5</v>
      </c>
      <c r="E83" s="74">
        <f>Rates!$K$8</f>
        <v>1.5E-3</v>
      </c>
      <c r="F83" s="2">
        <f>E83*F67</f>
        <v>1.5</v>
      </c>
      <c r="G83" s="48"/>
      <c r="H83" s="37">
        <f>Rates!$C$8</f>
        <v>1.5E-3</v>
      </c>
      <c r="I83" s="32">
        <f>H83*I67</f>
        <v>1.5</v>
      </c>
      <c r="J83" s="74">
        <f>Rates!$K$8</f>
        <v>1.5E-3</v>
      </c>
      <c r="K83" s="2">
        <f>J83*K67</f>
        <v>1.5</v>
      </c>
      <c r="L83" s="48"/>
      <c r="M83" s="37">
        <f>Rates!$C$8</f>
        <v>1.5E-3</v>
      </c>
      <c r="N83" s="32">
        <f>M83*N67</f>
        <v>1.5</v>
      </c>
      <c r="O83" s="74">
        <f>Rates!$K$8</f>
        <v>1.5E-3</v>
      </c>
      <c r="P83" s="2">
        <f>O83*P67</f>
        <v>1.5</v>
      </c>
      <c r="Q83" s="48"/>
      <c r="R83" s="37">
        <f>Rates!$C$8</f>
        <v>1.5E-3</v>
      </c>
      <c r="S83" s="32">
        <f>R83*S67</f>
        <v>1.5</v>
      </c>
      <c r="T83" s="74">
        <f>Rates!$K$8</f>
        <v>1.5E-3</v>
      </c>
      <c r="U83" s="2">
        <f>T83*U67</f>
        <v>1.5</v>
      </c>
      <c r="V83" s="48"/>
    </row>
    <row r="84" spans="1:22" x14ac:dyDescent="0.25">
      <c r="A84" s="99">
        <f t="shared" si="10"/>
        <v>18</v>
      </c>
      <c r="B84" s="48" t="s">
        <v>8</v>
      </c>
      <c r="C84" s="37">
        <f>Rates!$C$9</f>
        <v>6.9999999999999999E-4</v>
      </c>
      <c r="D84" s="32">
        <f>C84*D67</f>
        <v>0.7</v>
      </c>
      <c r="E84" s="74">
        <f>Rates!$K$9</f>
        <v>8.0000000000000004E-4</v>
      </c>
      <c r="F84" s="2">
        <f>E84*F67</f>
        <v>0.8</v>
      </c>
      <c r="G84" s="48"/>
      <c r="H84" s="37">
        <f>Rates!$C$9</f>
        <v>6.9999999999999999E-4</v>
      </c>
      <c r="I84" s="32">
        <f>H84*I67</f>
        <v>0.7</v>
      </c>
      <c r="J84" s="74">
        <f>Rates!$K$9</f>
        <v>8.0000000000000004E-4</v>
      </c>
      <c r="K84" s="2">
        <f>J84*K67</f>
        <v>0.8</v>
      </c>
      <c r="L84" s="48"/>
      <c r="M84" s="37">
        <f>Rates!$C$9</f>
        <v>6.9999999999999999E-4</v>
      </c>
      <c r="N84" s="32">
        <f>M84*N67</f>
        <v>0.7</v>
      </c>
      <c r="O84" s="74">
        <f>Rates!$K$9</f>
        <v>8.0000000000000004E-4</v>
      </c>
      <c r="P84" s="2">
        <f>O84*P67</f>
        <v>0.8</v>
      </c>
      <c r="Q84" s="48"/>
      <c r="R84" s="37">
        <f>Rates!$C$9</f>
        <v>6.9999999999999999E-4</v>
      </c>
      <c r="S84" s="32">
        <f>R84*S67</f>
        <v>0.7</v>
      </c>
      <c r="T84" s="74">
        <f>Rates!$K$9</f>
        <v>8.0000000000000004E-4</v>
      </c>
      <c r="U84" s="2">
        <f>T84*U67</f>
        <v>0.8</v>
      </c>
      <c r="V84" s="48"/>
    </row>
    <row r="85" spans="1:22" x14ac:dyDescent="0.25">
      <c r="A85" s="99">
        <f t="shared" si="10"/>
        <v>19</v>
      </c>
      <c r="B85" s="48" t="s">
        <v>75</v>
      </c>
      <c r="C85" s="37">
        <v>0</v>
      </c>
      <c r="D85" s="32">
        <f>C85*D67</f>
        <v>0</v>
      </c>
      <c r="E85" s="74">
        <v>0</v>
      </c>
      <c r="F85" s="2">
        <f>E85*F67</f>
        <v>0</v>
      </c>
      <c r="G85" s="48"/>
      <c r="H85" s="37">
        <v>0</v>
      </c>
      <c r="I85" s="32">
        <f>H85*I67</f>
        <v>0</v>
      </c>
      <c r="J85" s="74">
        <v>0</v>
      </c>
      <c r="K85" s="2">
        <f>J85*K67</f>
        <v>0</v>
      </c>
      <c r="L85" s="48"/>
      <c r="M85" s="37">
        <f>Rates!$C$20</f>
        <v>4.0000000000000002E-4</v>
      </c>
      <c r="N85" s="32">
        <f>M85*N67</f>
        <v>0.4</v>
      </c>
      <c r="O85" s="74">
        <v>0</v>
      </c>
      <c r="P85" s="2">
        <f>O85*P67</f>
        <v>0</v>
      </c>
      <c r="Q85" s="48"/>
      <c r="R85" s="37">
        <f>Rates!$C$23</f>
        <v>2.3E-3</v>
      </c>
      <c r="S85" s="32">
        <f>R85*S67</f>
        <v>2.2999999999999998</v>
      </c>
      <c r="T85" s="74">
        <v>0</v>
      </c>
      <c r="U85" s="2">
        <f>T85*U67</f>
        <v>0</v>
      </c>
      <c r="V85" s="48"/>
    </row>
    <row r="86" spans="1:22" x14ac:dyDescent="0.25">
      <c r="A86" s="99">
        <f t="shared" si="10"/>
        <v>20</v>
      </c>
      <c r="B86" s="48" t="s">
        <v>82</v>
      </c>
      <c r="C86" s="37">
        <v>0</v>
      </c>
      <c r="D86" s="32">
        <f>C86*D67</f>
        <v>0</v>
      </c>
      <c r="E86" s="74">
        <v>0</v>
      </c>
      <c r="F86" s="2">
        <f>E86*F67</f>
        <v>0</v>
      </c>
      <c r="G86" s="48"/>
      <c r="H86" s="37">
        <v>0</v>
      </c>
      <c r="I86" s="32">
        <f>H86*I67</f>
        <v>0</v>
      </c>
      <c r="J86" s="74">
        <v>0</v>
      </c>
      <c r="K86" s="2">
        <f>J86*K67</f>
        <v>0</v>
      </c>
      <c r="L86" s="48"/>
      <c r="M86" s="37">
        <v>0</v>
      </c>
      <c r="N86" s="32">
        <f>M86*N67</f>
        <v>0</v>
      </c>
      <c r="O86" s="74">
        <v>0</v>
      </c>
      <c r="P86" s="2">
        <f>O86*P67</f>
        <v>0</v>
      </c>
      <c r="Q86" s="48"/>
      <c r="R86" s="37">
        <f>Rates!$C$24</f>
        <v>5.8999999999999999E-3</v>
      </c>
      <c r="S86" s="32">
        <f>R86*S67</f>
        <v>5.8999999999999995</v>
      </c>
      <c r="T86" s="74">
        <v>0</v>
      </c>
      <c r="U86" s="2">
        <f>T86*U67</f>
        <v>0</v>
      </c>
      <c r="V86" s="48"/>
    </row>
    <row r="87" spans="1:22" x14ac:dyDescent="0.25">
      <c r="A87" s="99">
        <f t="shared" si="10"/>
        <v>21</v>
      </c>
      <c r="B87" s="48" t="s">
        <v>76</v>
      </c>
      <c r="C87" s="37">
        <f>Rates!$C$10</f>
        <v>1.5E-3</v>
      </c>
      <c r="D87" s="32">
        <f>C87*D67</f>
        <v>1.5</v>
      </c>
      <c r="E87" s="74">
        <f>Rates!$K$10</f>
        <v>0</v>
      </c>
      <c r="F87" s="2">
        <f>E87*F67</f>
        <v>0</v>
      </c>
      <c r="G87" s="48"/>
      <c r="H87" s="37">
        <f>Rates!$C$10</f>
        <v>1.5E-3</v>
      </c>
      <c r="I87" s="32">
        <f>H87*I67</f>
        <v>1.5</v>
      </c>
      <c r="J87" s="74">
        <f>Rates!$K$10</f>
        <v>0</v>
      </c>
      <c r="K87" s="2">
        <f>J87*K67</f>
        <v>0</v>
      </c>
      <c r="L87" s="48"/>
      <c r="M87" s="37">
        <f>Rates!$C$10</f>
        <v>1.5E-3</v>
      </c>
      <c r="N87" s="32">
        <f>M87*N67</f>
        <v>1.5</v>
      </c>
      <c r="O87" s="74">
        <f>Rates!$K$10</f>
        <v>0</v>
      </c>
      <c r="P87" s="2">
        <f>O87*P67</f>
        <v>0</v>
      </c>
      <c r="Q87" s="48"/>
      <c r="R87" s="37">
        <f>Rates!$C$10</f>
        <v>1.5E-3</v>
      </c>
      <c r="S87" s="32">
        <f>R87*S67</f>
        <v>1.5</v>
      </c>
      <c r="T87" s="74">
        <f>Rates!$K$10</f>
        <v>0</v>
      </c>
      <c r="U87" s="2">
        <f>T87*U67</f>
        <v>0</v>
      </c>
      <c r="V87" s="48"/>
    </row>
    <row r="88" spans="1:22" x14ac:dyDescent="0.25">
      <c r="A88" s="99">
        <f t="shared" si="10"/>
        <v>22</v>
      </c>
      <c r="B88" s="48" t="s">
        <v>157</v>
      </c>
      <c r="C88" s="37">
        <f>Rates!$C$11</f>
        <v>0</v>
      </c>
      <c r="D88" s="32">
        <f>C88*D67</f>
        <v>0</v>
      </c>
      <c r="E88" s="74">
        <f>Rates!$K$11</f>
        <v>-1.2999999999999999E-3</v>
      </c>
      <c r="F88" s="2">
        <f>E88*F67</f>
        <v>-1.3</v>
      </c>
      <c r="G88" s="48"/>
      <c r="H88" s="37">
        <f>Rates!$C$11</f>
        <v>0</v>
      </c>
      <c r="I88" s="32">
        <f>H88*I67</f>
        <v>0</v>
      </c>
      <c r="J88" s="74">
        <f>Rates!$K$11</f>
        <v>-1.2999999999999999E-3</v>
      </c>
      <c r="K88" s="2">
        <f>J88*K67</f>
        <v>-1.3</v>
      </c>
      <c r="L88" s="48"/>
      <c r="M88" s="37">
        <f>Rates!$C$11</f>
        <v>0</v>
      </c>
      <c r="N88" s="32">
        <f>M88*N67</f>
        <v>0</v>
      </c>
      <c r="O88" s="74">
        <f>Rates!$K$11</f>
        <v>-1.2999999999999999E-3</v>
      </c>
      <c r="P88" s="2">
        <f>O88*P67</f>
        <v>-1.3</v>
      </c>
      <c r="Q88" s="48"/>
      <c r="R88" s="37">
        <f>Rates!$C$11</f>
        <v>0</v>
      </c>
      <c r="S88" s="32">
        <f>R88*S67</f>
        <v>0</v>
      </c>
      <c r="T88" s="74">
        <f>Rates!$K$11</f>
        <v>-1.2999999999999999E-3</v>
      </c>
      <c r="U88" s="2">
        <f>T88*U67</f>
        <v>-1.3</v>
      </c>
      <c r="V88" s="48"/>
    </row>
    <row r="89" spans="1:22" x14ac:dyDescent="0.25">
      <c r="A89" s="99">
        <f t="shared" si="10"/>
        <v>23</v>
      </c>
      <c r="B89" s="48" t="s">
        <v>173</v>
      </c>
      <c r="C89" s="37">
        <f>Rates!$C$12</f>
        <v>0</v>
      </c>
      <c r="D89" s="32">
        <f>C89*D67</f>
        <v>0</v>
      </c>
      <c r="E89" s="74">
        <f>Rates!$K$12</f>
        <v>2.9999999999999997E-4</v>
      </c>
      <c r="F89" s="2">
        <f>E89*F67</f>
        <v>0.3</v>
      </c>
      <c r="G89" s="48"/>
      <c r="H89" s="37">
        <f>Rates!$C$12</f>
        <v>0</v>
      </c>
      <c r="I89" s="32">
        <f>H89*I67</f>
        <v>0</v>
      </c>
      <c r="J89" s="74">
        <f>Rates!$K$12</f>
        <v>2.9999999999999997E-4</v>
      </c>
      <c r="K89" s="2">
        <f>J89*K67</f>
        <v>0.3</v>
      </c>
      <c r="L89" s="48"/>
      <c r="M89" s="37">
        <f>Rates!$C$12</f>
        <v>0</v>
      </c>
      <c r="N89" s="32">
        <f>M89*N67</f>
        <v>0</v>
      </c>
      <c r="O89" s="74">
        <f>Rates!$K$12</f>
        <v>2.9999999999999997E-4</v>
      </c>
      <c r="P89" s="2">
        <f>O89*P67</f>
        <v>0.3</v>
      </c>
      <c r="Q89" s="48"/>
      <c r="R89" s="37">
        <f>Rates!$C$12</f>
        <v>0</v>
      </c>
      <c r="S89" s="32">
        <f>R89*S67</f>
        <v>0</v>
      </c>
      <c r="T89" s="74">
        <f>Rates!$K$12</f>
        <v>2.9999999999999997E-4</v>
      </c>
      <c r="U89" s="2">
        <f>T89*U67</f>
        <v>0.3</v>
      </c>
      <c r="V89" s="48"/>
    </row>
    <row r="90" spans="1:22" x14ac:dyDescent="0.25">
      <c r="A90" s="99">
        <f t="shared" si="10"/>
        <v>24</v>
      </c>
      <c r="B90" s="48" t="s">
        <v>71</v>
      </c>
      <c r="C90" s="37">
        <f>Rates!$C$13</f>
        <v>4.0000000000000002E-4</v>
      </c>
      <c r="D90" s="32">
        <f>C90*D67</f>
        <v>0.4</v>
      </c>
      <c r="E90" s="74">
        <f>Rates!$K$13</f>
        <v>0</v>
      </c>
      <c r="F90" s="2">
        <f>E90*F67</f>
        <v>0</v>
      </c>
      <c r="G90" s="48"/>
      <c r="H90" s="37">
        <f>Rates!$C$13</f>
        <v>4.0000000000000002E-4</v>
      </c>
      <c r="I90" s="32">
        <f>H90*I67</f>
        <v>0.4</v>
      </c>
      <c r="J90" s="74">
        <f>Rates!$K$13</f>
        <v>0</v>
      </c>
      <c r="K90" s="2">
        <f>J90*K67</f>
        <v>0</v>
      </c>
      <c r="L90" s="48"/>
      <c r="M90" s="37">
        <f>Rates!$C$13</f>
        <v>4.0000000000000002E-4</v>
      </c>
      <c r="N90" s="32">
        <f>M90*N67</f>
        <v>0.4</v>
      </c>
      <c r="O90" s="74">
        <f>Rates!$K$13</f>
        <v>0</v>
      </c>
      <c r="P90" s="2">
        <f>O90*P67</f>
        <v>0</v>
      </c>
      <c r="Q90" s="48"/>
      <c r="R90" s="37">
        <f>Rates!$C$13</f>
        <v>4.0000000000000002E-4</v>
      </c>
      <c r="S90" s="32">
        <f>R90*S67</f>
        <v>0.4</v>
      </c>
      <c r="T90" s="74">
        <f>Rates!$K$13</f>
        <v>0</v>
      </c>
      <c r="U90" s="2">
        <f>T90*U67</f>
        <v>0</v>
      </c>
      <c r="V90" s="48"/>
    </row>
    <row r="91" spans="1:22" x14ac:dyDescent="0.25">
      <c r="A91" s="99">
        <f t="shared" si="10"/>
        <v>25</v>
      </c>
      <c r="B91" s="48" t="s">
        <v>78</v>
      </c>
      <c r="C91" s="37">
        <f>Rates!$C$14</f>
        <v>-2.2000000000000001E-3</v>
      </c>
      <c r="D91" s="32">
        <f>C91*D67</f>
        <v>-2.2000000000000002</v>
      </c>
      <c r="E91" s="74">
        <f>Rates!$K$14</f>
        <v>-2.2000000000000001E-3</v>
      </c>
      <c r="F91" s="2">
        <f>E91*F67</f>
        <v>-2.2000000000000002</v>
      </c>
      <c r="G91" s="48"/>
      <c r="H91" s="37">
        <f>Rates!$C$14</f>
        <v>-2.2000000000000001E-3</v>
      </c>
      <c r="I91" s="32">
        <f>H91*I67</f>
        <v>-2.2000000000000002</v>
      </c>
      <c r="J91" s="74">
        <f>Rates!$K$14</f>
        <v>-2.2000000000000001E-3</v>
      </c>
      <c r="K91" s="2">
        <f>J91*K67</f>
        <v>-2.2000000000000002</v>
      </c>
      <c r="L91" s="48"/>
      <c r="M91" s="37">
        <f>Rates!$C$14</f>
        <v>-2.2000000000000001E-3</v>
      </c>
      <c r="N91" s="32">
        <f>M91*N67</f>
        <v>-2.2000000000000002</v>
      </c>
      <c r="O91" s="74">
        <f>Rates!$K$14</f>
        <v>-2.2000000000000001E-3</v>
      </c>
      <c r="P91" s="2">
        <f>O91*P67</f>
        <v>-2.2000000000000002</v>
      </c>
      <c r="Q91" s="48"/>
      <c r="R91" s="37">
        <f>Rates!$C$14</f>
        <v>-2.2000000000000001E-3</v>
      </c>
      <c r="S91" s="32">
        <f>R91*S67</f>
        <v>-2.2000000000000002</v>
      </c>
      <c r="T91" s="74">
        <f>Rates!$K$14</f>
        <v>-2.2000000000000001E-3</v>
      </c>
      <c r="U91" s="2">
        <f>T91*U67</f>
        <v>-2.2000000000000002</v>
      </c>
      <c r="V91" s="48"/>
    </row>
    <row r="92" spans="1:22" x14ac:dyDescent="0.25">
      <c r="A92" s="102">
        <f t="shared" si="10"/>
        <v>26</v>
      </c>
      <c r="B92" s="103" t="s">
        <v>23</v>
      </c>
      <c r="C92" s="86"/>
      <c r="D92" s="56">
        <f>SUM(D78:D91)</f>
        <v>50.330800532623151</v>
      </c>
      <c r="E92" s="70"/>
      <c r="F92" s="55">
        <f>SUM(F78:F91)</f>
        <v>45.380800532623155</v>
      </c>
      <c r="G92" s="87">
        <f>F92-D92</f>
        <v>-4.9499999999999957</v>
      </c>
      <c r="H92" s="86"/>
      <c r="I92" s="56">
        <f>SUM(I78:I91)</f>
        <v>50.330800532623151</v>
      </c>
      <c r="J92" s="70"/>
      <c r="K92" s="55">
        <f>SUM(K78:K91)</f>
        <v>45.380800532623155</v>
      </c>
      <c r="L92" s="87">
        <f>K92-I92</f>
        <v>-4.9499999999999957</v>
      </c>
      <c r="M92" s="86"/>
      <c r="N92" s="56">
        <f>SUM(N78:N91)</f>
        <v>50.730800532623149</v>
      </c>
      <c r="O92" s="70"/>
      <c r="P92" s="55">
        <f>SUM(P78:P91)</f>
        <v>45.380800532623155</v>
      </c>
      <c r="Q92" s="87">
        <f>P92-N92</f>
        <v>-5.3499999999999943</v>
      </c>
      <c r="R92" s="86"/>
      <c r="S92" s="56">
        <f>SUM(S78:S91)</f>
        <v>58.530800532623147</v>
      </c>
      <c r="T92" s="70"/>
      <c r="U92" s="55">
        <f>SUM(U78:U91)</f>
        <v>45.380800532623155</v>
      </c>
      <c r="V92" s="87">
        <f>U92-S92</f>
        <v>-13.149999999999991</v>
      </c>
    </row>
    <row r="93" spans="1:22" x14ac:dyDescent="0.25">
      <c r="A93" s="104">
        <f t="shared" si="10"/>
        <v>27</v>
      </c>
      <c r="B93" s="105" t="s">
        <v>87</v>
      </c>
      <c r="C93" s="88"/>
      <c r="D93" s="80"/>
      <c r="E93" s="71"/>
      <c r="F93" s="57"/>
      <c r="G93" s="89">
        <f>G92/D92</f>
        <v>-9.8349319852195305E-2</v>
      </c>
      <c r="H93" s="88"/>
      <c r="I93" s="80"/>
      <c r="J93" s="71"/>
      <c r="K93" s="57"/>
      <c r="L93" s="89">
        <f>L92/I92</f>
        <v>-9.8349319852195305E-2</v>
      </c>
      <c r="M93" s="88"/>
      <c r="N93" s="80"/>
      <c r="O93" s="71"/>
      <c r="P93" s="57"/>
      <c r="Q93" s="89">
        <f>Q92/N92</f>
        <v>-0.10545861574882112</v>
      </c>
      <c r="R93" s="88"/>
      <c r="S93" s="80"/>
      <c r="T93" s="71"/>
      <c r="U93" s="57"/>
      <c r="V93" s="89">
        <f>V92/S92</f>
        <v>-0.22466803597997287</v>
      </c>
    </row>
    <row r="94" spans="1:22" x14ac:dyDescent="0.25">
      <c r="A94" s="106">
        <f t="shared" si="10"/>
        <v>28</v>
      </c>
      <c r="B94" s="91" t="s">
        <v>26</v>
      </c>
      <c r="C94" s="90"/>
      <c r="D94" s="81"/>
      <c r="E94" s="72"/>
      <c r="F94" s="54"/>
      <c r="G94" s="91"/>
      <c r="H94" s="90"/>
      <c r="I94" s="81"/>
      <c r="J94" s="72"/>
      <c r="K94" s="54"/>
      <c r="L94" s="91"/>
      <c r="M94" s="90"/>
      <c r="N94" s="81"/>
      <c r="O94" s="72"/>
      <c r="P94" s="54"/>
      <c r="Q94" s="91"/>
      <c r="R94" s="90"/>
      <c r="S94" s="81"/>
      <c r="T94" s="72"/>
      <c r="U94" s="54"/>
      <c r="V94" s="91"/>
    </row>
    <row r="95" spans="1:22" x14ac:dyDescent="0.25">
      <c r="A95" s="99">
        <f t="shared" si="10"/>
        <v>29</v>
      </c>
      <c r="B95" s="48" t="s">
        <v>57</v>
      </c>
      <c r="C95" s="37">
        <f>Rates!$C$17</f>
        <v>6.1000000000000004E-3</v>
      </c>
      <c r="D95" s="32">
        <f>C95*D70</f>
        <v>6.3629100000000003</v>
      </c>
      <c r="E95" s="74">
        <f>Rates!$K$17</f>
        <v>6.0000000000000001E-3</v>
      </c>
      <c r="F95" s="2">
        <f>E95*F70</f>
        <v>6.2585999999999995</v>
      </c>
      <c r="G95" s="48"/>
      <c r="H95" s="37">
        <f>Rates!$C$17</f>
        <v>6.1000000000000004E-3</v>
      </c>
      <c r="I95" s="32">
        <f>H95*I70</f>
        <v>6.3629100000000003</v>
      </c>
      <c r="J95" s="74">
        <f>Rates!$K$17</f>
        <v>6.0000000000000001E-3</v>
      </c>
      <c r="K95" s="2">
        <f>J95*K70</f>
        <v>6.2585999999999995</v>
      </c>
      <c r="L95" s="48"/>
      <c r="M95" s="37">
        <f>Rates!$C$17</f>
        <v>6.1000000000000004E-3</v>
      </c>
      <c r="N95" s="32">
        <f>M95*N70</f>
        <v>6.3629100000000003</v>
      </c>
      <c r="O95" s="74">
        <f>Rates!$K$17</f>
        <v>6.0000000000000001E-3</v>
      </c>
      <c r="P95" s="2">
        <f>O95*P70</f>
        <v>6.2585999999999995</v>
      </c>
      <c r="Q95" s="48"/>
      <c r="R95" s="37">
        <f>Rates!$C$17</f>
        <v>6.1000000000000004E-3</v>
      </c>
      <c r="S95" s="32">
        <f>R95*S70</f>
        <v>6.3629100000000003</v>
      </c>
      <c r="T95" s="74">
        <f>Rates!$K$17</f>
        <v>6.0000000000000001E-3</v>
      </c>
      <c r="U95" s="2">
        <f>T95*U70</f>
        <v>6.2585999999999995</v>
      </c>
      <c r="V95" s="48"/>
    </row>
    <row r="96" spans="1:22" x14ac:dyDescent="0.25">
      <c r="A96" s="99">
        <f t="shared" si="10"/>
        <v>30</v>
      </c>
      <c r="B96" s="48" t="s">
        <v>58</v>
      </c>
      <c r="C96" s="37">
        <f>Rates!$C$18</f>
        <v>4.7000000000000002E-3</v>
      </c>
      <c r="D96" s="32">
        <f>C96*D70</f>
        <v>4.9025699999999999</v>
      </c>
      <c r="E96" s="74">
        <f>Rates!$K$18</f>
        <v>4.7000000000000002E-3</v>
      </c>
      <c r="F96" s="2">
        <f>E96*F70</f>
        <v>4.9025699999999999</v>
      </c>
      <c r="G96" s="48"/>
      <c r="H96" s="37">
        <f>Rates!$C$18</f>
        <v>4.7000000000000002E-3</v>
      </c>
      <c r="I96" s="32">
        <f>H96*I70</f>
        <v>4.9025699999999999</v>
      </c>
      <c r="J96" s="74">
        <f>Rates!$K$18</f>
        <v>4.7000000000000002E-3</v>
      </c>
      <c r="K96" s="2">
        <f>J96*K70</f>
        <v>4.9025699999999999</v>
      </c>
      <c r="L96" s="48"/>
      <c r="M96" s="37">
        <f>Rates!$C$18</f>
        <v>4.7000000000000002E-3</v>
      </c>
      <c r="N96" s="32">
        <f>M96*N70</f>
        <v>4.9025699999999999</v>
      </c>
      <c r="O96" s="74">
        <f>Rates!$K$18</f>
        <v>4.7000000000000002E-3</v>
      </c>
      <c r="P96" s="2">
        <f>O96*P70</f>
        <v>4.9025699999999999</v>
      </c>
      <c r="Q96" s="48"/>
      <c r="R96" s="37">
        <f>Rates!$C$18</f>
        <v>4.7000000000000002E-3</v>
      </c>
      <c r="S96" s="32">
        <f>R96*S70</f>
        <v>4.9025699999999999</v>
      </c>
      <c r="T96" s="74">
        <f>Rates!$K$18</f>
        <v>4.7000000000000002E-3</v>
      </c>
      <c r="U96" s="2">
        <f>T96*U70</f>
        <v>4.9025699999999999</v>
      </c>
      <c r="V96" s="48"/>
    </row>
    <row r="97" spans="1:22" x14ac:dyDescent="0.25">
      <c r="A97" s="102">
        <f t="shared" si="10"/>
        <v>31</v>
      </c>
      <c r="B97" s="103" t="s">
        <v>23</v>
      </c>
      <c r="C97" s="86"/>
      <c r="D97" s="56">
        <f>SUM(D95:D96)</f>
        <v>11.26548</v>
      </c>
      <c r="E97" s="70"/>
      <c r="F97" s="55">
        <f>SUM(F95:F96)</f>
        <v>11.161169999999998</v>
      </c>
      <c r="G97" s="87">
        <f>F97-D97</f>
        <v>-0.10431000000000168</v>
      </c>
      <c r="H97" s="86"/>
      <c r="I97" s="56">
        <f>SUM(I95:I96)</f>
        <v>11.26548</v>
      </c>
      <c r="J97" s="70"/>
      <c r="K97" s="55">
        <f>SUM(K95:K96)</f>
        <v>11.161169999999998</v>
      </c>
      <c r="L97" s="87">
        <f>K97-I97</f>
        <v>-0.10431000000000168</v>
      </c>
      <c r="M97" s="86"/>
      <c r="N97" s="56">
        <f>SUM(N95:N96)</f>
        <v>11.26548</v>
      </c>
      <c r="O97" s="70"/>
      <c r="P97" s="55">
        <f>SUM(P95:P96)</f>
        <v>11.161169999999998</v>
      </c>
      <c r="Q97" s="87">
        <f>P97-N97</f>
        <v>-0.10431000000000168</v>
      </c>
      <c r="R97" s="86"/>
      <c r="S97" s="56">
        <f>SUM(S95:S96)</f>
        <v>11.26548</v>
      </c>
      <c r="T97" s="70"/>
      <c r="U97" s="55">
        <f>SUM(U95:U96)</f>
        <v>11.161169999999998</v>
      </c>
      <c r="V97" s="87">
        <f>U97-S97</f>
        <v>-0.10431000000000168</v>
      </c>
    </row>
    <row r="98" spans="1:22" x14ac:dyDescent="0.25">
      <c r="A98" s="104">
        <f t="shared" si="10"/>
        <v>32</v>
      </c>
      <c r="B98" s="105" t="s">
        <v>87</v>
      </c>
      <c r="C98" s="88"/>
      <c r="D98" s="80"/>
      <c r="E98" s="71"/>
      <c r="F98" s="57"/>
      <c r="G98" s="89">
        <f>G97/D97</f>
        <v>-9.2592592592594079E-3</v>
      </c>
      <c r="H98" s="88"/>
      <c r="I98" s="80"/>
      <c r="J98" s="71"/>
      <c r="K98" s="57"/>
      <c r="L98" s="89">
        <f>L97/I97</f>
        <v>-9.2592592592594079E-3</v>
      </c>
      <c r="M98" s="88"/>
      <c r="N98" s="80"/>
      <c r="O98" s="71"/>
      <c r="P98" s="57"/>
      <c r="Q98" s="89">
        <f>Q97/N97</f>
        <v>-9.2592592592594079E-3</v>
      </c>
      <c r="R98" s="88"/>
      <c r="S98" s="80"/>
      <c r="T98" s="71"/>
      <c r="U98" s="57"/>
      <c r="V98" s="89">
        <f>V97/S97</f>
        <v>-9.2592592592594079E-3</v>
      </c>
    </row>
    <row r="99" spans="1:22" x14ac:dyDescent="0.25">
      <c r="A99" s="106">
        <f t="shared" si="10"/>
        <v>33</v>
      </c>
      <c r="B99" s="91" t="s">
        <v>27</v>
      </c>
      <c r="C99" s="90"/>
      <c r="D99" s="81"/>
      <c r="E99" s="72"/>
      <c r="F99" s="54"/>
      <c r="G99" s="91"/>
      <c r="H99" s="90"/>
      <c r="I99" s="81"/>
      <c r="J99" s="72"/>
      <c r="K99" s="54"/>
      <c r="L99" s="91"/>
      <c r="M99" s="90"/>
      <c r="N99" s="81"/>
      <c r="O99" s="72"/>
      <c r="P99" s="54"/>
      <c r="Q99" s="91"/>
      <c r="R99" s="90"/>
      <c r="S99" s="81"/>
      <c r="T99" s="72"/>
      <c r="U99" s="54"/>
      <c r="V99" s="91"/>
    </row>
    <row r="100" spans="1:22" x14ac:dyDescent="0.25">
      <c r="A100" s="99">
        <f t="shared" si="10"/>
        <v>34</v>
      </c>
      <c r="B100" s="48" t="s">
        <v>167</v>
      </c>
      <c r="C100" s="37">
        <f>WMSR+RRRP</f>
        <v>6.0000000000000001E-3</v>
      </c>
      <c r="D100" s="32">
        <f>C100*D70</f>
        <v>6.2585999999999995</v>
      </c>
      <c r="E100" s="74">
        <f>WMSR+RRRP</f>
        <v>6.0000000000000001E-3</v>
      </c>
      <c r="F100" s="2">
        <f>E100*F70</f>
        <v>6.2585999999999995</v>
      </c>
      <c r="G100" s="48"/>
      <c r="H100" s="37">
        <f>WMSR+RRRP</f>
        <v>6.0000000000000001E-3</v>
      </c>
      <c r="I100" s="32">
        <f>H100*I70</f>
        <v>6.2585999999999995</v>
      </c>
      <c r="J100" s="74">
        <f>WMSR+RRRP</f>
        <v>6.0000000000000001E-3</v>
      </c>
      <c r="K100" s="2">
        <f>J100*K70</f>
        <v>6.2585999999999995</v>
      </c>
      <c r="L100" s="48"/>
      <c r="M100" s="37">
        <f>WMSR+RRRP</f>
        <v>6.0000000000000001E-3</v>
      </c>
      <c r="N100" s="32">
        <f>M100*N70</f>
        <v>6.2585999999999995</v>
      </c>
      <c r="O100" s="74">
        <f>WMSR+RRRP</f>
        <v>6.0000000000000001E-3</v>
      </c>
      <c r="P100" s="2">
        <f>O100*P70</f>
        <v>6.2585999999999995</v>
      </c>
      <c r="Q100" s="48"/>
      <c r="R100" s="37">
        <f>WMSR+RRRP</f>
        <v>6.0000000000000001E-3</v>
      </c>
      <c r="S100" s="32">
        <f>R100*S70</f>
        <v>6.2585999999999995</v>
      </c>
      <c r="T100" s="74">
        <f>WMSR+RRRP</f>
        <v>6.0000000000000001E-3</v>
      </c>
      <c r="U100" s="2">
        <f>T100*U70</f>
        <v>6.2585999999999995</v>
      </c>
      <c r="V100" s="48"/>
    </row>
    <row r="101" spans="1:22" x14ac:dyDescent="0.25">
      <c r="A101" s="99">
        <f t="shared" si="10"/>
        <v>35</v>
      </c>
      <c r="B101" s="48" t="s">
        <v>56</v>
      </c>
      <c r="C101" s="37">
        <f>SSS</f>
        <v>0.25</v>
      </c>
      <c r="D101" s="32">
        <f>C101</f>
        <v>0.25</v>
      </c>
      <c r="E101" s="74">
        <f>SSS</f>
        <v>0.25</v>
      </c>
      <c r="F101" s="2">
        <f>E101</f>
        <v>0.25</v>
      </c>
      <c r="G101" s="48"/>
      <c r="H101" s="37">
        <f>SSS</f>
        <v>0.25</v>
      </c>
      <c r="I101" s="32">
        <f>H101</f>
        <v>0.25</v>
      </c>
      <c r="J101" s="74">
        <f>SSS</f>
        <v>0.25</v>
      </c>
      <c r="K101" s="2">
        <f>J101</f>
        <v>0.25</v>
      </c>
      <c r="L101" s="48"/>
      <c r="M101" s="37">
        <f>SSS</f>
        <v>0.25</v>
      </c>
      <c r="N101" s="32">
        <f>M101</f>
        <v>0.25</v>
      </c>
      <c r="O101" s="74">
        <f>SSS</f>
        <v>0.25</v>
      </c>
      <c r="P101" s="2">
        <f>O101</f>
        <v>0.25</v>
      </c>
      <c r="Q101" s="48"/>
      <c r="R101" s="37">
        <f>SSS</f>
        <v>0.25</v>
      </c>
      <c r="S101" s="32">
        <f>R101</f>
        <v>0.25</v>
      </c>
      <c r="T101" s="74">
        <f>SSS</f>
        <v>0.25</v>
      </c>
      <c r="U101" s="2">
        <f>T101</f>
        <v>0.25</v>
      </c>
      <c r="V101" s="48"/>
    </row>
    <row r="102" spans="1:22" x14ac:dyDescent="0.25">
      <c r="A102" s="99">
        <f t="shared" si="10"/>
        <v>36</v>
      </c>
      <c r="B102" s="48" t="s">
        <v>9</v>
      </c>
      <c r="C102" s="37">
        <v>7.0000000000000001E-3</v>
      </c>
      <c r="D102" s="32">
        <f>C102*D67</f>
        <v>7</v>
      </c>
      <c r="E102" s="74">
        <v>7.0000000000000001E-3</v>
      </c>
      <c r="F102" s="2">
        <f>E102*F67</f>
        <v>7</v>
      </c>
      <c r="G102" s="48"/>
      <c r="H102" s="37">
        <v>7.0000000000000001E-3</v>
      </c>
      <c r="I102" s="32">
        <f>H102*I67</f>
        <v>7</v>
      </c>
      <c r="J102" s="74">
        <v>7.0000000000000001E-3</v>
      </c>
      <c r="K102" s="2">
        <f>J102*K67</f>
        <v>7</v>
      </c>
      <c r="L102" s="48"/>
      <c r="M102" s="37">
        <v>7.0000000000000001E-3</v>
      </c>
      <c r="N102" s="32">
        <f>M102*N67</f>
        <v>7</v>
      </c>
      <c r="O102" s="74">
        <v>7.0000000000000001E-3</v>
      </c>
      <c r="P102" s="2">
        <f>O102*P67</f>
        <v>7</v>
      </c>
      <c r="Q102" s="48"/>
      <c r="R102" s="37">
        <v>7.0000000000000001E-3</v>
      </c>
      <c r="S102" s="32">
        <f>R102*S67</f>
        <v>7</v>
      </c>
      <c r="T102" s="74">
        <v>7.0000000000000001E-3</v>
      </c>
      <c r="U102" s="2">
        <f>T102*U67</f>
        <v>7</v>
      </c>
      <c r="V102" s="48"/>
    </row>
    <row r="103" spans="1:22" x14ac:dyDescent="0.25">
      <c r="A103" s="102">
        <f>A102+1</f>
        <v>37</v>
      </c>
      <c r="B103" s="103" t="s">
        <v>10</v>
      </c>
      <c r="C103" s="86"/>
      <c r="D103" s="56">
        <f>SUM(D100:D102)</f>
        <v>13.508599999999999</v>
      </c>
      <c r="E103" s="70"/>
      <c r="F103" s="55">
        <f>SUM(F100:F102)</f>
        <v>13.508599999999999</v>
      </c>
      <c r="G103" s="87">
        <f>F103-D103</f>
        <v>0</v>
      </c>
      <c r="H103" s="86"/>
      <c r="I103" s="56">
        <f>SUM(I100:I102)</f>
        <v>13.508599999999999</v>
      </c>
      <c r="J103" s="70"/>
      <c r="K103" s="55">
        <f>SUM(K100:K102)</f>
        <v>13.508599999999999</v>
      </c>
      <c r="L103" s="87">
        <f>K103-I103</f>
        <v>0</v>
      </c>
      <c r="M103" s="86"/>
      <c r="N103" s="56">
        <f>SUM(N100:N102)</f>
        <v>13.508599999999999</v>
      </c>
      <c r="O103" s="70"/>
      <c r="P103" s="55">
        <f>SUM(P100:P102)</f>
        <v>13.508599999999999</v>
      </c>
      <c r="Q103" s="87">
        <f>P103-N103</f>
        <v>0</v>
      </c>
      <c r="R103" s="86"/>
      <c r="S103" s="56">
        <f>SUM(S100:S102)</f>
        <v>13.508599999999999</v>
      </c>
      <c r="T103" s="70"/>
      <c r="U103" s="55">
        <f>SUM(U100:U102)</f>
        <v>13.508599999999999</v>
      </c>
      <c r="V103" s="87">
        <f>U103-S103</f>
        <v>0</v>
      </c>
    </row>
    <row r="104" spans="1:22" x14ac:dyDescent="0.25">
      <c r="A104" s="104">
        <f t="shared" si="10"/>
        <v>38</v>
      </c>
      <c r="B104" s="105" t="s">
        <v>87</v>
      </c>
      <c r="C104" s="88"/>
      <c r="D104" s="80"/>
      <c r="E104" s="71"/>
      <c r="F104" s="57"/>
      <c r="G104" s="89">
        <f>G103/D103</f>
        <v>0</v>
      </c>
      <c r="H104" s="88"/>
      <c r="I104" s="80"/>
      <c r="J104" s="71"/>
      <c r="K104" s="57"/>
      <c r="L104" s="89">
        <f>L103/I103</f>
        <v>0</v>
      </c>
      <c r="M104" s="88"/>
      <c r="N104" s="80"/>
      <c r="O104" s="71"/>
      <c r="P104" s="57"/>
      <c r="Q104" s="89">
        <f>Q103/N103</f>
        <v>0</v>
      </c>
      <c r="R104" s="88"/>
      <c r="S104" s="80"/>
      <c r="T104" s="71"/>
      <c r="U104" s="57"/>
      <c r="V104" s="89">
        <f>V103/S103</f>
        <v>0</v>
      </c>
    </row>
    <row r="105" spans="1:22" x14ac:dyDescent="0.25">
      <c r="A105" s="107">
        <f t="shared" si="10"/>
        <v>39</v>
      </c>
      <c r="B105" s="93" t="s">
        <v>97</v>
      </c>
      <c r="C105" s="92"/>
      <c r="D105" s="82">
        <f>D75+D92+D97+D103</f>
        <v>186.49236388814913</v>
      </c>
      <c r="E105" s="75"/>
      <c r="F105" s="62">
        <f>F75+F92+F97+F103</f>
        <v>181.43805388814914</v>
      </c>
      <c r="G105" s="93"/>
      <c r="H105" s="92"/>
      <c r="I105" s="82">
        <f>I75+I92+I97+I103</f>
        <v>186.49236388814913</v>
      </c>
      <c r="J105" s="75"/>
      <c r="K105" s="62">
        <f>K75+K92+K97+K103</f>
        <v>181.43805388814914</v>
      </c>
      <c r="L105" s="93"/>
      <c r="M105" s="92"/>
      <c r="N105" s="82">
        <f>N75+N92+N97+N103</f>
        <v>186.89236388814911</v>
      </c>
      <c r="O105" s="75"/>
      <c r="P105" s="62">
        <f>P75+P92+P97+P103</f>
        <v>181.43805388814914</v>
      </c>
      <c r="Q105" s="93"/>
      <c r="R105" s="92"/>
      <c r="S105" s="82">
        <f>S75+S92+S97+S103</f>
        <v>194.69236388814912</v>
      </c>
      <c r="T105" s="75"/>
      <c r="U105" s="62">
        <f>U75+U92+U97+U103</f>
        <v>181.43805388814914</v>
      </c>
      <c r="V105" s="93"/>
    </row>
    <row r="106" spans="1:22" x14ac:dyDescent="0.25">
      <c r="A106" s="108">
        <f t="shared" si="10"/>
        <v>40</v>
      </c>
      <c r="B106" s="94" t="s">
        <v>11</v>
      </c>
      <c r="C106" s="50"/>
      <c r="D106" s="33">
        <f>D105*0.13</f>
        <v>24.244007305459387</v>
      </c>
      <c r="E106" s="76"/>
      <c r="F106" s="59">
        <f>F105*0.13</f>
        <v>23.58694700545939</v>
      </c>
      <c r="G106" s="94"/>
      <c r="H106" s="50"/>
      <c r="I106" s="33">
        <f>I105*0.13</f>
        <v>24.244007305459387</v>
      </c>
      <c r="J106" s="76"/>
      <c r="K106" s="59">
        <f>K105*0.13</f>
        <v>23.58694700545939</v>
      </c>
      <c r="L106" s="94"/>
      <c r="M106" s="50"/>
      <c r="N106" s="33">
        <f>N105*0.13</f>
        <v>24.296007305459383</v>
      </c>
      <c r="O106" s="76"/>
      <c r="P106" s="59">
        <f>P105*0.13</f>
        <v>23.58694700545939</v>
      </c>
      <c r="Q106" s="94"/>
      <c r="R106" s="50"/>
      <c r="S106" s="33">
        <f>S105*0.13</f>
        <v>25.310007305459386</v>
      </c>
      <c r="T106" s="76"/>
      <c r="U106" s="59">
        <f>U105*0.13</f>
        <v>23.58694700545939</v>
      </c>
      <c r="V106" s="94"/>
    </row>
    <row r="107" spans="1:22" x14ac:dyDescent="0.25">
      <c r="A107" s="109">
        <f>A106+1</f>
        <v>41</v>
      </c>
      <c r="B107" s="110" t="s">
        <v>13</v>
      </c>
      <c r="C107" s="95"/>
      <c r="D107" s="64">
        <f>SUM(D105:D106)</f>
        <v>210.73637119360851</v>
      </c>
      <c r="E107" s="78"/>
      <c r="F107" s="63">
        <f>SUM(F105:F106)</f>
        <v>205.02500089360854</v>
      </c>
      <c r="G107" s="96">
        <f>F107-D107</f>
        <v>-5.7113702999999703</v>
      </c>
      <c r="H107" s="95"/>
      <c r="I107" s="64">
        <f>SUM(I105:I106)</f>
        <v>210.73637119360851</v>
      </c>
      <c r="J107" s="78"/>
      <c r="K107" s="63">
        <f>SUM(K105:K106)</f>
        <v>205.02500089360854</v>
      </c>
      <c r="L107" s="96">
        <f>K107-I107</f>
        <v>-5.7113702999999703</v>
      </c>
      <c r="M107" s="95"/>
      <c r="N107" s="64">
        <f>SUM(N105:N106)</f>
        <v>211.18837119360848</v>
      </c>
      <c r="O107" s="78"/>
      <c r="P107" s="63">
        <f>SUM(P105:P106)</f>
        <v>205.02500089360854</v>
      </c>
      <c r="Q107" s="96">
        <f>P107-N107</f>
        <v>-6.16337029999994</v>
      </c>
      <c r="R107" s="95"/>
      <c r="S107" s="64">
        <f>SUM(S105:S106)</f>
        <v>220.0023711936085</v>
      </c>
      <c r="T107" s="78"/>
      <c r="U107" s="63">
        <f>SUM(U105:U106)</f>
        <v>205.02500089360854</v>
      </c>
      <c r="V107" s="96">
        <f>U107-S107</f>
        <v>-14.977370299999961</v>
      </c>
    </row>
    <row r="108" spans="1:22" x14ac:dyDescent="0.25">
      <c r="A108" s="111">
        <f t="shared" si="10"/>
        <v>42</v>
      </c>
      <c r="B108" s="112" t="s">
        <v>87</v>
      </c>
      <c r="C108" s="97"/>
      <c r="D108" s="83"/>
      <c r="E108" s="79"/>
      <c r="F108" s="65"/>
      <c r="G108" s="98">
        <f>G107/D107</f>
        <v>-2.7101967579923822E-2</v>
      </c>
      <c r="H108" s="97"/>
      <c r="I108" s="83"/>
      <c r="J108" s="79"/>
      <c r="K108" s="65"/>
      <c r="L108" s="98">
        <f>L107/I107</f>
        <v>-2.7101967579923822E-2</v>
      </c>
      <c r="M108" s="97"/>
      <c r="N108" s="83"/>
      <c r="O108" s="79"/>
      <c r="P108" s="65"/>
      <c r="Q108" s="98">
        <f>Q107/N107</f>
        <v>-2.9184231428867953E-2</v>
      </c>
      <c r="R108" s="97"/>
      <c r="S108" s="83"/>
      <c r="T108" s="79"/>
      <c r="U108" s="65"/>
      <c r="V108" s="98">
        <f>V107/S107</f>
        <v>-6.8078222151612355E-2</v>
      </c>
    </row>
    <row r="109" spans="1:22" x14ac:dyDescent="0.25">
      <c r="A109" s="151">
        <f>A108+1</f>
        <v>43</v>
      </c>
      <c r="B109" s="152" t="s">
        <v>14</v>
      </c>
      <c r="C109" s="153"/>
      <c r="D109" s="154"/>
      <c r="E109" s="155"/>
      <c r="F109" s="156"/>
      <c r="G109" s="152"/>
      <c r="H109" s="153"/>
      <c r="I109" s="154"/>
      <c r="J109" s="155"/>
      <c r="K109" s="156"/>
      <c r="L109" s="152"/>
      <c r="M109" s="153"/>
      <c r="N109" s="154"/>
      <c r="O109" s="155"/>
      <c r="P109" s="156"/>
      <c r="Q109" s="152"/>
      <c r="R109" s="153"/>
      <c r="S109" s="154"/>
      <c r="T109" s="155"/>
      <c r="U109" s="156"/>
      <c r="V109" s="152"/>
    </row>
    <row r="110" spans="1:22" x14ac:dyDescent="0.25">
      <c r="A110" s="108">
        <f>A109+1</f>
        <v>44</v>
      </c>
      <c r="B110" s="94" t="s">
        <v>96</v>
      </c>
      <c r="C110" s="162">
        <v>0</v>
      </c>
      <c r="D110" s="33">
        <f>C110*D67</f>
        <v>0</v>
      </c>
      <c r="E110" s="163">
        <v>0</v>
      </c>
      <c r="F110" s="59">
        <f>E110*F67</f>
        <v>0</v>
      </c>
      <c r="G110" s="94"/>
      <c r="H110" s="37">
        <v>0</v>
      </c>
      <c r="I110" s="33">
        <f>H110*I67</f>
        <v>0</v>
      </c>
      <c r="J110" s="163">
        <v>0</v>
      </c>
      <c r="K110" s="2">
        <f>J110*K67</f>
        <v>0</v>
      </c>
      <c r="L110" s="94"/>
      <c r="M110" s="37">
        <f>Rates!$C$21</f>
        <v>8.3000000000000001E-3</v>
      </c>
      <c r="N110" s="33">
        <f>M110*N67</f>
        <v>8.3000000000000007</v>
      </c>
      <c r="O110" s="163">
        <v>0</v>
      </c>
      <c r="P110" s="2">
        <f>O110*P67</f>
        <v>0</v>
      </c>
      <c r="Q110" s="94"/>
      <c r="R110" s="37">
        <f>Rates!$C$25</f>
        <v>3.0999999999999999E-3</v>
      </c>
      <c r="S110" s="33">
        <f>R110*S67</f>
        <v>3.1</v>
      </c>
      <c r="T110" s="163">
        <v>0</v>
      </c>
      <c r="U110" s="2">
        <f>T110*U67</f>
        <v>0</v>
      </c>
      <c r="V110" s="94"/>
    </row>
    <row r="111" spans="1:22" x14ac:dyDescent="0.25">
      <c r="A111" s="108">
        <f>A110+1</f>
        <v>45</v>
      </c>
      <c r="B111" s="94" t="s">
        <v>163</v>
      </c>
      <c r="C111" s="37">
        <v>0</v>
      </c>
      <c r="D111" s="32">
        <f>C111*D67</f>
        <v>0</v>
      </c>
      <c r="E111" s="163">
        <v>0</v>
      </c>
      <c r="F111" s="2">
        <f>E111*F67</f>
        <v>0</v>
      </c>
      <c r="G111" s="48"/>
      <c r="H111" s="37">
        <v>0</v>
      </c>
      <c r="I111" s="32">
        <f>H111*I67</f>
        <v>0</v>
      </c>
      <c r="J111" s="74">
        <v>0</v>
      </c>
      <c r="K111" s="2">
        <f>J111*K67</f>
        <v>0</v>
      </c>
      <c r="L111" s="48"/>
      <c r="M111" s="37">
        <v>0</v>
      </c>
      <c r="N111" s="32">
        <f>M111*N67</f>
        <v>0</v>
      </c>
      <c r="O111" s="74">
        <v>0</v>
      </c>
      <c r="P111" s="2">
        <f>O111*P67</f>
        <v>0</v>
      </c>
      <c r="Q111" s="48"/>
      <c r="R111" s="37">
        <f>Rates!$C$26</f>
        <v>-2.9999999999999997E-4</v>
      </c>
      <c r="S111" s="32">
        <f>R111*S67</f>
        <v>-0.3</v>
      </c>
      <c r="T111" s="74">
        <v>0</v>
      </c>
      <c r="U111" s="2">
        <f>T111*U67</f>
        <v>0</v>
      </c>
      <c r="V111" s="48"/>
    </row>
    <row r="112" spans="1:22" x14ac:dyDescent="0.25">
      <c r="A112" s="108">
        <f t="shared" ref="A112:A114" si="19">A111+1</f>
        <v>46</v>
      </c>
      <c r="B112" s="94" t="s">
        <v>168</v>
      </c>
      <c r="C112" s="37">
        <f>Rates!$C$15</f>
        <v>3.5000000000000001E-3</v>
      </c>
      <c r="D112" s="32">
        <f>C112*D67</f>
        <v>3.5</v>
      </c>
      <c r="E112" s="163">
        <f>Rates!$K$13</f>
        <v>0</v>
      </c>
      <c r="F112" s="2">
        <f>E112*F67</f>
        <v>0</v>
      </c>
      <c r="G112" s="48"/>
      <c r="H112" s="37">
        <f>Rates!$C$15</f>
        <v>3.5000000000000001E-3</v>
      </c>
      <c r="I112" s="32">
        <f>H112*I67</f>
        <v>3.5</v>
      </c>
      <c r="J112" s="74">
        <f>Rates!$K$13</f>
        <v>0</v>
      </c>
      <c r="K112" s="2">
        <f>J112*K67</f>
        <v>0</v>
      </c>
      <c r="L112" s="48"/>
      <c r="M112" s="37">
        <f>Rates!$C$15</f>
        <v>3.5000000000000001E-3</v>
      </c>
      <c r="N112" s="32">
        <f>M112*N67</f>
        <v>3.5</v>
      </c>
      <c r="O112" s="74">
        <f>Rates!$K$13</f>
        <v>0</v>
      </c>
      <c r="P112" s="2">
        <f>O112*P67</f>
        <v>0</v>
      </c>
      <c r="Q112" s="48"/>
      <c r="R112" s="37">
        <f>Rates!$C$15</f>
        <v>3.5000000000000001E-3</v>
      </c>
      <c r="S112" s="32">
        <f>R112*S67</f>
        <v>3.5</v>
      </c>
      <c r="T112" s="74">
        <f>Rates!$K$13</f>
        <v>0</v>
      </c>
      <c r="U112" s="2">
        <f>T112*U67</f>
        <v>0</v>
      </c>
      <c r="V112" s="48"/>
    </row>
    <row r="113" spans="1:22" x14ac:dyDescent="0.25">
      <c r="A113" s="289">
        <f t="shared" si="19"/>
        <v>47</v>
      </c>
      <c r="B113" s="301" t="s">
        <v>169</v>
      </c>
      <c r="C113" s="290">
        <f>Rates!$C$16</f>
        <v>0</v>
      </c>
      <c r="D113" s="32">
        <f>C113*D67</f>
        <v>0</v>
      </c>
      <c r="E113" s="163">
        <f>Rates!$K$14</f>
        <v>-2.2000000000000001E-3</v>
      </c>
      <c r="F113" s="40">
        <f>E113*F67</f>
        <v>-2.2000000000000002</v>
      </c>
      <c r="G113" s="85"/>
      <c r="H113" s="290">
        <f>Rates!$C$16</f>
        <v>0</v>
      </c>
      <c r="I113" s="39">
        <f>H113*I67</f>
        <v>0</v>
      </c>
      <c r="J113" s="291">
        <f>Rates!$K$14</f>
        <v>-2.2000000000000001E-3</v>
      </c>
      <c r="K113" s="40">
        <f>J113*K67</f>
        <v>-2.2000000000000002</v>
      </c>
      <c r="L113" s="85"/>
      <c r="M113" s="290">
        <f>Rates!$C$16</f>
        <v>0</v>
      </c>
      <c r="N113" s="39">
        <f>M113*N67</f>
        <v>0</v>
      </c>
      <c r="O113" s="291">
        <f>Rates!$K$14</f>
        <v>-2.2000000000000001E-3</v>
      </c>
      <c r="P113" s="40">
        <f>O113*P67</f>
        <v>-2.2000000000000002</v>
      </c>
      <c r="Q113" s="85"/>
      <c r="R113" s="290">
        <f>Rates!$C$16</f>
        <v>0</v>
      </c>
      <c r="S113" s="39">
        <f>R113*S67</f>
        <v>0</v>
      </c>
      <c r="T113" s="291">
        <f>Rates!$K$14</f>
        <v>-2.2000000000000001E-3</v>
      </c>
      <c r="U113" s="40">
        <f>T113*U67</f>
        <v>-2.2000000000000002</v>
      </c>
      <c r="V113" s="85"/>
    </row>
    <row r="114" spans="1:22" x14ac:dyDescent="0.25">
      <c r="A114" s="292">
        <f t="shared" si="19"/>
        <v>48</v>
      </c>
      <c r="B114" s="293" t="s">
        <v>15</v>
      </c>
      <c r="C114" s="294"/>
      <c r="D114" s="295">
        <f>D105+SUM(D110:D113)</f>
        <v>189.99236388814913</v>
      </c>
      <c r="E114" s="296"/>
      <c r="F114" s="297">
        <f>F105+SUM(F110:F113)</f>
        <v>179.23805388814915</v>
      </c>
      <c r="G114" s="293"/>
      <c r="H114" s="294"/>
      <c r="I114" s="295">
        <f>I105+SUM(I110:I113)</f>
        <v>189.99236388814913</v>
      </c>
      <c r="J114" s="296"/>
      <c r="K114" s="297">
        <f>K105+SUM(K110:K113)</f>
        <v>179.23805388814915</v>
      </c>
      <c r="L114" s="293"/>
      <c r="M114" s="294"/>
      <c r="N114" s="295">
        <f>N105+SUM(N110:N113)</f>
        <v>198.69236388814912</v>
      </c>
      <c r="O114" s="296"/>
      <c r="P114" s="297">
        <f>P105+SUM(P110:P113)</f>
        <v>179.23805388814915</v>
      </c>
      <c r="Q114" s="293"/>
      <c r="R114" s="294"/>
      <c r="S114" s="295">
        <f>S105+SUM(S110:S113)</f>
        <v>200.99236388814913</v>
      </c>
      <c r="T114" s="296"/>
      <c r="U114" s="297">
        <f>U105+SUM(U110:U113)</f>
        <v>179.23805388814915</v>
      </c>
      <c r="V114" s="293"/>
    </row>
    <row r="115" spans="1:22" x14ac:dyDescent="0.25">
      <c r="A115" s="99">
        <f t="shared" si="10"/>
        <v>49</v>
      </c>
      <c r="B115" s="48" t="s">
        <v>11</v>
      </c>
      <c r="C115" s="49"/>
      <c r="D115" s="32">
        <f>D114*0.13</f>
        <v>24.699007305459389</v>
      </c>
      <c r="E115" s="66"/>
      <c r="F115" s="2">
        <f>F114*0.13</f>
        <v>23.300947005459392</v>
      </c>
      <c r="G115" s="48"/>
      <c r="H115" s="49"/>
      <c r="I115" s="32">
        <f>I114*0.13</f>
        <v>24.699007305459389</v>
      </c>
      <c r="J115" s="66"/>
      <c r="K115" s="2">
        <f>K114*0.13</f>
        <v>23.300947005459392</v>
      </c>
      <c r="L115" s="48"/>
      <c r="M115" s="49"/>
      <c r="N115" s="32">
        <f>N114*0.13</f>
        <v>25.830007305459386</v>
      </c>
      <c r="O115" s="66"/>
      <c r="P115" s="2">
        <f>P114*0.13</f>
        <v>23.300947005459392</v>
      </c>
      <c r="Q115" s="48"/>
      <c r="R115" s="49"/>
      <c r="S115" s="32">
        <f>S114*0.13</f>
        <v>26.129007305459389</v>
      </c>
      <c r="T115" s="66"/>
      <c r="U115" s="2">
        <f>U114*0.13</f>
        <v>23.300947005459392</v>
      </c>
      <c r="V115" s="48"/>
    </row>
    <row r="116" spans="1:22" x14ac:dyDescent="0.25">
      <c r="A116" s="137">
        <f>A115+1</f>
        <v>50</v>
      </c>
      <c r="B116" s="138" t="s">
        <v>13</v>
      </c>
      <c r="C116" s="139"/>
      <c r="D116" s="140">
        <f>SUM(D114:D115)</f>
        <v>214.69137119360852</v>
      </c>
      <c r="E116" s="141"/>
      <c r="F116" s="142">
        <f>SUM(F114:F115)</f>
        <v>202.53900089360855</v>
      </c>
      <c r="G116" s="143">
        <f>F116-D116</f>
        <v>-12.152370299999973</v>
      </c>
      <c r="H116" s="139"/>
      <c r="I116" s="140">
        <f>SUM(I114:I115)</f>
        <v>214.69137119360852</v>
      </c>
      <c r="J116" s="141"/>
      <c r="K116" s="142">
        <f>SUM(K114:K115)</f>
        <v>202.53900089360855</v>
      </c>
      <c r="L116" s="143">
        <f>K116-I116</f>
        <v>-12.152370299999973</v>
      </c>
      <c r="M116" s="139"/>
      <c r="N116" s="140">
        <f>SUM(N114:N115)</f>
        <v>224.52237119360851</v>
      </c>
      <c r="O116" s="141"/>
      <c r="P116" s="142">
        <f>SUM(P114:P115)</f>
        <v>202.53900089360855</v>
      </c>
      <c r="Q116" s="143">
        <f>P116-N116</f>
        <v>-21.983370299999962</v>
      </c>
      <c r="R116" s="139"/>
      <c r="S116" s="140">
        <f>SUM(S114:S115)</f>
        <v>227.12137119360852</v>
      </c>
      <c r="T116" s="141"/>
      <c r="U116" s="142">
        <f>SUM(U114:U115)</f>
        <v>202.53900089360855</v>
      </c>
      <c r="V116" s="143">
        <f>U116-S116</f>
        <v>-24.58237029999998</v>
      </c>
    </row>
    <row r="117" spans="1:22" ht="15.75" thickBot="1" x14ac:dyDescent="0.3">
      <c r="A117" s="144">
        <f>A116+1</f>
        <v>51</v>
      </c>
      <c r="B117" s="145" t="s">
        <v>87</v>
      </c>
      <c r="C117" s="146"/>
      <c r="D117" s="147"/>
      <c r="E117" s="148"/>
      <c r="F117" s="149"/>
      <c r="G117" s="150">
        <f>G116/D116</f>
        <v>-5.6603906493479766E-2</v>
      </c>
      <c r="H117" s="146"/>
      <c r="I117" s="147"/>
      <c r="J117" s="148"/>
      <c r="K117" s="149"/>
      <c r="L117" s="150">
        <f>L116/I116</f>
        <v>-5.6603906493479766E-2</v>
      </c>
      <c r="M117" s="146"/>
      <c r="N117" s="147"/>
      <c r="O117" s="148"/>
      <c r="P117" s="149"/>
      <c r="Q117" s="150">
        <f>Q116/N116</f>
        <v>-9.7911714468058159E-2</v>
      </c>
      <c r="R117" s="146"/>
      <c r="S117" s="147"/>
      <c r="T117" s="148"/>
      <c r="U117" s="149"/>
      <c r="V117" s="150">
        <f>V116/S116</f>
        <v>-0.10823450990459571</v>
      </c>
    </row>
    <row r="118" spans="1:22" ht="15.75" thickBot="1" x14ac:dyDescent="0.3"/>
    <row r="119" spans="1:22" x14ac:dyDescent="0.25">
      <c r="A119" s="113">
        <f>A117+1</f>
        <v>52</v>
      </c>
      <c r="B119" s="114" t="s">
        <v>89</v>
      </c>
      <c r="C119" s="113" t="s">
        <v>2</v>
      </c>
      <c r="D119" s="158" t="s">
        <v>3</v>
      </c>
      <c r="E119" s="159" t="s">
        <v>2</v>
      </c>
      <c r="F119" s="160" t="s">
        <v>3</v>
      </c>
      <c r="G119" s="161" t="s">
        <v>77</v>
      </c>
      <c r="H119" s="113" t="s">
        <v>2</v>
      </c>
      <c r="I119" s="158" t="s">
        <v>3</v>
      </c>
      <c r="J119" s="159" t="s">
        <v>2</v>
      </c>
      <c r="K119" s="160" t="s">
        <v>3</v>
      </c>
      <c r="L119" s="161" t="s">
        <v>77</v>
      </c>
      <c r="M119" s="113" t="s">
        <v>2</v>
      </c>
      <c r="N119" s="158" t="s">
        <v>3</v>
      </c>
      <c r="O119" s="159" t="s">
        <v>2</v>
      </c>
      <c r="P119" s="160" t="s">
        <v>3</v>
      </c>
      <c r="Q119" s="161" t="s">
        <v>77</v>
      </c>
      <c r="R119" s="113" t="s">
        <v>2</v>
      </c>
      <c r="S119" s="158" t="s">
        <v>3</v>
      </c>
      <c r="T119" s="159" t="s">
        <v>2</v>
      </c>
      <c r="U119" s="160" t="s">
        <v>3</v>
      </c>
      <c r="V119" s="161" t="s">
        <v>77</v>
      </c>
    </row>
    <row r="120" spans="1:22" x14ac:dyDescent="0.25">
      <c r="A120" s="99">
        <f>A119+1</f>
        <v>53</v>
      </c>
      <c r="B120" s="48" t="s">
        <v>88</v>
      </c>
      <c r="C120" s="49"/>
      <c r="D120" s="32">
        <f>SUM(D78:D79)+D82+D91+D84</f>
        <v>41.339999999999996</v>
      </c>
      <c r="E120" s="66"/>
      <c r="F120" s="2">
        <f>SUM(F78:F79)+F82+F91+F84</f>
        <v>39.289999999999992</v>
      </c>
      <c r="G120" s="36">
        <f>F120-D120</f>
        <v>-2.0500000000000043</v>
      </c>
      <c r="H120" s="49"/>
      <c r="I120" s="32">
        <f>SUM(I78:I79)+I82+I91+I84</f>
        <v>41.339999999999996</v>
      </c>
      <c r="J120" s="66"/>
      <c r="K120" s="2">
        <f>SUM(K78:K79)+K82+K91+K84</f>
        <v>39.289999999999992</v>
      </c>
      <c r="L120" s="36">
        <f>K120-I120</f>
        <v>-2.0500000000000043</v>
      </c>
      <c r="M120" s="49"/>
      <c r="N120" s="32">
        <f>SUM(N78:N79)+N82+N91+N84</f>
        <v>41.339999999999996</v>
      </c>
      <c r="O120" s="66"/>
      <c r="P120" s="2">
        <f>SUM(P78:P79)+P82+P91+P84</f>
        <v>39.289999999999992</v>
      </c>
      <c r="Q120" s="36">
        <f>P120-N120</f>
        <v>-2.0500000000000043</v>
      </c>
      <c r="R120" s="49"/>
      <c r="S120" s="32">
        <f>SUM(S78:S79)+S82+S91+S84</f>
        <v>41.339999999999996</v>
      </c>
      <c r="T120" s="66"/>
      <c r="U120" s="2">
        <f>SUM(U78:U79)+U82+U91+U84</f>
        <v>39.289999999999992</v>
      </c>
      <c r="V120" s="36">
        <f>U120-S120</f>
        <v>-2.0500000000000043</v>
      </c>
    </row>
    <row r="121" spans="1:22" x14ac:dyDescent="0.25">
      <c r="A121" s="124">
        <f t="shared" ref="A121:A123" si="20">A120+1</f>
        <v>54</v>
      </c>
      <c r="B121" s="125" t="s">
        <v>87</v>
      </c>
      <c r="C121" s="126"/>
      <c r="D121" s="127"/>
      <c r="E121" s="128"/>
      <c r="F121" s="53"/>
      <c r="G121" s="129">
        <f>G120/SUM(D120:D123)</f>
        <v>-4.0730526403434532E-2</v>
      </c>
      <c r="H121" s="126"/>
      <c r="I121" s="127"/>
      <c r="J121" s="128"/>
      <c r="K121" s="53"/>
      <c r="L121" s="129">
        <f>L120/SUM(I120:I123)</f>
        <v>-4.0730526403434532E-2</v>
      </c>
      <c r="M121" s="126"/>
      <c r="N121" s="127"/>
      <c r="O121" s="128"/>
      <c r="P121" s="53"/>
      <c r="Q121" s="129">
        <f>Q120/SUM(N120:N123)</f>
        <v>-4.0409376128053072E-2</v>
      </c>
      <c r="R121" s="126"/>
      <c r="S121" s="127"/>
      <c r="T121" s="128"/>
      <c r="U121" s="53"/>
      <c r="V121" s="129">
        <f>V120/SUM(S120:S123)</f>
        <v>-3.5024294582429318E-2</v>
      </c>
    </row>
    <row r="122" spans="1:22" x14ac:dyDescent="0.25">
      <c r="A122" s="99">
        <f t="shared" si="20"/>
        <v>55</v>
      </c>
      <c r="B122" s="48" t="s">
        <v>90</v>
      </c>
      <c r="C122" s="49"/>
      <c r="D122" s="32">
        <f>D80+D83+SUM(D85:D90)+D81</f>
        <v>8.9908005326231581</v>
      </c>
      <c r="E122" s="66"/>
      <c r="F122" s="2">
        <f>F80+F83+SUM(F85:F90)+F81</f>
        <v>6.0908005326231596</v>
      </c>
      <c r="G122" s="36">
        <f>F122-D122</f>
        <v>-2.8999999999999986</v>
      </c>
      <c r="H122" s="49"/>
      <c r="I122" s="32">
        <f>I80+I83+SUM(I85:I90)+I81</f>
        <v>8.9908005326231581</v>
      </c>
      <c r="J122" s="66"/>
      <c r="K122" s="2">
        <f>K80+K83+SUM(K85:K90)+K81</f>
        <v>6.0908005326231596</v>
      </c>
      <c r="L122" s="36">
        <f>K122-I122</f>
        <v>-2.8999999999999986</v>
      </c>
      <c r="M122" s="49"/>
      <c r="N122" s="32">
        <f>N80+N83+SUM(N85:N90)+N81</f>
        <v>9.3908005326231603</v>
      </c>
      <c r="O122" s="66"/>
      <c r="P122" s="2">
        <f>P80+P83+SUM(P85:P90)+P81</f>
        <v>6.0908005326231596</v>
      </c>
      <c r="Q122" s="36">
        <f>P122-N122</f>
        <v>-3.3000000000000007</v>
      </c>
      <c r="R122" s="49"/>
      <c r="S122" s="32">
        <f>S80+S83+SUM(S85:S90)+S81</f>
        <v>17.190800532623161</v>
      </c>
      <c r="T122" s="66"/>
      <c r="U122" s="2">
        <f>U80+U83+SUM(U85:U90)+U81</f>
        <v>6.0908005326231596</v>
      </c>
      <c r="V122" s="36">
        <f>U122-S122</f>
        <v>-11.100000000000001</v>
      </c>
    </row>
    <row r="123" spans="1:22" ht="15.75" thickBot="1" x14ac:dyDescent="0.3">
      <c r="A123" s="130">
        <f t="shared" si="20"/>
        <v>56</v>
      </c>
      <c r="B123" s="131" t="s">
        <v>87</v>
      </c>
      <c r="C123" s="132"/>
      <c r="D123" s="133"/>
      <c r="E123" s="134"/>
      <c r="F123" s="135"/>
      <c r="G123" s="136">
        <f>G122/SUM(D120:D123)</f>
        <v>-5.7618793448760898E-2</v>
      </c>
      <c r="H123" s="132"/>
      <c r="I123" s="133"/>
      <c r="J123" s="134"/>
      <c r="K123" s="135"/>
      <c r="L123" s="136">
        <f>L122/SUM(I120:I123)</f>
        <v>-5.7618793448760898E-2</v>
      </c>
      <c r="M123" s="132"/>
      <c r="N123" s="133"/>
      <c r="O123" s="134"/>
      <c r="P123" s="135"/>
      <c r="Q123" s="136">
        <f>Q122/SUM(N120:N123)</f>
        <v>-6.5049239620768237E-2</v>
      </c>
      <c r="R123" s="132"/>
      <c r="S123" s="133"/>
      <c r="T123" s="134"/>
      <c r="U123" s="135"/>
      <c r="V123" s="136">
        <f>V122/SUM(S120:S123)</f>
        <v>-0.18964374139754372</v>
      </c>
    </row>
    <row r="124" spans="1:22" ht="15.75" thickBot="1" x14ac:dyDescent="0.3"/>
    <row r="125" spans="1:22" x14ac:dyDescent="0.25">
      <c r="A125" s="341" t="s">
        <v>81</v>
      </c>
      <c r="B125" s="343" t="s">
        <v>0</v>
      </c>
      <c r="C125" s="339" t="s">
        <v>159</v>
      </c>
      <c r="D125" s="340"/>
      <c r="E125" s="337" t="s">
        <v>158</v>
      </c>
      <c r="F125" s="337"/>
      <c r="G125" s="338"/>
      <c r="H125" s="339" t="s">
        <v>160</v>
      </c>
      <c r="I125" s="340"/>
      <c r="J125" s="337" t="s">
        <v>158</v>
      </c>
      <c r="K125" s="337"/>
      <c r="L125" s="338"/>
      <c r="M125" s="339" t="s">
        <v>161</v>
      </c>
      <c r="N125" s="340"/>
      <c r="O125" s="337" t="s">
        <v>158</v>
      </c>
      <c r="P125" s="337"/>
      <c r="Q125" s="338"/>
      <c r="R125" s="339" t="s">
        <v>162</v>
      </c>
      <c r="S125" s="340"/>
      <c r="T125" s="337" t="s">
        <v>158</v>
      </c>
      <c r="U125" s="337"/>
      <c r="V125" s="338"/>
    </row>
    <row r="126" spans="1:22" x14ac:dyDescent="0.25">
      <c r="A126" s="342"/>
      <c r="B126" s="344"/>
      <c r="C126" s="117" t="s">
        <v>2</v>
      </c>
      <c r="D126" s="118" t="s">
        <v>3</v>
      </c>
      <c r="E126" s="119" t="s">
        <v>2</v>
      </c>
      <c r="F126" s="120" t="s">
        <v>3</v>
      </c>
      <c r="G126" s="246" t="s">
        <v>77</v>
      </c>
      <c r="H126" s="117" t="s">
        <v>2</v>
      </c>
      <c r="I126" s="118" t="s">
        <v>3</v>
      </c>
      <c r="J126" s="119" t="s">
        <v>2</v>
      </c>
      <c r="K126" s="120" t="s">
        <v>3</v>
      </c>
      <c r="L126" s="246" t="s">
        <v>77</v>
      </c>
      <c r="M126" s="117" t="s">
        <v>2</v>
      </c>
      <c r="N126" s="118" t="s">
        <v>3</v>
      </c>
      <c r="O126" s="119" t="s">
        <v>2</v>
      </c>
      <c r="P126" s="120" t="s">
        <v>3</v>
      </c>
      <c r="Q126" s="246" t="s">
        <v>77</v>
      </c>
      <c r="R126" s="117" t="s">
        <v>2</v>
      </c>
      <c r="S126" s="118" t="s">
        <v>3</v>
      </c>
      <c r="T126" s="119" t="s">
        <v>2</v>
      </c>
      <c r="U126" s="120" t="s">
        <v>3</v>
      </c>
      <c r="V126" s="246" t="s">
        <v>77</v>
      </c>
    </row>
    <row r="127" spans="1:22" x14ac:dyDescent="0.25">
      <c r="A127" s="99">
        <v>1</v>
      </c>
      <c r="B127" s="48" t="s">
        <v>68</v>
      </c>
      <c r="C127" s="49"/>
      <c r="D127" s="302">
        <v>5000</v>
      </c>
      <c r="E127" s="303"/>
      <c r="F127" s="44">
        <f>D127</f>
        <v>5000</v>
      </c>
      <c r="G127" s="304"/>
      <c r="H127" s="305"/>
      <c r="I127" s="43">
        <f>D127</f>
        <v>5000</v>
      </c>
      <c r="J127" s="303"/>
      <c r="K127" s="44">
        <f>I127</f>
        <v>5000</v>
      </c>
      <c r="L127" s="304"/>
      <c r="M127" s="305"/>
      <c r="N127" s="43">
        <f>D127</f>
        <v>5000</v>
      </c>
      <c r="O127" s="303"/>
      <c r="P127" s="44">
        <f>N127</f>
        <v>5000</v>
      </c>
      <c r="Q127" s="304"/>
      <c r="R127" s="305"/>
      <c r="S127" s="43">
        <f>D127</f>
        <v>5000</v>
      </c>
      <c r="T127" s="303"/>
      <c r="U127" s="44">
        <f>S127</f>
        <v>5000</v>
      </c>
      <c r="V127" s="48"/>
    </row>
    <row r="128" spans="1:22" x14ac:dyDescent="0.25">
      <c r="A128" s="99">
        <f>A127+1</f>
        <v>2</v>
      </c>
      <c r="B128" s="48" t="s">
        <v>69</v>
      </c>
      <c r="C128" s="49"/>
      <c r="D128" s="43">
        <v>0</v>
      </c>
      <c r="E128" s="303"/>
      <c r="F128" s="44">
        <f>D128</f>
        <v>0</v>
      </c>
      <c r="G128" s="304"/>
      <c r="H128" s="305"/>
      <c r="I128" s="43">
        <v>0</v>
      </c>
      <c r="J128" s="303"/>
      <c r="K128" s="44">
        <f>I128</f>
        <v>0</v>
      </c>
      <c r="L128" s="304"/>
      <c r="M128" s="305"/>
      <c r="N128" s="43">
        <v>0</v>
      </c>
      <c r="O128" s="303"/>
      <c r="P128" s="44">
        <f>N128</f>
        <v>0</v>
      </c>
      <c r="Q128" s="304"/>
      <c r="R128" s="305"/>
      <c r="S128" s="43">
        <v>0</v>
      </c>
      <c r="T128" s="303"/>
      <c r="U128" s="44">
        <f>S128</f>
        <v>0</v>
      </c>
      <c r="V128" s="48"/>
    </row>
    <row r="129" spans="1:22" x14ac:dyDescent="0.25">
      <c r="A129" s="99">
        <f t="shared" ref="A129:A175" si="21">A128+1</f>
        <v>3</v>
      </c>
      <c r="B129" s="48" t="s">
        <v>19</v>
      </c>
      <c r="C129" s="49"/>
      <c r="D129" s="30">
        <f>CKH_LOSS</f>
        <v>1.0430999999999999</v>
      </c>
      <c r="E129" s="66"/>
      <c r="F129" s="1">
        <f>EPI_LOSS</f>
        <v>1.0430999999999999</v>
      </c>
      <c r="G129" s="48"/>
      <c r="H129" s="49"/>
      <c r="I129" s="30">
        <f>SMP_LOSS</f>
        <v>1.0430999999999999</v>
      </c>
      <c r="J129" s="66"/>
      <c r="K129" s="1">
        <f>EPI_LOSS</f>
        <v>1.0430999999999999</v>
      </c>
      <c r="L129" s="48"/>
      <c r="M129" s="49"/>
      <c r="N129" s="30">
        <f>DUT_LOSS</f>
        <v>1.0430999999999999</v>
      </c>
      <c r="O129" s="66"/>
      <c r="P129" s="1">
        <f>EPI_LOSS</f>
        <v>1.0430999999999999</v>
      </c>
      <c r="Q129" s="48"/>
      <c r="R129" s="49"/>
      <c r="S129" s="42">
        <f>NEW_LOSS</f>
        <v>1.0430999999999999</v>
      </c>
      <c r="T129" s="66"/>
      <c r="U129" s="1">
        <f>EPI_LOSS</f>
        <v>1.0430999999999999</v>
      </c>
      <c r="V129" s="48"/>
    </row>
    <row r="130" spans="1:22" x14ac:dyDescent="0.25">
      <c r="A130" s="99">
        <f t="shared" si="21"/>
        <v>4</v>
      </c>
      <c r="B130" s="48" t="s">
        <v>70</v>
      </c>
      <c r="C130" s="49"/>
      <c r="D130" s="43">
        <f>D127*D129</f>
        <v>5215.5</v>
      </c>
      <c r="E130" s="303"/>
      <c r="F130" s="44">
        <f>F127*F129</f>
        <v>5215.5</v>
      </c>
      <c r="G130" s="304"/>
      <c r="H130" s="305"/>
      <c r="I130" s="43">
        <f>I127*I129</f>
        <v>5215.5</v>
      </c>
      <c r="J130" s="303"/>
      <c r="K130" s="44">
        <f>K127*K129</f>
        <v>5215.5</v>
      </c>
      <c r="L130" s="304"/>
      <c r="M130" s="305"/>
      <c r="N130" s="43">
        <f>N127*N129</f>
        <v>5215.5</v>
      </c>
      <c r="O130" s="303"/>
      <c r="P130" s="44">
        <f>P127*P129</f>
        <v>5215.5</v>
      </c>
      <c r="Q130" s="304"/>
      <c r="R130" s="305"/>
      <c r="S130" s="43">
        <f>S127*S129</f>
        <v>5215.5</v>
      </c>
      <c r="T130" s="303"/>
      <c r="U130" s="44">
        <f>U127*U129</f>
        <v>5215.5</v>
      </c>
      <c r="V130" s="304"/>
    </row>
    <row r="131" spans="1:22" x14ac:dyDescent="0.25">
      <c r="A131" s="100">
        <f t="shared" si="21"/>
        <v>5</v>
      </c>
      <c r="B131" s="46" t="s">
        <v>24</v>
      </c>
      <c r="C131" s="45"/>
      <c r="D131" s="306"/>
      <c r="E131" s="307"/>
      <c r="F131" s="308"/>
      <c r="G131" s="309"/>
      <c r="H131" s="310"/>
      <c r="I131" s="306"/>
      <c r="J131" s="307"/>
      <c r="K131" s="308"/>
      <c r="L131" s="309"/>
      <c r="M131" s="310"/>
      <c r="N131" s="306"/>
      <c r="O131" s="307"/>
      <c r="P131" s="308"/>
      <c r="Q131" s="309"/>
      <c r="R131" s="310"/>
      <c r="S131" s="306"/>
      <c r="T131" s="307"/>
      <c r="U131" s="308"/>
      <c r="V131" s="309"/>
    </row>
    <row r="132" spans="1:22" x14ac:dyDescent="0.25">
      <c r="A132" s="99">
        <f t="shared" si="21"/>
        <v>6</v>
      </c>
      <c r="B132" s="48" t="s">
        <v>20</v>
      </c>
      <c r="C132" s="47">
        <f>'General Input'!$B$11</f>
        <v>8.6999999999999994E-2</v>
      </c>
      <c r="D132" s="32">
        <f>D127*C132*TOU_OFF</f>
        <v>282.66311584553927</v>
      </c>
      <c r="E132" s="68">
        <f>'General Input'!$B$11</f>
        <v>8.6999999999999994E-2</v>
      </c>
      <c r="F132" s="2">
        <f>F127*E132*TOU_OFF</f>
        <v>282.66311584553927</v>
      </c>
      <c r="G132" s="48"/>
      <c r="H132" s="47">
        <f>'General Input'!$B$11</f>
        <v>8.6999999999999994E-2</v>
      </c>
      <c r="I132" s="32">
        <f>I127*H132*TOU_OFF</f>
        <v>282.66311584553927</v>
      </c>
      <c r="J132" s="68">
        <f>'General Input'!$B$11</f>
        <v>8.6999999999999994E-2</v>
      </c>
      <c r="K132" s="2">
        <f>K127*J132*TOU_OFF</f>
        <v>282.66311584553927</v>
      </c>
      <c r="L132" s="48"/>
      <c r="M132" s="47">
        <f>'General Input'!$B$11</f>
        <v>8.6999999999999994E-2</v>
      </c>
      <c r="N132" s="32">
        <f>N127*M132*TOU_OFF</f>
        <v>282.66311584553927</v>
      </c>
      <c r="O132" s="68">
        <f>'General Input'!$B$11</f>
        <v>8.6999999999999994E-2</v>
      </c>
      <c r="P132" s="2">
        <f>P127*O132*TOU_OFF</f>
        <v>282.66311584553927</v>
      </c>
      <c r="Q132" s="48"/>
      <c r="R132" s="47">
        <f>'General Input'!$B$11</f>
        <v>8.6999999999999994E-2</v>
      </c>
      <c r="S132" s="32">
        <f>S127*R132*TOU_OFF</f>
        <v>282.66311584553927</v>
      </c>
      <c r="T132" s="68">
        <f>'General Input'!$B$11</f>
        <v>8.6999999999999994E-2</v>
      </c>
      <c r="U132" s="2">
        <f>U127*T132*TOU_OFF</f>
        <v>282.66311584553927</v>
      </c>
      <c r="V132" s="48"/>
    </row>
    <row r="133" spans="1:22" x14ac:dyDescent="0.25">
      <c r="A133" s="99">
        <f t="shared" si="21"/>
        <v>7</v>
      </c>
      <c r="B133" s="48" t="s">
        <v>21</v>
      </c>
      <c r="C133" s="47">
        <f>'General Input'!$B$12</f>
        <v>0.13200000000000001</v>
      </c>
      <c r="D133" s="32">
        <f>D127*C133*TOU_MID</f>
        <v>112.49001331557923</v>
      </c>
      <c r="E133" s="68">
        <f>'General Input'!$B$12</f>
        <v>0.13200000000000001</v>
      </c>
      <c r="F133" s="2">
        <f>F127*E133*TOU_MID</f>
        <v>112.49001331557923</v>
      </c>
      <c r="G133" s="48"/>
      <c r="H133" s="47">
        <f>'General Input'!$B$12</f>
        <v>0.13200000000000001</v>
      </c>
      <c r="I133" s="32">
        <f>I127*H133*TOU_MID</f>
        <v>112.49001331557923</v>
      </c>
      <c r="J133" s="68">
        <f>'General Input'!$B$12</f>
        <v>0.13200000000000001</v>
      </c>
      <c r="K133" s="2">
        <f>K127*J133*TOU_MID</f>
        <v>112.49001331557923</v>
      </c>
      <c r="L133" s="48"/>
      <c r="M133" s="47">
        <f>'General Input'!$B$12</f>
        <v>0.13200000000000001</v>
      </c>
      <c r="N133" s="32">
        <f>N127*M133*TOU_MID</f>
        <v>112.49001331557923</v>
      </c>
      <c r="O133" s="68">
        <f>'General Input'!$B$12</f>
        <v>0.13200000000000001</v>
      </c>
      <c r="P133" s="2">
        <f>P127*O133*TOU_MID</f>
        <v>112.49001331557923</v>
      </c>
      <c r="Q133" s="48"/>
      <c r="R133" s="47">
        <f>'General Input'!$B$12</f>
        <v>0.13200000000000001</v>
      </c>
      <c r="S133" s="32">
        <f>S127*R133*TOU_MID</f>
        <v>112.49001331557923</v>
      </c>
      <c r="T133" s="68">
        <f>'General Input'!$B$12</f>
        <v>0.13200000000000001</v>
      </c>
      <c r="U133" s="2">
        <f>U127*T133*TOU_MID</f>
        <v>112.49001331557923</v>
      </c>
      <c r="V133" s="48"/>
    </row>
    <row r="134" spans="1:22" x14ac:dyDescent="0.25">
      <c r="A134" s="101">
        <f t="shared" si="21"/>
        <v>8</v>
      </c>
      <c r="B134" s="85" t="s">
        <v>22</v>
      </c>
      <c r="C134" s="84">
        <f>'General Input'!$B$13</f>
        <v>0.18</v>
      </c>
      <c r="D134" s="39">
        <f>D127*C134*TOU_ON</f>
        <v>161.78428761651131</v>
      </c>
      <c r="E134" s="69">
        <f>'General Input'!$B$13</f>
        <v>0.18</v>
      </c>
      <c r="F134" s="40">
        <f>F127*E134*TOU_ON</f>
        <v>161.78428761651131</v>
      </c>
      <c r="G134" s="85"/>
      <c r="H134" s="84">
        <f>'General Input'!$B$13</f>
        <v>0.18</v>
      </c>
      <c r="I134" s="39">
        <f>I127*H134*TOU_ON</f>
        <v>161.78428761651131</v>
      </c>
      <c r="J134" s="69">
        <f>'General Input'!$B$13</f>
        <v>0.18</v>
      </c>
      <c r="K134" s="40">
        <f>K127*J134*TOU_ON</f>
        <v>161.78428761651131</v>
      </c>
      <c r="L134" s="85"/>
      <c r="M134" s="84">
        <f>'General Input'!$B$13</f>
        <v>0.18</v>
      </c>
      <c r="N134" s="39">
        <f>N127*M134*TOU_ON</f>
        <v>161.78428761651131</v>
      </c>
      <c r="O134" s="69">
        <f>'General Input'!$B$13</f>
        <v>0.18</v>
      </c>
      <c r="P134" s="40">
        <f>P127*O134*TOU_ON</f>
        <v>161.78428761651131</v>
      </c>
      <c r="Q134" s="85"/>
      <c r="R134" s="84">
        <f>'General Input'!$B$13</f>
        <v>0.18</v>
      </c>
      <c r="S134" s="39">
        <f>S127*R134*TOU_ON</f>
        <v>161.78428761651131</v>
      </c>
      <c r="T134" s="69">
        <f>'General Input'!$B$13</f>
        <v>0.18</v>
      </c>
      <c r="U134" s="40">
        <f>U127*T134*TOU_ON</f>
        <v>161.78428761651131</v>
      </c>
      <c r="V134" s="85"/>
    </row>
    <row r="135" spans="1:22" x14ac:dyDescent="0.25">
      <c r="A135" s="102">
        <f t="shared" si="21"/>
        <v>9</v>
      </c>
      <c r="B135" s="103" t="s">
        <v>23</v>
      </c>
      <c r="C135" s="86"/>
      <c r="D135" s="56">
        <f>SUM(D132:D134)</f>
        <v>556.93741677762978</v>
      </c>
      <c r="E135" s="70"/>
      <c r="F135" s="55">
        <f>SUM(F132:F134)</f>
        <v>556.93741677762978</v>
      </c>
      <c r="G135" s="87">
        <f>D135-F135</f>
        <v>0</v>
      </c>
      <c r="H135" s="86"/>
      <c r="I135" s="56">
        <f>SUM(I132:I134)</f>
        <v>556.93741677762978</v>
      </c>
      <c r="J135" s="70"/>
      <c r="K135" s="55">
        <f>SUM(K132:K134)</f>
        <v>556.93741677762978</v>
      </c>
      <c r="L135" s="87">
        <f>I135-K135</f>
        <v>0</v>
      </c>
      <c r="M135" s="86"/>
      <c r="N135" s="56">
        <f>SUM(N132:N134)</f>
        <v>556.93741677762978</v>
      </c>
      <c r="O135" s="70"/>
      <c r="P135" s="55">
        <f>SUM(P132:P134)</f>
        <v>556.93741677762978</v>
      </c>
      <c r="Q135" s="87">
        <f>N135-P135</f>
        <v>0</v>
      </c>
      <c r="R135" s="86"/>
      <c r="S135" s="56">
        <f>SUM(S132:S134)</f>
        <v>556.93741677762978</v>
      </c>
      <c r="T135" s="70"/>
      <c r="U135" s="55">
        <f>SUM(U132:U134)</f>
        <v>556.93741677762978</v>
      </c>
      <c r="V135" s="87">
        <f>S135-U135</f>
        <v>0</v>
      </c>
    </row>
    <row r="136" spans="1:22" x14ac:dyDescent="0.25">
      <c r="A136" s="104">
        <f t="shared" si="21"/>
        <v>10</v>
      </c>
      <c r="B136" s="105" t="s">
        <v>87</v>
      </c>
      <c r="C136" s="88"/>
      <c r="D136" s="80"/>
      <c r="E136" s="71"/>
      <c r="F136" s="57"/>
      <c r="G136" s="89">
        <f>G135/D135</f>
        <v>0</v>
      </c>
      <c r="H136" s="88"/>
      <c r="I136" s="80"/>
      <c r="J136" s="71"/>
      <c r="K136" s="57"/>
      <c r="L136" s="89">
        <f>L135/I135</f>
        <v>0</v>
      </c>
      <c r="M136" s="88"/>
      <c r="N136" s="80"/>
      <c r="O136" s="71"/>
      <c r="P136" s="57"/>
      <c r="Q136" s="89">
        <f>Q135/N135</f>
        <v>0</v>
      </c>
      <c r="R136" s="88"/>
      <c r="S136" s="80"/>
      <c r="T136" s="71"/>
      <c r="U136" s="57"/>
      <c r="V136" s="89">
        <f>V135/S135</f>
        <v>0</v>
      </c>
    </row>
    <row r="137" spans="1:22" x14ac:dyDescent="0.25">
      <c r="A137" s="106">
        <f t="shared" si="21"/>
        <v>11</v>
      </c>
      <c r="B137" s="91" t="s">
        <v>25</v>
      </c>
      <c r="C137" s="90"/>
      <c r="D137" s="81"/>
      <c r="E137" s="72"/>
      <c r="F137" s="54"/>
      <c r="G137" s="91"/>
      <c r="H137" s="90"/>
      <c r="I137" s="81"/>
      <c r="J137" s="72"/>
      <c r="K137" s="54"/>
      <c r="L137" s="91"/>
      <c r="M137" s="90"/>
      <c r="N137" s="81"/>
      <c r="O137" s="72"/>
      <c r="P137" s="54"/>
      <c r="Q137" s="91"/>
      <c r="R137" s="90"/>
      <c r="S137" s="81"/>
      <c r="T137" s="72"/>
      <c r="U137" s="54"/>
      <c r="V137" s="91"/>
    </row>
    <row r="138" spans="1:22" x14ac:dyDescent="0.25">
      <c r="A138" s="99">
        <f t="shared" si="21"/>
        <v>12</v>
      </c>
      <c r="B138" s="48" t="s">
        <v>5</v>
      </c>
      <c r="C138" s="35">
        <f>Rates!$C$3</f>
        <v>30</v>
      </c>
      <c r="D138" s="32">
        <f>C138</f>
        <v>30</v>
      </c>
      <c r="E138" s="73">
        <f>Rates!$K$3</f>
        <v>30.59</v>
      </c>
      <c r="F138" s="2">
        <f>E138</f>
        <v>30.59</v>
      </c>
      <c r="G138" s="48"/>
      <c r="H138" s="35">
        <f>Rates!$C$3</f>
        <v>30</v>
      </c>
      <c r="I138" s="32">
        <f>H138</f>
        <v>30</v>
      </c>
      <c r="J138" s="73">
        <f>Rates!$K$3</f>
        <v>30.59</v>
      </c>
      <c r="K138" s="2">
        <f>J138</f>
        <v>30.59</v>
      </c>
      <c r="L138" s="48"/>
      <c r="M138" s="35">
        <f>Rates!$C$3</f>
        <v>30</v>
      </c>
      <c r="N138" s="32">
        <f>M138</f>
        <v>30</v>
      </c>
      <c r="O138" s="73">
        <f>Rates!$K$3</f>
        <v>30.59</v>
      </c>
      <c r="P138" s="2">
        <f>O138</f>
        <v>30.59</v>
      </c>
      <c r="Q138" s="48"/>
      <c r="R138" s="35">
        <f>Rates!$C$3</f>
        <v>30</v>
      </c>
      <c r="S138" s="32">
        <f>R138</f>
        <v>30</v>
      </c>
      <c r="T138" s="73">
        <f>Rates!$K$3</f>
        <v>30.59</v>
      </c>
      <c r="U138" s="2">
        <f>T138</f>
        <v>30.59</v>
      </c>
      <c r="V138" s="48"/>
    </row>
    <row r="139" spans="1:22" x14ac:dyDescent="0.25">
      <c r="A139" s="99">
        <f t="shared" si="21"/>
        <v>13</v>
      </c>
      <c r="B139" s="48" t="s">
        <v>139</v>
      </c>
      <c r="C139" s="35">
        <f>Rates!$C$4</f>
        <v>2.94</v>
      </c>
      <c r="D139" s="32">
        <f t="shared" ref="D139:D140" si="22">C139</f>
        <v>2.94</v>
      </c>
      <c r="E139" s="73">
        <f>Rates!$K$4</f>
        <v>0</v>
      </c>
      <c r="F139" s="2">
        <f t="shared" ref="F139:F140" si="23">E139</f>
        <v>0</v>
      </c>
      <c r="G139" s="48"/>
      <c r="H139" s="35">
        <f>Rates!$C$4</f>
        <v>2.94</v>
      </c>
      <c r="I139" s="32">
        <f t="shared" ref="I139:I140" si="24">H139</f>
        <v>2.94</v>
      </c>
      <c r="J139" s="73">
        <f>Rates!$K$4</f>
        <v>0</v>
      </c>
      <c r="K139" s="2">
        <f t="shared" ref="K139:K140" si="25">J139</f>
        <v>0</v>
      </c>
      <c r="L139" s="48"/>
      <c r="M139" s="35">
        <f>Rates!$C$4</f>
        <v>2.94</v>
      </c>
      <c r="N139" s="32">
        <f t="shared" ref="N139:N140" si="26">M139</f>
        <v>2.94</v>
      </c>
      <c r="O139" s="73">
        <f>Rates!$K$4</f>
        <v>0</v>
      </c>
      <c r="P139" s="2">
        <f t="shared" ref="P139:P140" si="27">O139</f>
        <v>0</v>
      </c>
      <c r="Q139" s="48"/>
      <c r="R139" s="35">
        <f>Rates!$C$4</f>
        <v>2.94</v>
      </c>
      <c r="S139" s="32">
        <f t="shared" ref="S139:S140" si="28">R139</f>
        <v>2.94</v>
      </c>
      <c r="T139" s="73">
        <f>Rates!$K$4</f>
        <v>0</v>
      </c>
      <c r="U139" s="2">
        <f t="shared" ref="U139:U140" si="29">T139</f>
        <v>0</v>
      </c>
      <c r="V139" s="48"/>
    </row>
    <row r="140" spans="1:22" x14ac:dyDescent="0.25">
      <c r="A140" s="99">
        <f t="shared" si="21"/>
        <v>14</v>
      </c>
      <c r="B140" s="48" t="s">
        <v>72</v>
      </c>
      <c r="C140" s="35">
        <f>Rates!$C$5</f>
        <v>0.79</v>
      </c>
      <c r="D140" s="32">
        <f t="shared" si="22"/>
        <v>0.79</v>
      </c>
      <c r="E140" s="73">
        <f>Rates!$K$5</f>
        <v>0.79</v>
      </c>
      <c r="F140" s="2">
        <f t="shared" si="23"/>
        <v>0.79</v>
      </c>
      <c r="G140" s="48"/>
      <c r="H140" s="35">
        <f>Rates!$C$5</f>
        <v>0.79</v>
      </c>
      <c r="I140" s="32">
        <f t="shared" si="24"/>
        <v>0.79</v>
      </c>
      <c r="J140" s="73">
        <f>Rates!$K$5</f>
        <v>0.79</v>
      </c>
      <c r="K140" s="2">
        <f t="shared" si="25"/>
        <v>0.79</v>
      </c>
      <c r="L140" s="48"/>
      <c r="M140" s="35">
        <f>Rates!$C$5</f>
        <v>0.79</v>
      </c>
      <c r="N140" s="32">
        <f t="shared" si="26"/>
        <v>0.79</v>
      </c>
      <c r="O140" s="73">
        <f>Rates!$K$5</f>
        <v>0.79</v>
      </c>
      <c r="P140" s="2">
        <f t="shared" si="27"/>
        <v>0.79</v>
      </c>
      <c r="Q140" s="48"/>
      <c r="R140" s="35">
        <f>Rates!$C$5</f>
        <v>0.79</v>
      </c>
      <c r="S140" s="32">
        <f t="shared" si="28"/>
        <v>0.79</v>
      </c>
      <c r="T140" s="73">
        <f>Rates!$K$5</f>
        <v>0.79</v>
      </c>
      <c r="U140" s="2">
        <f t="shared" si="29"/>
        <v>0.79</v>
      </c>
      <c r="V140" s="48"/>
    </row>
    <row r="141" spans="1:22" x14ac:dyDescent="0.25">
      <c r="A141" s="99">
        <f t="shared" si="21"/>
        <v>15</v>
      </c>
      <c r="B141" s="48" t="s">
        <v>4</v>
      </c>
      <c r="C141" s="37">
        <f>D135/D127</f>
        <v>0.11138748335552595</v>
      </c>
      <c r="D141" s="32">
        <f>(D130-D127)*C141</f>
        <v>24.004002663115841</v>
      </c>
      <c r="E141" s="74">
        <f>F135/F127</f>
        <v>0.11138748335552595</v>
      </c>
      <c r="F141" s="2">
        <f>(F130-F127)*E141</f>
        <v>24.004002663115841</v>
      </c>
      <c r="G141" s="48"/>
      <c r="H141" s="37">
        <f>I135/I127</f>
        <v>0.11138748335552595</v>
      </c>
      <c r="I141" s="32">
        <f>(I130-I127)*H141</f>
        <v>24.004002663115841</v>
      </c>
      <c r="J141" s="74">
        <f>K135/K127</f>
        <v>0.11138748335552595</v>
      </c>
      <c r="K141" s="2">
        <f>(K130-K127)*J141</f>
        <v>24.004002663115841</v>
      </c>
      <c r="L141" s="48"/>
      <c r="M141" s="37">
        <f>N135/N127</f>
        <v>0.11138748335552595</v>
      </c>
      <c r="N141" s="32">
        <f>(N130-N127)*M141</f>
        <v>24.004002663115841</v>
      </c>
      <c r="O141" s="74">
        <f>P135/P127</f>
        <v>0.11138748335552595</v>
      </c>
      <c r="P141" s="2">
        <f>(P130-P127)*O141</f>
        <v>24.004002663115841</v>
      </c>
      <c r="Q141" s="48"/>
      <c r="R141" s="37">
        <f>S135/S127</f>
        <v>0.11138748335552595</v>
      </c>
      <c r="S141" s="32">
        <f>(S130-S127)*R141</f>
        <v>24.004002663115841</v>
      </c>
      <c r="T141" s="74">
        <f>U135/U127</f>
        <v>0.11138748335552595</v>
      </c>
      <c r="U141" s="2">
        <f>(U130-U127)*T141</f>
        <v>24.004002663115841</v>
      </c>
      <c r="V141" s="48"/>
    </row>
    <row r="142" spans="1:22" x14ac:dyDescent="0.25">
      <c r="A142" s="99">
        <f t="shared" si="21"/>
        <v>16</v>
      </c>
      <c r="B142" s="48" t="s">
        <v>67</v>
      </c>
      <c r="C142" s="37">
        <f>Rates!$C$7</f>
        <v>9.9000000000000008E-3</v>
      </c>
      <c r="D142" s="32">
        <f>C142*D127</f>
        <v>49.500000000000007</v>
      </c>
      <c r="E142" s="74">
        <f>Rates!$K$7</f>
        <v>1.01E-2</v>
      </c>
      <c r="F142" s="2">
        <f>E142*F127</f>
        <v>50.5</v>
      </c>
      <c r="G142" s="48"/>
      <c r="H142" s="37">
        <f>Rates!$C$7</f>
        <v>9.9000000000000008E-3</v>
      </c>
      <c r="I142" s="32">
        <f>H142*I127</f>
        <v>49.500000000000007</v>
      </c>
      <c r="J142" s="74">
        <f>Rates!$K$7</f>
        <v>1.01E-2</v>
      </c>
      <c r="K142" s="2">
        <f>J142*K127</f>
        <v>50.5</v>
      </c>
      <c r="L142" s="48"/>
      <c r="M142" s="37">
        <f>Rates!$C$7</f>
        <v>9.9000000000000008E-3</v>
      </c>
      <c r="N142" s="32">
        <f>M142*N127</f>
        <v>49.500000000000007</v>
      </c>
      <c r="O142" s="74">
        <f>Rates!$K$7</f>
        <v>1.01E-2</v>
      </c>
      <c r="P142" s="2">
        <f>O142*P127</f>
        <v>50.5</v>
      </c>
      <c r="Q142" s="48"/>
      <c r="R142" s="37">
        <f>Rates!$C$7</f>
        <v>9.9000000000000008E-3</v>
      </c>
      <c r="S142" s="32">
        <f>R142*S127</f>
        <v>49.500000000000007</v>
      </c>
      <c r="T142" s="74">
        <f>Rates!$K$7</f>
        <v>1.01E-2</v>
      </c>
      <c r="U142" s="2">
        <f>T142*U127</f>
        <v>50.5</v>
      </c>
      <c r="V142" s="48"/>
    </row>
    <row r="143" spans="1:22" x14ac:dyDescent="0.25">
      <c r="A143" s="99">
        <f t="shared" si="21"/>
        <v>17</v>
      </c>
      <c r="B143" s="48" t="s">
        <v>7</v>
      </c>
      <c r="C143" s="37">
        <f>Rates!$C$8</f>
        <v>1.5E-3</v>
      </c>
      <c r="D143" s="32">
        <f>C143*D127</f>
        <v>7.5</v>
      </c>
      <c r="E143" s="74">
        <f>Rates!$K$8</f>
        <v>1.5E-3</v>
      </c>
      <c r="F143" s="2">
        <f>E143*F127</f>
        <v>7.5</v>
      </c>
      <c r="G143" s="48"/>
      <c r="H143" s="37">
        <f>Rates!$C$8</f>
        <v>1.5E-3</v>
      </c>
      <c r="I143" s="32">
        <f>H143*I127</f>
        <v>7.5</v>
      </c>
      <c r="J143" s="74">
        <f>Rates!$K$8</f>
        <v>1.5E-3</v>
      </c>
      <c r="K143" s="2">
        <f>J143*K127</f>
        <v>7.5</v>
      </c>
      <c r="L143" s="48"/>
      <c r="M143" s="37">
        <f>Rates!$C$8</f>
        <v>1.5E-3</v>
      </c>
      <c r="N143" s="32">
        <f>M143*N127</f>
        <v>7.5</v>
      </c>
      <c r="O143" s="74">
        <f>Rates!$K$8</f>
        <v>1.5E-3</v>
      </c>
      <c r="P143" s="2">
        <f>O143*P127</f>
        <v>7.5</v>
      </c>
      <c r="Q143" s="48"/>
      <c r="R143" s="37">
        <f>Rates!$C$8</f>
        <v>1.5E-3</v>
      </c>
      <c r="S143" s="32">
        <f>R143*S127</f>
        <v>7.5</v>
      </c>
      <c r="T143" s="74">
        <f>Rates!$K$8</f>
        <v>1.5E-3</v>
      </c>
      <c r="U143" s="2">
        <f>T143*U127</f>
        <v>7.5</v>
      </c>
      <c r="V143" s="48"/>
    </row>
    <row r="144" spans="1:22" x14ac:dyDescent="0.25">
      <c r="A144" s="99">
        <f t="shared" si="21"/>
        <v>18</v>
      </c>
      <c r="B144" s="48" t="s">
        <v>8</v>
      </c>
      <c r="C144" s="37">
        <f>Rates!$C$9</f>
        <v>6.9999999999999999E-4</v>
      </c>
      <c r="D144" s="32">
        <f>C144*D127</f>
        <v>3.5</v>
      </c>
      <c r="E144" s="74">
        <f>Rates!$K$9</f>
        <v>8.0000000000000004E-4</v>
      </c>
      <c r="F144" s="2">
        <f>E144*F127</f>
        <v>4</v>
      </c>
      <c r="G144" s="48"/>
      <c r="H144" s="37">
        <f>Rates!$C$9</f>
        <v>6.9999999999999999E-4</v>
      </c>
      <c r="I144" s="32">
        <f>H144*I127</f>
        <v>3.5</v>
      </c>
      <c r="J144" s="74">
        <f>Rates!$K$9</f>
        <v>8.0000000000000004E-4</v>
      </c>
      <c r="K144" s="2">
        <f>J144*K127</f>
        <v>4</v>
      </c>
      <c r="L144" s="48"/>
      <c r="M144" s="37">
        <f>Rates!$C$9</f>
        <v>6.9999999999999999E-4</v>
      </c>
      <c r="N144" s="32">
        <f>M144*N127</f>
        <v>3.5</v>
      </c>
      <c r="O144" s="74">
        <f>Rates!$K$9</f>
        <v>8.0000000000000004E-4</v>
      </c>
      <c r="P144" s="2">
        <f>O144*P127</f>
        <v>4</v>
      </c>
      <c r="Q144" s="48"/>
      <c r="R144" s="37">
        <f>Rates!$C$9</f>
        <v>6.9999999999999999E-4</v>
      </c>
      <c r="S144" s="32">
        <f>R144*S127</f>
        <v>3.5</v>
      </c>
      <c r="T144" s="74">
        <f>Rates!$K$9</f>
        <v>8.0000000000000004E-4</v>
      </c>
      <c r="U144" s="2">
        <f>T144*U127</f>
        <v>4</v>
      </c>
      <c r="V144" s="48"/>
    </row>
    <row r="145" spans="1:22" x14ac:dyDescent="0.25">
      <c r="A145" s="99">
        <f t="shared" si="21"/>
        <v>19</v>
      </c>
      <c r="B145" s="48" t="s">
        <v>75</v>
      </c>
      <c r="C145" s="37">
        <v>0</v>
      </c>
      <c r="D145" s="32">
        <f>C145*D127</f>
        <v>0</v>
      </c>
      <c r="E145" s="74">
        <v>0</v>
      </c>
      <c r="F145" s="2">
        <f>E145*F127</f>
        <v>0</v>
      </c>
      <c r="G145" s="48"/>
      <c r="H145" s="37">
        <v>0</v>
      </c>
      <c r="I145" s="32">
        <f>H145*I127</f>
        <v>0</v>
      </c>
      <c r="J145" s="74">
        <v>0</v>
      </c>
      <c r="K145" s="2">
        <f>J145*K127</f>
        <v>0</v>
      </c>
      <c r="L145" s="48"/>
      <c r="M145" s="37">
        <f>Rates!$C$20</f>
        <v>4.0000000000000002E-4</v>
      </c>
      <c r="N145" s="32">
        <f>M145*N127</f>
        <v>2</v>
      </c>
      <c r="O145" s="74">
        <v>0</v>
      </c>
      <c r="P145" s="2">
        <f>O145*P127</f>
        <v>0</v>
      </c>
      <c r="Q145" s="48"/>
      <c r="R145" s="37">
        <f>Rates!$C$23</f>
        <v>2.3E-3</v>
      </c>
      <c r="S145" s="32">
        <f>R145*S127</f>
        <v>11.5</v>
      </c>
      <c r="T145" s="74">
        <v>0</v>
      </c>
      <c r="U145" s="2">
        <f>T145*U127</f>
        <v>0</v>
      </c>
      <c r="V145" s="48"/>
    </row>
    <row r="146" spans="1:22" x14ac:dyDescent="0.25">
      <c r="A146" s="99">
        <f t="shared" si="21"/>
        <v>20</v>
      </c>
      <c r="B146" s="48" t="s">
        <v>82</v>
      </c>
      <c r="C146" s="37">
        <v>0</v>
      </c>
      <c r="D146" s="32">
        <f>C146*D127</f>
        <v>0</v>
      </c>
      <c r="E146" s="74">
        <v>0</v>
      </c>
      <c r="F146" s="2">
        <f>E146*F127</f>
        <v>0</v>
      </c>
      <c r="G146" s="48"/>
      <c r="H146" s="37">
        <v>0</v>
      </c>
      <c r="I146" s="32">
        <f>H146*I127</f>
        <v>0</v>
      </c>
      <c r="J146" s="74">
        <v>0</v>
      </c>
      <c r="K146" s="2">
        <f>J146*K127</f>
        <v>0</v>
      </c>
      <c r="L146" s="48"/>
      <c r="M146" s="37">
        <v>0</v>
      </c>
      <c r="N146" s="32">
        <f>M146*N127</f>
        <v>0</v>
      </c>
      <c r="O146" s="74">
        <v>0</v>
      </c>
      <c r="P146" s="2">
        <f>O146*P127</f>
        <v>0</v>
      </c>
      <c r="Q146" s="48"/>
      <c r="R146" s="37">
        <f>Rates!$C$24</f>
        <v>5.8999999999999999E-3</v>
      </c>
      <c r="S146" s="32">
        <f>R146*S127</f>
        <v>29.5</v>
      </c>
      <c r="T146" s="74">
        <v>0</v>
      </c>
      <c r="U146" s="2">
        <f>T146*U127</f>
        <v>0</v>
      </c>
      <c r="V146" s="48"/>
    </row>
    <row r="147" spans="1:22" x14ac:dyDescent="0.25">
      <c r="A147" s="99">
        <f t="shared" si="21"/>
        <v>21</v>
      </c>
      <c r="B147" s="48" t="s">
        <v>76</v>
      </c>
      <c r="C147" s="37">
        <f>Rates!$C$10</f>
        <v>1.5E-3</v>
      </c>
      <c r="D147" s="32">
        <f>C147*D127</f>
        <v>7.5</v>
      </c>
      <c r="E147" s="74">
        <f>Rates!$K$10</f>
        <v>0</v>
      </c>
      <c r="F147" s="2">
        <f>E147*F127</f>
        <v>0</v>
      </c>
      <c r="G147" s="48"/>
      <c r="H147" s="37">
        <f>Rates!$C$10</f>
        <v>1.5E-3</v>
      </c>
      <c r="I147" s="32">
        <f>H147*I127</f>
        <v>7.5</v>
      </c>
      <c r="J147" s="74">
        <f>Rates!$K$10</f>
        <v>0</v>
      </c>
      <c r="K147" s="2">
        <f>J147*K127</f>
        <v>0</v>
      </c>
      <c r="L147" s="48"/>
      <c r="M147" s="37">
        <f>Rates!$C$10</f>
        <v>1.5E-3</v>
      </c>
      <c r="N147" s="32">
        <f>M147*N127</f>
        <v>7.5</v>
      </c>
      <c r="O147" s="74">
        <f>Rates!$K$10</f>
        <v>0</v>
      </c>
      <c r="P147" s="2">
        <f>O147*P127</f>
        <v>0</v>
      </c>
      <c r="Q147" s="48"/>
      <c r="R147" s="37">
        <f>Rates!$C$10</f>
        <v>1.5E-3</v>
      </c>
      <c r="S147" s="32">
        <f>R147*S127</f>
        <v>7.5</v>
      </c>
      <c r="T147" s="74">
        <f>Rates!$K$10</f>
        <v>0</v>
      </c>
      <c r="U147" s="2">
        <f>T147*U127</f>
        <v>0</v>
      </c>
      <c r="V147" s="48"/>
    </row>
    <row r="148" spans="1:22" x14ac:dyDescent="0.25">
      <c r="A148" s="99">
        <f t="shared" si="21"/>
        <v>22</v>
      </c>
      <c r="B148" s="48" t="s">
        <v>157</v>
      </c>
      <c r="C148" s="37">
        <f>Rates!$C$11</f>
        <v>0</v>
      </c>
      <c r="D148" s="32">
        <f>C148*D127</f>
        <v>0</v>
      </c>
      <c r="E148" s="74">
        <f>Rates!$K$11</f>
        <v>-1.2999999999999999E-3</v>
      </c>
      <c r="F148" s="2">
        <f>E148*F127</f>
        <v>-6.5</v>
      </c>
      <c r="G148" s="48"/>
      <c r="H148" s="37">
        <f>Rates!$C$11</f>
        <v>0</v>
      </c>
      <c r="I148" s="32">
        <f>H148*I127</f>
        <v>0</v>
      </c>
      <c r="J148" s="74">
        <f>Rates!$K$11</f>
        <v>-1.2999999999999999E-3</v>
      </c>
      <c r="K148" s="2">
        <f>J148*K127</f>
        <v>-6.5</v>
      </c>
      <c r="L148" s="48"/>
      <c r="M148" s="37">
        <f>Rates!$C$11</f>
        <v>0</v>
      </c>
      <c r="N148" s="32">
        <f>M148*N127</f>
        <v>0</v>
      </c>
      <c r="O148" s="74">
        <f>Rates!$K$11</f>
        <v>-1.2999999999999999E-3</v>
      </c>
      <c r="P148" s="2">
        <f>O148*P127</f>
        <v>-6.5</v>
      </c>
      <c r="Q148" s="48"/>
      <c r="R148" s="37">
        <f>Rates!$C$11</f>
        <v>0</v>
      </c>
      <c r="S148" s="32">
        <f>R148*S127</f>
        <v>0</v>
      </c>
      <c r="T148" s="74">
        <f>Rates!$K$11</f>
        <v>-1.2999999999999999E-3</v>
      </c>
      <c r="U148" s="2">
        <f>T148*U127</f>
        <v>-6.5</v>
      </c>
      <c r="V148" s="48"/>
    </row>
    <row r="149" spans="1:22" x14ac:dyDescent="0.25">
      <c r="A149" s="99">
        <f t="shared" si="21"/>
        <v>23</v>
      </c>
      <c r="B149" s="48" t="s">
        <v>173</v>
      </c>
      <c r="C149" s="37">
        <f>Rates!$C$12</f>
        <v>0</v>
      </c>
      <c r="D149" s="32">
        <f>C149*D127</f>
        <v>0</v>
      </c>
      <c r="E149" s="74">
        <f>Rates!$K$12</f>
        <v>2.9999999999999997E-4</v>
      </c>
      <c r="F149" s="2">
        <f>E149*F127</f>
        <v>1.4999999999999998</v>
      </c>
      <c r="G149" s="48"/>
      <c r="H149" s="37">
        <f>Rates!$C$12</f>
        <v>0</v>
      </c>
      <c r="I149" s="32">
        <f>H149*I127</f>
        <v>0</v>
      </c>
      <c r="J149" s="74">
        <f>Rates!$K$12</f>
        <v>2.9999999999999997E-4</v>
      </c>
      <c r="K149" s="2">
        <f>J149*K127</f>
        <v>1.4999999999999998</v>
      </c>
      <c r="L149" s="48"/>
      <c r="M149" s="37">
        <f>Rates!$C$12</f>
        <v>0</v>
      </c>
      <c r="N149" s="32">
        <f>M149*N127</f>
        <v>0</v>
      </c>
      <c r="O149" s="74">
        <f>Rates!$K$12</f>
        <v>2.9999999999999997E-4</v>
      </c>
      <c r="P149" s="2">
        <f>O149*P127</f>
        <v>1.4999999999999998</v>
      </c>
      <c r="Q149" s="48"/>
      <c r="R149" s="37">
        <f>Rates!$C$12</f>
        <v>0</v>
      </c>
      <c r="S149" s="32">
        <f>R149*S127</f>
        <v>0</v>
      </c>
      <c r="T149" s="74">
        <f>Rates!$K$12</f>
        <v>2.9999999999999997E-4</v>
      </c>
      <c r="U149" s="2">
        <f>T149*U127</f>
        <v>1.4999999999999998</v>
      </c>
      <c r="V149" s="48"/>
    </row>
    <row r="150" spans="1:22" x14ac:dyDescent="0.25">
      <c r="A150" s="99">
        <f t="shared" si="21"/>
        <v>24</v>
      </c>
      <c r="B150" s="48" t="s">
        <v>71</v>
      </c>
      <c r="C150" s="37">
        <f>Rates!$C$13</f>
        <v>4.0000000000000002E-4</v>
      </c>
      <c r="D150" s="32">
        <f>C150*D127</f>
        <v>2</v>
      </c>
      <c r="E150" s="74">
        <f>Rates!$K$13</f>
        <v>0</v>
      </c>
      <c r="F150" s="2">
        <f>E150*F127</f>
        <v>0</v>
      </c>
      <c r="G150" s="48"/>
      <c r="H150" s="37">
        <f>Rates!$C$13</f>
        <v>4.0000000000000002E-4</v>
      </c>
      <c r="I150" s="32">
        <f>H150*I127</f>
        <v>2</v>
      </c>
      <c r="J150" s="74">
        <f>Rates!$K$13</f>
        <v>0</v>
      </c>
      <c r="K150" s="2">
        <f>J150*K127</f>
        <v>0</v>
      </c>
      <c r="L150" s="48"/>
      <c r="M150" s="37">
        <f>Rates!$C$13</f>
        <v>4.0000000000000002E-4</v>
      </c>
      <c r="N150" s="32">
        <f>M150*N127</f>
        <v>2</v>
      </c>
      <c r="O150" s="74">
        <f>Rates!$K$13</f>
        <v>0</v>
      </c>
      <c r="P150" s="2">
        <f>O150*P127</f>
        <v>0</v>
      </c>
      <c r="Q150" s="48"/>
      <c r="R150" s="37">
        <f>Rates!$C$13</f>
        <v>4.0000000000000002E-4</v>
      </c>
      <c r="S150" s="32">
        <f>R150*S127</f>
        <v>2</v>
      </c>
      <c r="T150" s="74">
        <f>Rates!$K$13</f>
        <v>0</v>
      </c>
      <c r="U150" s="2">
        <f>T150*U127</f>
        <v>0</v>
      </c>
      <c r="V150" s="48"/>
    </row>
    <row r="151" spans="1:22" x14ac:dyDescent="0.25">
      <c r="A151" s="99">
        <f t="shared" si="21"/>
        <v>25</v>
      </c>
      <c r="B151" s="48" t="s">
        <v>78</v>
      </c>
      <c r="C151" s="37">
        <f>Rates!$C$14</f>
        <v>-2.2000000000000001E-3</v>
      </c>
      <c r="D151" s="32">
        <f>C151*D127</f>
        <v>-11</v>
      </c>
      <c r="E151" s="74">
        <f>Rates!$K$14</f>
        <v>-2.2000000000000001E-3</v>
      </c>
      <c r="F151" s="2">
        <f>E151*F127</f>
        <v>-11</v>
      </c>
      <c r="G151" s="48"/>
      <c r="H151" s="37">
        <f>Rates!$C$14</f>
        <v>-2.2000000000000001E-3</v>
      </c>
      <c r="I151" s="32">
        <f>H151*I127</f>
        <v>-11</v>
      </c>
      <c r="J151" s="74">
        <f>Rates!$K$14</f>
        <v>-2.2000000000000001E-3</v>
      </c>
      <c r="K151" s="2">
        <f>J151*K127</f>
        <v>-11</v>
      </c>
      <c r="L151" s="48"/>
      <c r="M151" s="37">
        <f>Rates!$C$14</f>
        <v>-2.2000000000000001E-3</v>
      </c>
      <c r="N151" s="32">
        <f>M151*N127</f>
        <v>-11</v>
      </c>
      <c r="O151" s="74">
        <f>Rates!$K$14</f>
        <v>-2.2000000000000001E-3</v>
      </c>
      <c r="P151" s="2">
        <f>O151*P127</f>
        <v>-11</v>
      </c>
      <c r="Q151" s="48"/>
      <c r="R151" s="37">
        <f>Rates!$C$14</f>
        <v>-2.2000000000000001E-3</v>
      </c>
      <c r="S151" s="32">
        <f>R151*S127</f>
        <v>-11</v>
      </c>
      <c r="T151" s="74">
        <f>Rates!$K$14</f>
        <v>-2.2000000000000001E-3</v>
      </c>
      <c r="U151" s="2">
        <f>T151*U127</f>
        <v>-11</v>
      </c>
      <c r="V151" s="48"/>
    </row>
    <row r="152" spans="1:22" x14ac:dyDescent="0.25">
      <c r="A152" s="102">
        <f t="shared" si="21"/>
        <v>26</v>
      </c>
      <c r="B152" s="103" t="s">
        <v>23</v>
      </c>
      <c r="C152" s="86"/>
      <c r="D152" s="56">
        <f>SUM(D138:D151)</f>
        <v>116.73400266311585</v>
      </c>
      <c r="E152" s="70"/>
      <c r="F152" s="55">
        <f>SUM(F138:F151)</f>
        <v>101.38400266311584</v>
      </c>
      <c r="G152" s="87">
        <f>F152-D152</f>
        <v>-15.350000000000009</v>
      </c>
      <c r="H152" s="86"/>
      <c r="I152" s="56">
        <f>SUM(I138:I151)</f>
        <v>116.73400266311585</v>
      </c>
      <c r="J152" s="70"/>
      <c r="K152" s="55">
        <f>SUM(K138:K151)</f>
        <v>101.38400266311584</v>
      </c>
      <c r="L152" s="87">
        <f>K152-I152</f>
        <v>-15.350000000000009</v>
      </c>
      <c r="M152" s="86"/>
      <c r="N152" s="56">
        <f>SUM(N138:N151)</f>
        <v>118.73400266311586</v>
      </c>
      <c r="O152" s="70"/>
      <c r="P152" s="55">
        <f>SUM(P138:P151)</f>
        <v>101.38400266311584</v>
      </c>
      <c r="Q152" s="87">
        <f>P152-N152</f>
        <v>-17.350000000000023</v>
      </c>
      <c r="R152" s="86"/>
      <c r="S152" s="56">
        <f>SUM(S138:S151)</f>
        <v>157.73400266311586</v>
      </c>
      <c r="T152" s="70"/>
      <c r="U152" s="55">
        <f>SUM(U138:U151)</f>
        <v>101.38400266311584</v>
      </c>
      <c r="V152" s="87">
        <f>U152-S152</f>
        <v>-56.350000000000023</v>
      </c>
    </row>
    <row r="153" spans="1:22" x14ac:dyDescent="0.25">
      <c r="A153" s="104">
        <f t="shared" si="21"/>
        <v>27</v>
      </c>
      <c r="B153" s="105" t="s">
        <v>87</v>
      </c>
      <c r="C153" s="88"/>
      <c r="D153" s="80"/>
      <c r="E153" s="71"/>
      <c r="F153" s="57"/>
      <c r="G153" s="89">
        <f>G152/D152</f>
        <v>-0.13149553386170412</v>
      </c>
      <c r="H153" s="88"/>
      <c r="I153" s="80"/>
      <c r="J153" s="71"/>
      <c r="K153" s="57"/>
      <c r="L153" s="89">
        <f>L152/I152</f>
        <v>-0.13149553386170412</v>
      </c>
      <c r="M153" s="88"/>
      <c r="N153" s="80"/>
      <c r="O153" s="71"/>
      <c r="P153" s="57"/>
      <c r="Q153" s="89">
        <f>Q152/N152</f>
        <v>-0.14612494829494799</v>
      </c>
      <c r="R153" s="88"/>
      <c r="S153" s="80"/>
      <c r="T153" s="71"/>
      <c r="U153" s="57"/>
      <c r="V153" s="89">
        <f>V152/S152</f>
        <v>-0.3572470047587068</v>
      </c>
    </row>
    <row r="154" spans="1:22" x14ac:dyDescent="0.25">
      <c r="A154" s="106">
        <f t="shared" si="21"/>
        <v>28</v>
      </c>
      <c r="B154" s="91" t="s">
        <v>26</v>
      </c>
      <c r="C154" s="90"/>
      <c r="D154" s="81"/>
      <c r="E154" s="72"/>
      <c r="F154" s="54"/>
      <c r="G154" s="91"/>
      <c r="H154" s="90"/>
      <c r="I154" s="81"/>
      <c r="J154" s="72"/>
      <c r="K154" s="54"/>
      <c r="L154" s="91"/>
      <c r="M154" s="90"/>
      <c r="N154" s="81"/>
      <c r="O154" s="72"/>
      <c r="P154" s="54"/>
      <c r="Q154" s="91"/>
      <c r="R154" s="90"/>
      <c r="S154" s="81"/>
      <c r="T154" s="72"/>
      <c r="U154" s="54"/>
      <c r="V154" s="91"/>
    </row>
    <row r="155" spans="1:22" x14ac:dyDescent="0.25">
      <c r="A155" s="99">
        <f t="shared" si="21"/>
        <v>29</v>
      </c>
      <c r="B155" s="48" t="s">
        <v>57</v>
      </c>
      <c r="C155" s="37">
        <f>Rates!$C$17</f>
        <v>6.1000000000000004E-3</v>
      </c>
      <c r="D155" s="32">
        <f>C155*D130</f>
        <v>31.814550000000001</v>
      </c>
      <c r="E155" s="74">
        <f>Rates!$K$17</f>
        <v>6.0000000000000001E-3</v>
      </c>
      <c r="F155" s="2">
        <f>E155*F130</f>
        <v>31.292999999999999</v>
      </c>
      <c r="G155" s="48"/>
      <c r="H155" s="37">
        <f>Rates!$C$17</f>
        <v>6.1000000000000004E-3</v>
      </c>
      <c r="I155" s="32">
        <f>H155*I130</f>
        <v>31.814550000000001</v>
      </c>
      <c r="J155" s="74">
        <f>Rates!$K$17</f>
        <v>6.0000000000000001E-3</v>
      </c>
      <c r="K155" s="2">
        <f>J155*K130</f>
        <v>31.292999999999999</v>
      </c>
      <c r="L155" s="48"/>
      <c r="M155" s="37">
        <f>Rates!$C$17</f>
        <v>6.1000000000000004E-3</v>
      </c>
      <c r="N155" s="32">
        <f>M155*N130</f>
        <v>31.814550000000001</v>
      </c>
      <c r="O155" s="74">
        <f>Rates!$K$17</f>
        <v>6.0000000000000001E-3</v>
      </c>
      <c r="P155" s="2">
        <f>O155*P130</f>
        <v>31.292999999999999</v>
      </c>
      <c r="Q155" s="48"/>
      <c r="R155" s="37">
        <f>Rates!$C$17</f>
        <v>6.1000000000000004E-3</v>
      </c>
      <c r="S155" s="32">
        <f>R155*S130</f>
        <v>31.814550000000001</v>
      </c>
      <c r="T155" s="74">
        <f>Rates!$K$17</f>
        <v>6.0000000000000001E-3</v>
      </c>
      <c r="U155" s="2">
        <f>T155*U130</f>
        <v>31.292999999999999</v>
      </c>
      <c r="V155" s="48"/>
    </row>
    <row r="156" spans="1:22" x14ac:dyDescent="0.25">
      <c r="A156" s="99">
        <f t="shared" si="21"/>
        <v>30</v>
      </c>
      <c r="B156" s="48" t="s">
        <v>58</v>
      </c>
      <c r="C156" s="37">
        <f>Rates!$C$18</f>
        <v>4.7000000000000002E-3</v>
      </c>
      <c r="D156" s="32">
        <f>C156*D130</f>
        <v>24.51285</v>
      </c>
      <c r="E156" s="74">
        <f>Rates!$K$18</f>
        <v>4.7000000000000002E-3</v>
      </c>
      <c r="F156" s="2">
        <f>E156*F130</f>
        <v>24.51285</v>
      </c>
      <c r="G156" s="48"/>
      <c r="H156" s="37">
        <f>Rates!$C$18</f>
        <v>4.7000000000000002E-3</v>
      </c>
      <c r="I156" s="32">
        <f>H156*I130</f>
        <v>24.51285</v>
      </c>
      <c r="J156" s="74">
        <f>Rates!$K$18</f>
        <v>4.7000000000000002E-3</v>
      </c>
      <c r="K156" s="2">
        <f>J156*K130</f>
        <v>24.51285</v>
      </c>
      <c r="L156" s="48"/>
      <c r="M156" s="37">
        <f>Rates!$C$18</f>
        <v>4.7000000000000002E-3</v>
      </c>
      <c r="N156" s="32">
        <f>M156*N130</f>
        <v>24.51285</v>
      </c>
      <c r="O156" s="74">
        <f>Rates!$K$18</f>
        <v>4.7000000000000002E-3</v>
      </c>
      <c r="P156" s="2">
        <f>O156*P130</f>
        <v>24.51285</v>
      </c>
      <c r="Q156" s="48"/>
      <c r="R156" s="37">
        <f>Rates!$C$18</f>
        <v>4.7000000000000002E-3</v>
      </c>
      <c r="S156" s="32">
        <f>R156*S130</f>
        <v>24.51285</v>
      </c>
      <c r="T156" s="74">
        <f>Rates!$K$18</f>
        <v>4.7000000000000002E-3</v>
      </c>
      <c r="U156" s="2">
        <f>T156*U130</f>
        <v>24.51285</v>
      </c>
      <c r="V156" s="48"/>
    </row>
    <row r="157" spans="1:22" x14ac:dyDescent="0.25">
      <c r="A157" s="102">
        <f t="shared" si="21"/>
        <v>31</v>
      </c>
      <c r="B157" s="103" t="s">
        <v>23</v>
      </c>
      <c r="C157" s="86"/>
      <c r="D157" s="56">
        <f>SUM(D155:D156)</f>
        <v>56.327399999999997</v>
      </c>
      <c r="E157" s="70"/>
      <c r="F157" s="55">
        <f>SUM(F155:F156)</f>
        <v>55.80585</v>
      </c>
      <c r="G157" s="87">
        <f>F157-D157</f>
        <v>-0.52154999999999774</v>
      </c>
      <c r="H157" s="86"/>
      <c r="I157" s="56">
        <f>SUM(I155:I156)</f>
        <v>56.327399999999997</v>
      </c>
      <c r="J157" s="70"/>
      <c r="K157" s="55">
        <f>SUM(K155:K156)</f>
        <v>55.80585</v>
      </c>
      <c r="L157" s="87">
        <f>K157-I157</f>
        <v>-0.52154999999999774</v>
      </c>
      <c r="M157" s="86"/>
      <c r="N157" s="56">
        <f>SUM(N155:N156)</f>
        <v>56.327399999999997</v>
      </c>
      <c r="O157" s="70"/>
      <c r="P157" s="55">
        <f>SUM(P155:P156)</f>
        <v>55.80585</v>
      </c>
      <c r="Q157" s="87">
        <f>P157-N157</f>
        <v>-0.52154999999999774</v>
      </c>
      <c r="R157" s="86"/>
      <c r="S157" s="56">
        <f>SUM(S155:S156)</f>
        <v>56.327399999999997</v>
      </c>
      <c r="T157" s="70"/>
      <c r="U157" s="55">
        <f>SUM(U155:U156)</f>
        <v>55.80585</v>
      </c>
      <c r="V157" s="87">
        <f>U157-S157</f>
        <v>-0.52154999999999774</v>
      </c>
    </row>
    <row r="158" spans="1:22" x14ac:dyDescent="0.25">
      <c r="A158" s="104">
        <f t="shared" si="21"/>
        <v>32</v>
      </c>
      <c r="B158" s="105" t="s">
        <v>87</v>
      </c>
      <c r="C158" s="88"/>
      <c r="D158" s="80"/>
      <c r="E158" s="71"/>
      <c r="F158" s="57"/>
      <c r="G158" s="89">
        <f>G157/D157</f>
        <v>-9.2592592592592188E-3</v>
      </c>
      <c r="H158" s="88"/>
      <c r="I158" s="80"/>
      <c r="J158" s="71"/>
      <c r="K158" s="57"/>
      <c r="L158" s="89">
        <f>L157/I157</f>
        <v>-9.2592592592592188E-3</v>
      </c>
      <c r="M158" s="88"/>
      <c r="N158" s="80"/>
      <c r="O158" s="71"/>
      <c r="P158" s="57"/>
      <c r="Q158" s="89">
        <f>Q157/N157</f>
        <v>-9.2592592592592188E-3</v>
      </c>
      <c r="R158" s="88"/>
      <c r="S158" s="80"/>
      <c r="T158" s="71"/>
      <c r="U158" s="57"/>
      <c r="V158" s="89">
        <f>V157/S157</f>
        <v>-9.2592592592592188E-3</v>
      </c>
    </row>
    <row r="159" spans="1:22" x14ac:dyDescent="0.25">
      <c r="A159" s="106">
        <f t="shared" si="21"/>
        <v>33</v>
      </c>
      <c r="B159" s="91" t="s">
        <v>27</v>
      </c>
      <c r="C159" s="90"/>
      <c r="D159" s="81"/>
      <c r="E159" s="72"/>
      <c r="F159" s="54"/>
      <c r="G159" s="91"/>
      <c r="H159" s="90"/>
      <c r="I159" s="81"/>
      <c r="J159" s="72"/>
      <c r="K159" s="54"/>
      <c r="L159" s="91"/>
      <c r="M159" s="90"/>
      <c r="N159" s="81"/>
      <c r="O159" s="72"/>
      <c r="P159" s="54"/>
      <c r="Q159" s="91"/>
      <c r="R159" s="90"/>
      <c r="S159" s="81"/>
      <c r="T159" s="72"/>
      <c r="U159" s="54"/>
      <c r="V159" s="91"/>
    </row>
    <row r="160" spans="1:22" x14ac:dyDescent="0.25">
      <c r="A160" s="99">
        <f t="shared" si="21"/>
        <v>34</v>
      </c>
      <c r="B160" s="48" t="s">
        <v>167</v>
      </c>
      <c r="C160" s="37">
        <f>WMSR+RRRP</f>
        <v>6.0000000000000001E-3</v>
      </c>
      <c r="D160" s="32">
        <f>C160*D130</f>
        <v>31.292999999999999</v>
      </c>
      <c r="E160" s="74">
        <f>WMSR+RRRP</f>
        <v>6.0000000000000001E-3</v>
      </c>
      <c r="F160" s="2">
        <f>E160*F130</f>
        <v>31.292999999999999</v>
      </c>
      <c r="G160" s="48"/>
      <c r="H160" s="37">
        <f>WMSR+RRRP</f>
        <v>6.0000000000000001E-3</v>
      </c>
      <c r="I160" s="32">
        <f>H160*I130</f>
        <v>31.292999999999999</v>
      </c>
      <c r="J160" s="74">
        <f>WMSR+RRRP</f>
        <v>6.0000000000000001E-3</v>
      </c>
      <c r="K160" s="2">
        <f>J160*K130</f>
        <v>31.292999999999999</v>
      </c>
      <c r="L160" s="48"/>
      <c r="M160" s="37">
        <f>WMSR+RRRP</f>
        <v>6.0000000000000001E-3</v>
      </c>
      <c r="N160" s="32">
        <f>M160*N130</f>
        <v>31.292999999999999</v>
      </c>
      <c r="O160" s="74">
        <f>WMSR+RRRP</f>
        <v>6.0000000000000001E-3</v>
      </c>
      <c r="P160" s="2">
        <f>O160*P130</f>
        <v>31.292999999999999</v>
      </c>
      <c r="Q160" s="48"/>
      <c r="R160" s="37">
        <f>WMSR+RRRP</f>
        <v>6.0000000000000001E-3</v>
      </c>
      <c r="S160" s="32">
        <f>R160*S130</f>
        <v>31.292999999999999</v>
      </c>
      <c r="T160" s="74">
        <f>WMSR+RRRP</f>
        <v>6.0000000000000001E-3</v>
      </c>
      <c r="U160" s="2">
        <f>T160*U130</f>
        <v>31.292999999999999</v>
      </c>
      <c r="V160" s="48"/>
    </row>
    <row r="161" spans="1:22" x14ac:dyDescent="0.25">
      <c r="A161" s="99">
        <f t="shared" si="21"/>
        <v>35</v>
      </c>
      <c r="B161" s="48" t="s">
        <v>56</v>
      </c>
      <c r="C161" s="37">
        <f>SSS</f>
        <v>0.25</v>
      </c>
      <c r="D161" s="32">
        <f>C161</f>
        <v>0.25</v>
      </c>
      <c r="E161" s="74">
        <f>SSS</f>
        <v>0.25</v>
      </c>
      <c r="F161" s="2">
        <f>E161</f>
        <v>0.25</v>
      </c>
      <c r="G161" s="48"/>
      <c r="H161" s="37">
        <f>SSS</f>
        <v>0.25</v>
      </c>
      <c r="I161" s="32">
        <f>H161</f>
        <v>0.25</v>
      </c>
      <c r="J161" s="74">
        <f>SSS</f>
        <v>0.25</v>
      </c>
      <c r="K161" s="2">
        <f>J161</f>
        <v>0.25</v>
      </c>
      <c r="L161" s="48"/>
      <c r="M161" s="37">
        <f>SSS</f>
        <v>0.25</v>
      </c>
      <c r="N161" s="32">
        <f>M161</f>
        <v>0.25</v>
      </c>
      <c r="O161" s="74">
        <f>SSS</f>
        <v>0.25</v>
      </c>
      <c r="P161" s="2">
        <f>O161</f>
        <v>0.25</v>
      </c>
      <c r="Q161" s="48"/>
      <c r="R161" s="37">
        <f>SSS</f>
        <v>0.25</v>
      </c>
      <c r="S161" s="32">
        <f>R161</f>
        <v>0.25</v>
      </c>
      <c r="T161" s="74">
        <f>SSS</f>
        <v>0.25</v>
      </c>
      <c r="U161" s="2">
        <f>T161</f>
        <v>0.25</v>
      </c>
      <c r="V161" s="48"/>
    </row>
    <row r="162" spans="1:22" x14ac:dyDescent="0.25">
      <c r="A162" s="99">
        <f t="shared" si="21"/>
        <v>36</v>
      </c>
      <c r="B162" s="48" t="s">
        <v>9</v>
      </c>
      <c r="C162" s="37">
        <v>7.0000000000000001E-3</v>
      </c>
      <c r="D162" s="32">
        <f>C162*D127</f>
        <v>35</v>
      </c>
      <c r="E162" s="74">
        <v>7.0000000000000001E-3</v>
      </c>
      <c r="F162" s="2">
        <f>E162*F127</f>
        <v>35</v>
      </c>
      <c r="G162" s="48"/>
      <c r="H162" s="37">
        <v>7.0000000000000001E-3</v>
      </c>
      <c r="I162" s="32">
        <f>H162*I127</f>
        <v>35</v>
      </c>
      <c r="J162" s="74">
        <v>7.0000000000000001E-3</v>
      </c>
      <c r="K162" s="2">
        <f>J162*K127</f>
        <v>35</v>
      </c>
      <c r="L162" s="48"/>
      <c r="M162" s="37">
        <v>7.0000000000000001E-3</v>
      </c>
      <c r="N162" s="32">
        <f>M162*N127</f>
        <v>35</v>
      </c>
      <c r="O162" s="74">
        <v>7.0000000000000001E-3</v>
      </c>
      <c r="P162" s="2">
        <f>O162*P127</f>
        <v>35</v>
      </c>
      <c r="Q162" s="48"/>
      <c r="R162" s="37">
        <v>7.0000000000000001E-3</v>
      </c>
      <c r="S162" s="32">
        <f>R162*S127</f>
        <v>35</v>
      </c>
      <c r="T162" s="74">
        <v>7.0000000000000001E-3</v>
      </c>
      <c r="U162" s="2">
        <f>T162*U127</f>
        <v>35</v>
      </c>
      <c r="V162" s="48"/>
    </row>
    <row r="163" spans="1:22" x14ac:dyDescent="0.25">
      <c r="A163" s="102">
        <f>A162+1</f>
        <v>37</v>
      </c>
      <c r="B163" s="103" t="s">
        <v>10</v>
      </c>
      <c r="C163" s="86"/>
      <c r="D163" s="56">
        <f>SUM(D160:D162)</f>
        <v>66.543000000000006</v>
      </c>
      <c r="E163" s="70"/>
      <c r="F163" s="55">
        <f>SUM(F160:F162)</f>
        <v>66.543000000000006</v>
      </c>
      <c r="G163" s="87">
        <f>F163-D163</f>
        <v>0</v>
      </c>
      <c r="H163" s="86"/>
      <c r="I163" s="56">
        <f>SUM(I160:I162)</f>
        <v>66.543000000000006</v>
      </c>
      <c r="J163" s="70"/>
      <c r="K163" s="55">
        <f>SUM(K160:K162)</f>
        <v>66.543000000000006</v>
      </c>
      <c r="L163" s="87">
        <f>K163-I163</f>
        <v>0</v>
      </c>
      <c r="M163" s="86"/>
      <c r="N163" s="56">
        <f>SUM(N160:N162)</f>
        <v>66.543000000000006</v>
      </c>
      <c r="O163" s="70"/>
      <c r="P163" s="55">
        <f>SUM(P160:P162)</f>
        <v>66.543000000000006</v>
      </c>
      <c r="Q163" s="87">
        <f>P163-N163</f>
        <v>0</v>
      </c>
      <c r="R163" s="86"/>
      <c r="S163" s="56">
        <f>SUM(S160:S162)</f>
        <v>66.543000000000006</v>
      </c>
      <c r="T163" s="70"/>
      <c r="U163" s="55">
        <f>SUM(U160:U162)</f>
        <v>66.543000000000006</v>
      </c>
      <c r="V163" s="87">
        <f>U163-S163</f>
        <v>0</v>
      </c>
    </row>
    <row r="164" spans="1:22" x14ac:dyDescent="0.25">
      <c r="A164" s="104">
        <f t="shared" si="21"/>
        <v>38</v>
      </c>
      <c r="B164" s="105" t="s">
        <v>87</v>
      </c>
      <c r="C164" s="88"/>
      <c r="D164" s="80"/>
      <c r="E164" s="71"/>
      <c r="F164" s="57"/>
      <c r="G164" s="89">
        <f>G163/D163</f>
        <v>0</v>
      </c>
      <c r="H164" s="88"/>
      <c r="I164" s="80"/>
      <c r="J164" s="71"/>
      <c r="K164" s="57"/>
      <c r="L164" s="89">
        <f>L163/I163</f>
        <v>0</v>
      </c>
      <c r="M164" s="88"/>
      <c r="N164" s="80"/>
      <c r="O164" s="71"/>
      <c r="P164" s="57"/>
      <c r="Q164" s="89">
        <f>Q163/N163</f>
        <v>0</v>
      </c>
      <c r="R164" s="88"/>
      <c r="S164" s="80"/>
      <c r="T164" s="71"/>
      <c r="U164" s="57"/>
      <c r="V164" s="89">
        <f>V163/S163</f>
        <v>0</v>
      </c>
    </row>
    <row r="165" spans="1:22" x14ac:dyDescent="0.25">
      <c r="A165" s="107">
        <f t="shared" si="21"/>
        <v>39</v>
      </c>
      <c r="B165" s="93" t="s">
        <v>97</v>
      </c>
      <c r="C165" s="92"/>
      <c r="D165" s="82">
        <f>D135+D152+D157+D163</f>
        <v>796.5418194407456</v>
      </c>
      <c r="E165" s="75"/>
      <c r="F165" s="62">
        <f>F135+F152+F157+F163</f>
        <v>780.67026944074553</v>
      </c>
      <c r="G165" s="93"/>
      <c r="H165" s="92"/>
      <c r="I165" s="82">
        <f>I135+I152+I157+I163</f>
        <v>796.5418194407456</v>
      </c>
      <c r="J165" s="75"/>
      <c r="K165" s="62">
        <f>K135+K152+K157+K163</f>
        <v>780.67026944074553</v>
      </c>
      <c r="L165" s="93"/>
      <c r="M165" s="92"/>
      <c r="N165" s="82">
        <f>N135+N152+N157+N163</f>
        <v>798.54181944074571</v>
      </c>
      <c r="O165" s="75"/>
      <c r="P165" s="62">
        <f>P135+P152+P157+P163</f>
        <v>780.67026944074553</v>
      </c>
      <c r="Q165" s="93"/>
      <c r="R165" s="92"/>
      <c r="S165" s="82">
        <f>S135+S152+S157+S163</f>
        <v>837.54181944074571</v>
      </c>
      <c r="T165" s="75"/>
      <c r="U165" s="62">
        <f>U135+U152+U157+U163</f>
        <v>780.67026944074553</v>
      </c>
      <c r="V165" s="93"/>
    </row>
    <row r="166" spans="1:22" x14ac:dyDescent="0.25">
      <c r="A166" s="108">
        <f t="shared" si="21"/>
        <v>40</v>
      </c>
      <c r="B166" s="94" t="s">
        <v>11</v>
      </c>
      <c r="C166" s="50"/>
      <c r="D166" s="33">
        <f>D165*0.13</f>
        <v>103.55043652729694</v>
      </c>
      <c r="E166" s="76"/>
      <c r="F166" s="59">
        <f>F165*0.13</f>
        <v>101.48713502729692</v>
      </c>
      <c r="G166" s="94"/>
      <c r="H166" s="50"/>
      <c r="I166" s="33">
        <f>I165*0.13</f>
        <v>103.55043652729694</v>
      </c>
      <c r="J166" s="76"/>
      <c r="K166" s="59">
        <f>K165*0.13</f>
        <v>101.48713502729692</v>
      </c>
      <c r="L166" s="94"/>
      <c r="M166" s="50"/>
      <c r="N166" s="33">
        <f>N165*0.13</f>
        <v>103.81043652729694</v>
      </c>
      <c r="O166" s="76"/>
      <c r="P166" s="59">
        <f>P165*0.13</f>
        <v>101.48713502729692</v>
      </c>
      <c r="Q166" s="94"/>
      <c r="R166" s="50"/>
      <c r="S166" s="33">
        <f>S165*0.13</f>
        <v>108.88043652729695</v>
      </c>
      <c r="T166" s="76"/>
      <c r="U166" s="59">
        <f>U165*0.13</f>
        <v>101.48713502729692</v>
      </c>
      <c r="V166" s="94"/>
    </row>
    <row r="167" spans="1:22" x14ac:dyDescent="0.25">
      <c r="A167" s="109">
        <f>A166+1</f>
        <v>41</v>
      </c>
      <c r="B167" s="110" t="s">
        <v>13</v>
      </c>
      <c r="C167" s="95"/>
      <c r="D167" s="64">
        <f>SUM(D165:D166)</f>
        <v>900.09225596804254</v>
      </c>
      <c r="E167" s="78"/>
      <c r="F167" s="63">
        <f>SUM(F165:F166)</f>
        <v>882.15740446804239</v>
      </c>
      <c r="G167" s="96">
        <f>F167-D167</f>
        <v>-17.93485150000015</v>
      </c>
      <c r="H167" s="95"/>
      <c r="I167" s="64">
        <f>SUM(I165:I166)</f>
        <v>900.09225596804254</v>
      </c>
      <c r="J167" s="78"/>
      <c r="K167" s="63">
        <f>SUM(K165:K166)</f>
        <v>882.15740446804239</v>
      </c>
      <c r="L167" s="96">
        <f>K167-I167</f>
        <v>-17.93485150000015</v>
      </c>
      <c r="M167" s="95"/>
      <c r="N167" s="64">
        <f>SUM(N165:N166)</f>
        <v>902.35225596804264</v>
      </c>
      <c r="O167" s="78"/>
      <c r="P167" s="63">
        <f>SUM(P165:P166)</f>
        <v>882.15740446804239</v>
      </c>
      <c r="Q167" s="96">
        <f>P167-N167</f>
        <v>-20.194851500000254</v>
      </c>
      <c r="R167" s="95"/>
      <c r="S167" s="64">
        <f>SUM(S165:S166)</f>
        <v>946.42225596804269</v>
      </c>
      <c r="T167" s="78"/>
      <c r="U167" s="63">
        <f>SUM(U165:U166)</f>
        <v>882.15740446804239</v>
      </c>
      <c r="V167" s="96">
        <f>U167-S167</f>
        <v>-64.264851500000304</v>
      </c>
    </row>
    <row r="168" spans="1:22" x14ac:dyDescent="0.25">
      <c r="A168" s="111">
        <f t="shared" si="21"/>
        <v>42</v>
      </c>
      <c r="B168" s="112" t="s">
        <v>87</v>
      </c>
      <c r="C168" s="97"/>
      <c r="D168" s="83"/>
      <c r="E168" s="79"/>
      <c r="F168" s="65"/>
      <c r="G168" s="98">
        <f>G167/D167</f>
        <v>-1.9925570274695176E-2</v>
      </c>
      <c r="H168" s="97"/>
      <c r="I168" s="83"/>
      <c r="J168" s="79"/>
      <c r="K168" s="65"/>
      <c r="L168" s="98">
        <f>L167/I167</f>
        <v>-1.9925570274695176E-2</v>
      </c>
      <c r="M168" s="97"/>
      <c r="N168" s="83"/>
      <c r="O168" s="79"/>
      <c r="P168" s="65"/>
      <c r="Q168" s="98">
        <f>Q167/N167</f>
        <v>-2.2380230521322559E-2</v>
      </c>
      <c r="R168" s="97"/>
      <c r="S168" s="83"/>
      <c r="T168" s="79"/>
      <c r="U168" s="65"/>
      <c r="V168" s="98">
        <f>V167/S167</f>
        <v>-6.7902937715964173E-2</v>
      </c>
    </row>
    <row r="169" spans="1:22" x14ac:dyDescent="0.25">
      <c r="A169" s="151">
        <f>A168+1</f>
        <v>43</v>
      </c>
      <c r="B169" s="152" t="s">
        <v>14</v>
      </c>
      <c r="C169" s="153"/>
      <c r="D169" s="154"/>
      <c r="E169" s="155"/>
      <c r="F169" s="156"/>
      <c r="G169" s="152"/>
      <c r="H169" s="153"/>
      <c r="I169" s="154"/>
      <c r="J169" s="155"/>
      <c r="K169" s="156"/>
      <c r="L169" s="152"/>
      <c r="M169" s="153"/>
      <c r="N169" s="154"/>
      <c r="O169" s="155"/>
      <c r="P169" s="156"/>
      <c r="Q169" s="152"/>
      <c r="R169" s="153"/>
      <c r="S169" s="154"/>
      <c r="T169" s="155"/>
      <c r="U169" s="156"/>
      <c r="V169" s="152"/>
    </row>
    <row r="170" spans="1:22" x14ac:dyDescent="0.25">
      <c r="A170" s="108">
        <f>A169+1</f>
        <v>44</v>
      </c>
      <c r="B170" s="94" t="s">
        <v>96</v>
      </c>
      <c r="C170" s="162">
        <v>0</v>
      </c>
      <c r="D170" s="33">
        <f>C170*D127</f>
        <v>0</v>
      </c>
      <c r="E170" s="163">
        <v>0</v>
      </c>
      <c r="F170" s="59">
        <f>E170*F127</f>
        <v>0</v>
      </c>
      <c r="G170" s="94"/>
      <c r="H170" s="37">
        <v>0</v>
      </c>
      <c r="I170" s="33">
        <f>H170*I127</f>
        <v>0</v>
      </c>
      <c r="J170" s="163">
        <v>0</v>
      </c>
      <c r="K170" s="2">
        <f>J170*K127</f>
        <v>0</v>
      </c>
      <c r="L170" s="94"/>
      <c r="M170" s="37">
        <f>Rates!$C$21</f>
        <v>8.3000000000000001E-3</v>
      </c>
      <c r="N170" s="33">
        <f>M170*N127</f>
        <v>41.5</v>
      </c>
      <c r="O170" s="163">
        <v>0</v>
      </c>
      <c r="P170" s="2">
        <f>O170*P127</f>
        <v>0</v>
      </c>
      <c r="Q170" s="94"/>
      <c r="R170" s="37">
        <f>Rates!$C$25</f>
        <v>3.0999999999999999E-3</v>
      </c>
      <c r="S170" s="33">
        <f>R170*S127</f>
        <v>15.5</v>
      </c>
      <c r="T170" s="163">
        <v>0</v>
      </c>
      <c r="U170" s="2">
        <f>T170*U127</f>
        <v>0</v>
      </c>
      <c r="V170" s="94"/>
    </row>
    <row r="171" spans="1:22" x14ac:dyDescent="0.25">
      <c r="A171" s="108">
        <f>A170+1</f>
        <v>45</v>
      </c>
      <c r="B171" s="94" t="s">
        <v>163</v>
      </c>
      <c r="C171" s="37">
        <v>0</v>
      </c>
      <c r="D171" s="32">
        <f>C171*D127</f>
        <v>0</v>
      </c>
      <c r="E171" s="163">
        <v>0</v>
      </c>
      <c r="F171" s="2">
        <f>E171*F127</f>
        <v>0</v>
      </c>
      <c r="G171" s="48"/>
      <c r="H171" s="37">
        <v>0</v>
      </c>
      <c r="I171" s="32">
        <f>H171*I127</f>
        <v>0</v>
      </c>
      <c r="J171" s="74">
        <v>0</v>
      </c>
      <c r="K171" s="2">
        <f>J171*K127</f>
        <v>0</v>
      </c>
      <c r="L171" s="48"/>
      <c r="M171" s="37">
        <v>0</v>
      </c>
      <c r="N171" s="32">
        <f>M171*N127</f>
        <v>0</v>
      </c>
      <c r="O171" s="74">
        <v>0</v>
      </c>
      <c r="P171" s="2">
        <f>O171*P127</f>
        <v>0</v>
      </c>
      <c r="Q171" s="48"/>
      <c r="R171" s="37">
        <f>Rates!$C$26</f>
        <v>-2.9999999999999997E-4</v>
      </c>
      <c r="S171" s="32">
        <f>R171*S127</f>
        <v>-1.4999999999999998</v>
      </c>
      <c r="T171" s="74">
        <v>0</v>
      </c>
      <c r="U171" s="2">
        <f>T171*U127</f>
        <v>0</v>
      </c>
      <c r="V171" s="48"/>
    </row>
    <row r="172" spans="1:22" x14ac:dyDescent="0.25">
      <c r="A172" s="108">
        <f t="shared" ref="A172:A174" si="30">A171+1</f>
        <v>46</v>
      </c>
      <c r="B172" s="94" t="s">
        <v>168</v>
      </c>
      <c r="C172" s="37">
        <f>Rates!$C$15</f>
        <v>3.5000000000000001E-3</v>
      </c>
      <c r="D172" s="32">
        <f>C172*D127</f>
        <v>17.5</v>
      </c>
      <c r="E172" s="163">
        <f>Rates!$K$13</f>
        <v>0</v>
      </c>
      <c r="F172" s="2">
        <f>E172*F127</f>
        <v>0</v>
      </c>
      <c r="G172" s="48"/>
      <c r="H172" s="37">
        <f>Rates!$C$15</f>
        <v>3.5000000000000001E-3</v>
      </c>
      <c r="I172" s="32">
        <f>H172*I127</f>
        <v>17.5</v>
      </c>
      <c r="J172" s="74">
        <f>Rates!$K$13</f>
        <v>0</v>
      </c>
      <c r="K172" s="2">
        <f>J172*K127</f>
        <v>0</v>
      </c>
      <c r="L172" s="48"/>
      <c r="M172" s="37">
        <f>Rates!$C$15</f>
        <v>3.5000000000000001E-3</v>
      </c>
      <c r="N172" s="32">
        <f>M172*N127</f>
        <v>17.5</v>
      </c>
      <c r="O172" s="74">
        <f>Rates!$K$13</f>
        <v>0</v>
      </c>
      <c r="P172" s="2">
        <f>O172*P127</f>
        <v>0</v>
      </c>
      <c r="Q172" s="48"/>
      <c r="R172" s="37">
        <f>Rates!$C$15</f>
        <v>3.5000000000000001E-3</v>
      </c>
      <c r="S172" s="32">
        <f>R172*S127</f>
        <v>17.5</v>
      </c>
      <c r="T172" s="74">
        <f>Rates!$K$13</f>
        <v>0</v>
      </c>
      <c r="U172" s="2">
        <f>T172*U127</f>
        <v>0</v>
      </c>
      <c r="V172" s="48"/>
    </row>
    <row r="173" spans="1:22" x14ac:dyDescent="0.25">
      <c r="A173" s="289">
        <f t="shared" si="30"/>
        <v>47</v>
      </c>
      <c r="B173" s="301" t="s">
        <v>169</v>
      </c>
      <c r="C173" s="290">
        <f>Rates!$C$16</f>
        <v>0</v>
      </c>
      <c r="D173" s="32">
        <f>C173*D127</f>
        <v>0</v>
      </c>
      <c r="E173" s="163">
        <f>Rates!$K$14</f>
        <v>-2.2000000000000001E-3</v>
      </c>
      <c r="F173" s="40">
        <f>E173*F127</f>
        <v>-11</v>
      </c>
      <c r="G173" s="85"/>
      <c r="H173" s="290">
        <f>Rates!$C$16</f>
        <v>0</v>
      </c>
      <c r="I173" s="39">
        <f>H173*I127</f>
        <v>0</v>
      </c>
      <c r="J173" s="291">
        <f>Rates!$K$14</f>
        <v>-2.2000000000000001E-3</v>
      </c>
      <c r="K173" s="40">
        <f>J173*K127</f>
        <v>-11</v>
      </c>
      <c r="L173" s="85"/>
      <c r="M173" s="290">
        <f>Rates!$C$16</f>
        <v>0</v>
      </c>
      <c r="N173" s="39">
        <f>M173*N127</f>
        <v>0</v>
      </c>
      <c r="O173" s="291">
        <f>Rates!$K$14</f>
        <v>-2.2000000000000001E-3</v>
      </c>
      <c r="P173" s="40">
        <f>O173*P127</f>
        <v>-11</v>
      </c>
      <c r="Q173" s="85"/>
      <c r="R173" s="290">
        <f>Rates!$C$16</f>
        <v>0</v>
      </c>
      <c r="S173" s="39">
        <f>R173*S127</f>
        <v>0</v>
      </c>
      <c r="T173" s="291">
        <f>Rates!$K$14</f>
        <v>-2.2000000000000001E-3</v>
      </c>
      <c r="U173" s="40">
        <f>T173*U127</f>
        <v>-11</v>
      </c>
      <c r="V173" s="85"/>
    </row>
    <row r="174" spans="1:22" x14ac:dyDescent="0.25">
      <c r="A174" s="292">
        <f t="shared" si="30"/>
        <v>48</v>
      </c>
      <c r="B174" s="293" t="s">
        <v>15</v>
      </c>
      <c r="C174" s="294"/>
      <c r="D174" s="295">
        <f>D165+SUM(D170:D173)</f>
        <v>814.0418194407456</v>
      </c>
      <c r="E174" s="296"/>
      <c r="F174" s="297">
        <f>F165+SUM(F170:F173)</f>
        <v>769.67026944074553</v>
      </c>
      <c r="G174" s="293"/>
      <c r="H174" s="294"/>
      <c r="I174" s="295">
        <f>I165+SUM(I170:I173)</f>
        <v>814.0418194407456</v>
      </c>
      <c r="J174" s="296"/>
      <c r="K174" s="297">
        <f>K165+SUM(K170:K173)</f>
        <v>769.67026944074553</v>
      </c>
      <c r="L174" s="293"/>
      <c r="M174" s="294"/>
      <c r="N174" s="295">
        <f>N165+SUM(N170:N173)</f>
        <v>857.54181944074571</v>
      </c>
      <c r="O174" s="296"/>
      <c r="P174" s="297">
        <f>P165+SUM(P170:P173)</f>
        <v>769.67026944074553</v>
      </c>
      <c r="Q174" s="293"/>
      <c r="R174" s="294"/>
      <c r="S174" s="295">
        <f>S165+SUM(S170:S173)</f>
        <v>869.04181944074571</v>
      </c>
      <c r="T174" s="296"/>
      <c r="U174" s="297">
        <f>U165+SUM(U170:U173)</f>
        <v>769.67026944074553</v>
      </c>
      <c r="V174" s="293"/>
    </row>
    <row r="175" spans="1:22" x14ac:dyDescent="0.25">
      <c r="A175" s="99">
        <f t="shared" si="21"/>
        <v>49</v>
      </c>
      <c r="B175" s="48" t="s">
        <v>11</v>
      </c>
      <c r="C175" s="49"/>
      <c r="D175" s="32">
        <f>D174*0.13</f>
        <v>105.82543652729693</v>
      </c>
      <c r="E175" s="66"/>
      <c r="F175" s="2">
        <f>F174*0.13</f>
        <v>100.05713502729692</v>
      </c>
      <c r="G175" s="48"/>
      <c r="H175" s="49"/>
      <c r="I175" s="32">
        <f>I174*0.13</f>
        <v>105.82543652729693</v>
      </c>
      <c r="J175" s="66"/>
      <c r="K175" s="2">
        <f>K174*0.13</f>
        <v>100.05713502729692</v>
      </c>
      <c r="L175" s="48"/>
      <c r="M175" s="49"/>
      <c r="N175" s="32">
        <f>N174*0.13</f>
        <v>111.48043652729694</v>
      </c>
      <c r="O175" s="66"/>
      <c r="P175" s="2">
        <f>P174*0.13</f>
        <v>100.05713502729692</v>
      </c>
      <c r="Q175" s="48"/>
      <c r="R175" s="49"/>
      <c r="S175" s="32">
        <f>S174*0.13</f>
        <v>112.97543652729695</v>
      </c>
      <c r="T175" s="66"/>
      <c r="U175" s="2">
        <f>U174*0.13</f>
        <v>100.05713502729692</v>
      </c>
      <c r="V175" s="48"/>
    </row>
    <row r="176" spans="1:22" x14ac:dyDescent="0.25">
      <c r="A176" s="137">
        <f>A175+1</f>
        <v>50</v>
      </c>
      <c r="B176" s="138" t="s">
        <v>13</v>
      </c>
      <c r="C176" s="139"/>
      <c r="D176" s="140">
        <f>SUM(D174:D175)</f>
        <v>919.86725596804251</v>
      </c>
      <c r="E176" s="141"/>
      <c r="F176" s="142">
        <f>SUM(F174:F175)</f>
        <v>869.72740446804244</v>
      </c>
      <c r="G176" s="143">
        <f>F176-D176</f>
        <v>-50.139851500000077</v>
      </c>
      <c r="H176" s="139"/>
      <c r="I176" s="140">
        <f>SUM(I174:I175)</f>
        <v>919.86725596804251</v>
      </c>
      <c r="J176" s="141"/>
      <c r="K176" s="142">
        <f>SUM(K174:K175)</f>
        <v>869.72740446804244</v>
      </c>
      <c r="L176" s="143">
        <f>K176-I176</f>
        <v>-50.139851500000077</v>
      </c>
      <c r="M176" s="139"/>
      <c r="N176" s="140">
        <f>SUM(N174:N175)</f>
        <v>969.0222559680426</v>
      </c>
      <c r="O176" s="141"/>
      <c r="P176" s="142">
        <f>SUM(P174:P175)</f>
        <v>869.72740446804244</v>
      </c>
      <c r="Q176" s="143">
        <f>P176-N176</f>
        <v>-99.294851500000163</v>
      </c>
      <c r="R176" s="139"/>
      <c r="S176" s="140">
        <f>SUM(S174:S175)</f>
        <v>982.01725596804272</v>
      </c>
      <c r="T176" s="141"/>
      <c r="U176" s="142">
        <f>SUM(U174:U175)</f>
        <v>869.72740446804244</v>
      </c>
      <c r="V176" s="143">
        <f>U176-S176</f>
        <v>-112.28985150000028</v>
      </c>
    </row>
    <row r="177" spans="1:22" ht="15.75" thickBot="1" x14ac:dyDescent="0.3">
      <c r="A177" s="144">
        <f>A176+1</f>
        <v>51</v>
      </c>
      <c r="B177" s="145" t="s">
        <v>87</v>
      </c>
      <c r="C177" s="146"/>
      <c r="D177" s="147"/>
      <c r="E177" s="148"/>
      <c r="F177" s="149"/>
      <c r="G177" s="150">
        <f>G176/D176</f>
        <v>-5.4507703339471851E-2</v>
      </c>
      <c r="H177" s="146"/>
      <c r="I177" s="147"/>
      <c r="J177" s="148"/>
      <c r="K177" s="149"/>
      <c r="L177" s="150">
        <f>L176/I176</f>
        <v>-5.4507703339471851E-2</v>
      </c>
      <c r="M177" s="146"/>
      <c r="N177" s="147"/>
      <c r="O177" s="148"/>
      <c r="P177" s="149"/>
      <c r="Q177" s="150">
        <f>Q176/N176</f>
        <v>-0.10246911346819965</v>
      </c>
      <c r="R177" s="146"/>
      <c r="S177" s="147"/>
      <c r="T177" s="148"/>
      <c r="U177" s="149"/>
      <c r="V177" s="150">
        <f>V176/S176</f>
        <v>-0.11434610829654757</v>
      </c>
    </row>
    <row r="178" spans="1:22" ht="15.75" thickBot="1" x14ac:dyDescent="0.3"/>
    <row r="179" spans="1:22" x14ac:dyDescent="0.25">
      <c r="A179" s="113">
        <f>A177+1</f>
        <v>52</v>
      </c>
      <c r="B179" s="114" t="s">
        <v>89</v>
      </c>
      <c r="C179" s="113" t="s">
        <v>2</v>
      </c>
      <c r="D179" s="158" t="s">
        <v>3</v>
      </c>
      <c r="E179" s="159" t="s">
        <v>2</v>
      </c>
      <c r="F179" s="160" t="s">
        <v>3</v>
      </c>
      <c r="G179" s="161" t="s">
        <v>77</v>
      </c>
      <c r="H179" s="113" t="s">
        <v>2</v>
      </c>
      <c r="I179" s="158" t="s">
        <v>3</v>
      </c>
      <c r="J179" s="159" t="s">
        <v>2</v>
      </c>
      <c r="K179" s="160" t="s">
        <v>3</v>
      </c>
      <c r="L179" s="161" t="s">
        <v>77</v>
      </c>
      <c r="M179" s="113" t="s">
        <v>2</v>
      </c>
      <c r="N179" s="158" t="s">
        <v>3</v>
      </c>
      <c r="O179" s="159" t="s">
        <v>2</v>
      </c>
      <c r="P179" s="160" t="s">
        <v>3</v>
      </c>
      <c r="Q179" s="161" t="s">
        <v>77</v>
      </c>
      <c r="R179" s="113" t="s">
        <v>2</v>
      </c>
      <c r="S179" s="158" t="s">
        <v>3</v>
      </c>
      <c r="T179" s="159" t="s">
        <v>2</v>
      </c>
      <c r="U179" s="160" t="s">
        <v>3</v>
      </c>
      <c r="V179" s="161" t="s">
        <v>77</v>
      </c>
    </row>
    <row r="180" spans="1:22" x14ac:dyDescent="0.25">
      <c r="A180" s="99">
        <f>A179+1</f>
        <v>53</v>
      </c>
      <c r="B180" s="48" t="s">
        <v>88</v>
      </c>
      <c r="C180" s="49"/>
      <c r="D180" s="32">
        <f>SUM(D138:D139)+D142+D151+D144</f>
        <v>74.94</v>
      </c>
      <c r="E180" s="66"/>
      <c r="F180" s="2">
        <f>SUM(F138:F139)+F142+F151+F144</f>
        <v>74.09</v>
      </c>
      <c r="G180" s="36">
        <f>F180-D180</f>
        <v>-0.84999999999999432</v>
      </c>
      <c r="H180" s="49"/>
      <c r="I180" s="32">
        <f>SUM(I138:I139)+I142+I151+I144</f>
        <v>74.94</v>
      </c>
      <c r="J180" s="66"/>
      <c r="K180" s="2">
        <f>SUM(K138:K139)+K142+K151+K144</f>
        <v>74.09</v>
      </c>
      <c r="L180" s="36">
        <f>K180-I180</f>
        <v>-0.84999999999999432</v>
      </c>
      <c r="M180" s="49"/>
      <c r="N180" s="32">
        <f>SUM(N138:N139)+N142+N151+N144</f>
        <v>74.94</v>
      </c>
      <c r="O180" s="66"/>
      <c r="P180" s="2">
        <f>SUM(P138:P139)+P142+P151+P144</f>
        <v>74.09</v>
      </c>
      <c r="Q180" s="36">
        <f>P180-N180</f>
        <v>-0.84999999999999432</v>
      </c>
      <c r="R180" s="49"/>
      <c r="S180" s="32">
        <f>SUM(S138:S139)+S142+S151+S144</f>
        <v>74.94</v>
      </c>
      <c r="T180" s="66"/>
      <c r="U180" s="2">
        <f>SUM(U138:U139)+U142+U151+U144</f>
        <v>74.09</v>
      </c>
      <c r="V180" s="36">
        <f>U180-S180</f>
        <v>-0.84999999999999432</v>
      </c>
    </row>
    <row r="181" spans="1:22" x14ac:dyDescent="0.25">
      <c r="A181" s="124">
        <f t="shared" ref="A181:A183" si="31">A180+1</f>
        <v>54</v>
      </c>
      <c r="B181" s="125" t="s">
        <v>87</v>
      </c>
      <c r="C181" s="126"/>
      <c r="D181" s="127"/>
      <c r="E181" s="128"/>
      <c r="F181" s="53"/>
      <c r="G181" s="129">
        <f>G180/SUM(D180:D183)</f>
        <v>-7.2815116470649971E-3</v>
      </c>
      <c r="H181" s="126"/>
      <c r="I181" s="127"/>
      <c r="J181" s="128"/>
      <c r="K181" s="53"/>
      <c r="L181" s="129">
        <f>L180/SUM(I180:I183)</f>
        <v>-7.2815116470649971E-3</v>
      </c>
      <c r="M181" s="126"/>
      <c r="N181" s="127"/>
      <c r="O181" s="128"/>
      <c r="P181" s="53"/>
      <c r="Q181" s="129">
        <f>Q180/SUM(N180:N183)</f>
        <v>-7.1588591383691547E-3</v>
      </c>
      <c r="R181" s="126"/>
      <c r="S181" s="127"/>
      <c r="T181" s="128"/>
      <c r="U181" s="53"/>
      <c r="V181" s="129">
        <f>V180/SUM(S180:S183)</f>
        <v>-5.3888190602466492E-3</v>
      </c>
    </row>
    <row r="182" spans="1:22" x14ac:dyDescent="0.25">
      <c r="A182" s="99">
        <f t="shared" si="31"/>
        <v>55</v>
      </c>
      <c r="B182" s="48" t="s">
        <v>90</v>
      </c>
      <c r="C182" s="49"/>
      <c r="D182" s="32">
        <f>D140+D143+SUM(D145:D150)+D141</f>
        <v>41.79400266311584</v>
      </c>
      <c r="E182" s="66"/>
      <c r="F182" s="2">
        <f>F140+F143+SUM(F145:F150)+F141</f>
        <v>27.29400266311584</v>
      </c>
      <c r="G182" s="36">
        <f>F182-D182</f>
        <v>-14.5</v>
      </c>
      <c r="H182" s="49"/>
      <c r="I182" s="32">
        <f>I140+I143+SUM(I145:I150)+I141</f>
        <v>41.79400266311584</v>
      </c>
      <c r="J182" s="66"/>
      <c r="K182" s="2">
        <f>K140+K143+SUM(K145:K150)+K141</f>
        <v>27.29400266311584</v>
      </c>
      <c r="L182" s="36">
        <f>K182-I182</f>
        <v>-14.5</v>
      </c>
      <c r="M182" s="49"/>
      <c r="N182" s="32">
        <f>N140+N143+SUM(N145:N150)+N141</f>
        <v>43.79400266311584</v>
      </c>
      <c r="O182" s="66"/>
      <c r="P182" s="2">
        <f>P140+P143+SUM(P145:P150)+P141</f>
        <v>27.29400266311584</v>
      </c>
      <c r="Q182" s="36">
        <f>P182-N182</f>
        <v>-16.5</v>
      </c>
      <c r="R182" s="49"/>
      <c r="S182" s="32">
        <f>S140+S143+SUM(S145:S150)+S141</f>
        <v>82.794002663115833</v>
      </c>
      <c r="T182" s="66"/>
      <c r="U182" s="2">
        <f>U140+U143+SUM(U145:U150)+U141</f>
        <v>27.29400266311584</v>
      </c>
      <c r="V182" s="36">
        <f>U182-S182</f>
        <v>-55.499999999999993</v>
      </c>
    </row>
    <row r="183" spans="1:22" ht="15.75" thickBot="1" x14ac:dyDescent="0.3">
      <c r="A183" s="130">
        <f t="shared" si="31"/>
        <v>56</v>
      </c>
      <c r="B183" s="131" t="s">
        <v>87</v>
      </c>
      <c r="C183" s="132"/>
      <c r="D183" s="133"/>
      <c r="E183" s="134"/>
      <c r="F183" s="135"/>
      <c r="G183" s="136">
        <f>G182/SUM(D180:D183)</f>
        <v>-0.12421402221463902</v>
      </c>
      <c r="H183" s="132"/>
      <c r="I183" s="133"/>
      <c r="J183" s="134"/>
      <c r="K183" s="135"/>
      <c r="L183" s="136">
        <f>L182/SUM(I180:I183)</f>
        <v>-0.12421402221463902</v>
      </c>
      <c r="M183" s="132"/>
      <c r="N183" s="133"/>
      <c r="O183" s="134"/>
      <c r="P183" s="135"/>
      <c r="Q183" s="136">
        <f>Q182/SUM(N180:N183)</f>
        <v>-0.13896608915657863</v>
      </c>
      <c r="R183" s="132"/>
      <c r="S183" s="133"/>
      <c r="T183" s="134"/>
      <c r="U183" s="135"/>
      <c r="V183" s="136">
        <f>V182/SUM(S180:S183)</f>
        <v>-0.35185818569846</v>
      </c>
    </row>
    <row r="184" spans="1:22" ht="15.75" thickBot="1" x14ac:dyDescent="0.3"/>
    <row r="185" spans="1:22" x14ac:dyDescent="0.25">
      <c r="A185" s="341" t="s">
        <v>81</v>
      </c>
      <c r="B185" s="343" t="s">
        <v>0</v>
      </c>
      <c r="C185" s="339" t="s">
        <v>159</v>
      </c>
      <c r="D185" s="340"/>
      <c r="E185" s="337" t="s">
        <v>158</v>
      </c>
      <c r="F185" s="337"/>
      <c r="G185" s="338"/>
      <c r="H185" s="339" t="s">
        <v>160</v>
      </c>
      <c r="I185" s="340"/>
      <c r="J185" s="337" t="s">
        <v>158</v>
      </c>
      <c r="K185" s="337"/>
      <c r="L185" s="338"/>
      <c r="M185" s="339" t="s">
        <v>161</v>
      </c>
      <c r="N185" s="340"/>
      <c r="O185" s="337" t="s">
        <v>158</v>
      </c>
      <c r="P185" s="337"/>
      <c r="Q185" s="338"/>
      <c r="R185" s="339" t="s">
        <v>162</v>
      </c>
      <c r="S185" s="340"/>
      <c r="T185" s="337" t="s">
        <v>158</v>
      </c>
      <c r="U185" s="337"/>
      <c r="V185" s="338"/>
    </row>
    <row r="186" spans="1:22" x14ac:dyDescent="0.25">
      <c r="A186" s="342"/>
      <c r="B186" s="344"/>
      <c r="C186" s="117" t="s">
        <v>2</v>
      </c>
      <c r="D186" s="118" t="s">
        <v>3</v>
      </c>
      <c r="E186" s="119" t="s">
        <v>2</v>
      </c>
      <c r="F186" s="120" t="s">
        <v>3</v>
      </c>
      <c r="G186" s="246" t="s">
        <v>77</v>
      </c>
      <c r="H186" s="117" t="s">
        <v>2</v>
      </c>
      <c r="I186" s="118" t="s">
        <v>3</v>
      </c>
      <c r="J186" s="119" t="s">
        <v>2</v>
      </c>
      <c r="K186" s="120" t="s">
        <v>3</v>
      </c>
      <c r="L186" s="246" t="s">
        <v>77</v>
      </c>
      <c r="M186" s="117" t="s">
        <v>2</v>
      </c>
      <c r="N186" s="118" t="s">
        <v>3</v>
      </c>
      <c r="O186" s="119" t="s">
        <v>2</v>
      </c>
      <c r="P186" s="120" t="s">
        <v>3</v>
      </c>
      <c r="Q186" s="246" t="s">
        <v>77</v>
      </c>
      <c r="R186" s="117" t="s">
        <v>2</v>
      </c>
      <c r="S186" s="118" t="s">
        <v>3</v>
      </c>
      <c r="T186" s="119" t="s">
        <v>2</v>
      </c>
      <c r="U186" s="120" t="s">
        <v>3</v>
      </c>
      <c r="V186" s="246" t="s">
        <v>77</v>
      </c>
    </row>
    <row r="187" spans="1:22" x14ac:dyDescent="0.25">
      <c r="A187" s="99">
        <v>1</v>
      </c>
      <c r="B187" s="48" t="s">
        <v>68</v>
      </c>
      <c r="C187" s="49"/>
      <c r="D187" s="302">
        <v>10000</v>
      </c>
      <c r="E187" s="303"/>
      <c r="F187" s="44">
        <f>D187</f>
        <v>10000</v>
      </c>
      <c r="G187" s="304"/>
      <c r="H187" s="305"/>
      <c r="I187" s="43">
        <f>D187</f>
        <v>10000</v>
      </c>
      <c r="J187" s="303"/>
      <c r="K187" s="44">
        <f>I187</f>
        <v>10000</v>
      </c>
      <c r="L187" s="304"/>
      <c r="M187" s="305"/>
      <c r="N187" s="43">
        <f>D187</f>
        <v>10000</v>
      </c>
      <c r="O187" s="303"/>
      <c r="P187" s="44">
        <f>N187</f>
        <v>10000</v>
      </c>
      <c r="Q187" s="304"/>
      <c r="R187" s="305"/>
      <c r="S187" s="43">
        <f>D187</f>
        <v>10000</v>
      </c>
      <c r="T187" s="303"/>
      <c r="U187" s="44">
        <f>S187</f>
        <v>10000</v>
      </c>
      <c r="V187" s="48"/>
    </row>
    <row r="188" spans="1:22" x14ac:dyDescent="0.25">
      <c r="A188" s="99">
        <f>A187+1</f>
        <v>2</v>
      </c>
      <c r="B188" s="48" t="s">
        <v>69</v>
      </c>
      <c r="C188" s="49"/>
      <c r="D188" s="43">
        <v>0</v>
      </c>
      <c r="E188" s="303"/>
      <c r="F188" s="44">
        <f>D188</f>
        <v>0</v>
      </c>
      <c r="G188" s="304"/>
      <c r="H188" s="305"/>
      <c r="I188" s="43">
        <v>0</v>
      </c>
      <c r="J188" s="303"/>
      <c r="K188" s="44">
        <f>I188</f>
        <v>0</v>
      </c>
      <c r="L188" s="304"/>
      <c r="M188" s="305"/>
      <c r="N188" s="43">
        <v>0</v>
      </c>
      <c r="O188" s="303"/>
      <c r="P188" s="44">
        <f>N188</f>
        <v>0</v>
      </c>
      <c r="Q188" s="304"/>
      <c r="R188" s="305"/>
      <c r="S188" s="43">
        <v>0</v>
      </c>
      <c r="T188" s="303"/>
      <c r="U188" s="44">
        <f>S188</f>
        <v>0</v>
      </c>
      <c r="V188" s="48"/>
    </row>
    <row r="189" spans="1:22" x14ac:dyDescent="0.25">
      <c r="A189" s="99">
        <f t="shared" ref="A189:A235" si="32">A188+1</f>
        <v>3</v>
      </c>
      <c r="B189" s="48" t="s">
        <v>19</v>
      </c>
      <c r="C189" s="49"/>
      <c r="D189" s="30">
        <f>CKH_LOSS</f>
        <v>1.0430999999999999</v>
      </c>
      <c r="E189" s="66"/>
      <c r="F189" s="1">
        <f>EPI_LOSS</f>
        <v>1.0430999999999999</v>
      </c>
      <c r="G189" s="48"/>
      <c r="H189" s="49"/>
      <c r="I189" s="30">
        <f>SMP_LOSS</f>
        <v>1.0430999999999999</v>
      </c>
      <c r="J189" s="66"/>
      <c r="K189" s="1">
        <f>EPI_LOSS</f>
        <v>1.0430999999999999</v>
      </c>
      <c r="L189" s="48"/>
      <c r="M189" s="49"/>
      <c r="N189" s="30">
        <f>DUT_LOSS</f>
        <v>1.0430999999999999</v>
      </c>
      <c r="O189" s="66"/>
      <c r="P189" s="1">
        <f>EPI_LOSS</f>
        <v>1.0430999999999999</v>
      </c>
      <c r="Q189" s="48"/>
      <c r="R189" s="49"/>
      <c r="S189" s="42">
        <f>NEW_LOSS</f>
        <v>1.0430999999999999</v>
      </c>
      <c r="T189" s="66"/>
      <c r="U189" s="1">
        <f>EPI_LOSS</f>
        <v>1.0430999999999999</v>
      </c>
      <c r="V189" s="48"/>
    </row>
    <row r="190" spans="1:22" x14ac:dyDescent="0.25">
      <c r="A190" s="99">
        <f t="shared" si="32"/>
        <v>4</v>
      </c>
      <c r="B190" s="48" t="s">
        <v>70</v>
      </c>
      <c r="C190" s="49"/>
      <c r="D190" s="43">
        <f>D187*D189</f>
        <v>10431</v>
      </c>
      <c r="E190" s="303"/>
      <c r="F190" s="44">
        <f>F187*F189</f>
        <v>10431</v>
      </c>
      <c r="G190" s="304"/>
      <c r="H190" s="305"/>
      <c r="I190" s="43">
        <f>I187*I189</f>
        <v>10431</v>
      </c>
      <c r="J190" s="303"/>
      <c r="K190" s="44">
        <f>K187*K189</f>
        <v>10431</v>
      </c>
      <c r="L190" s="304"/>
      <c r="M190" s="305"/>
      <c r="N190" s="43">
        <f>N187*N189</f>
        <v>10431</v>
      </c>
      <c r="O190" s="303"/>
      <c r="P190" s="44">
        <f>P187*P189</f>
        <v>10431</v>
      </c>
      <c r="Q190" s="304"/>
      <c r="R190" s="305"/>
      <c r="S190" s="43">
        <f>S187*S189</f>
        <v>10431</v>
      </c>
      <c r="T190" s="303"/>
      <c r="U190" s="44">
        <f>U187*U189</f>
        <v>10431</v>
      </c>
      <c r="V190" s="304"/>
    </row>
    <row r="191" spans="1:22" x14ac:dyDescent="0.25">
      <c r="A191" s="100">
        <f t="shared" si="32"/>
        <v>5</v>
      </c>
      <c r="B191" s="46" t="s">
        <v>24</v>
      </c>
      <c r="C191" s="45"/>
      <c r="D191" s="306"/>
      <c r="E191" s="307"/>
      <c r="F191" s="308"/>
      <c r="G191" s="309"/>
      <c r="H191" s="310"/>
      <c r="I191" s="306"/>
      <c r="J191" s="307"/>
      <c r="K191" s="308"/>
      <c r="L191" s="309"/>
      <c r="M191" s="310"/>
      <c r="N191" s="306"/>
      <c r="O191" s="307"/>
      <c r="P191" s="308"/>
      <c r="Q191" s="309"/>
      <c r="R191" s="310"/>
      <c r="S191" s="306"/>
      <c r="T191" s="307"/>
      <c r="U191" s="308"/>
      <c r="V191" s="309"/>
    </row>
    <row r="192" spans="1:22" x14ac:dyDescent="0.25">
      <c r="A192" s="99">
        <f t="shared" si="32"/>
        <v>6</v>
      </c>
      <c r="B192" s="48" t="s">
        <v>20</v>
      </c>
      <c r="C192" s="47">
        <f>'General Input'!$B$11</f>
        <v>8.6999999999999994E-2</v>
      </c>
      <c r="D192" s="32">
        <f>D187*C192*TOU_OFF</f>
        <v>565.32623169107853</v>
      </c>
      <c r="E192" s="68">
        <f>'General Input'!$B$11</f>
        <v>8.6999999999999994E-2</v>
      </c>
      <c r="F192" s="2">
        <f>F187*E192*TOU_OFF</f>
        <v>565.32623169107853</v>
      </c>
      <c r="G192" s="48"/>
      <c r="H192" s="47">
        <f>'General Input'!$B$11</f>
        <v>8.6999999999999994E-2</v>
      </c>
      <c r="I192" s="32">
        <f>I187*H192*TOU_OFF</f>
        <v>565.32623169107853</v>
      </c>
      <c r="J192" s="68">
        <f>'General Input'!$B$11</f>
        <v>8.6999999999999994E-2</v>
      </c>
      <c r="K192" s="2">
        <f>K187*J192*TOU_OFF</f>
        <v>565.32623169107853</v>
      </c>
      <c r="L192" s="48"/>
      <c r="M192" s="47">
        <f>'General Input'!$B$11</f>
        <v>8.6999999999999994E-2</v>
      </c>
      <c r="N192" s="32">
        <f>N187*M192*TOU_OFF</f>
        <v>565.32623169107853</v>
      </c>
      <c r="O192" s="68">
        <f>'General Input'!$B$11</f>
        <v>8.6999999999999994E-2</v>
      </c>
      <c r="P192" s="2">
        <f>P187*O192*TOU_OFF</f>
        <v>565.32623169107853</v>
      </c>
      <c r="Q192" s="48"/>
      <c r="R192" s="47">
        <f>'General Input'!$B$11</f>
        <v>8.6999999999999994E-2</v>
      </c>
      <c r="S192" s="32">
        <f>S187*R192*TOU_OFF</f>
        <v>565.32623169107853</v>
      </c>
      <c r="T192" s="68">
        <f>'General Input'!$B$11</f>
        <v>8.6999999999999994E-2</v>
      </c>
      <c r="U192" s="2">
        <f>U187*T192*TOU_OFF</f>
        <v>565.32623169107853</v>
      </c>
      <c r="V192" s="48"/>
    </row>
    <row r="193" spans="1:22" x14ac:dyDescent="0.25">
      <c r="A193" s="99">
        <f t="shared" si="32"/>
        <v>7</v>
      </c>
      <c r="B193" s="48" t="s">
        <v>21</v>
      </c>
      <c r="C193" s="47">
        <f>'General Input'!$B$12</f>
        <v>0.13200000000000001</v>
      </c>
      <c r="D193" s="32">
        <f>D187*C193*TOU_MID</f>
        <v>224.98002663115847</v>
      </c>
      <c r="E193" s="68">
        <f>'General Input'!$B$12</f>
        <v>0.13200000000000001</v>
      </c>
      <c r="F193" s="2">
        <f>F187*E193*TOU_MID</f>
        <v>224.98002663115847</v>
      </c>
      <c r="G193" s="48"/>
      <c r="H193" s="47">
        <f>'General Input'!$B$12</f>
        <v>0.13200000000000001</v>
      </c>
      <c r="I193" s="32">
        <f>I187*H193*TOU_MID</f>
        <v>224.98002663115847</v>
      </c>
      <c r="J193" s="68">
        <f>'General Input'!$B$12</f>
        <v>0.13200000000000001</v>
      </c>
      <c r="K193" s="2">
        <f>K187*J193*TOU_MID</f>
        <v>224.98002663115847</v>
      </c>
      <c r="L193" s="48"/>
      <c r="M193" s="47">
        <f>'General Input'!$B$12</f>
        <v>0.13200000000000001</v>
      </c>
      <c r="N193" s="32">
        <f>N187*M193*TOU_MID</f>
        <v>224.98002663115847</v>
      </c>
      <c r="O193" s="68">
        <f>'General Input'!$B$12</f>
        <v>0.13200000000000001</v>
      </c>
      <c r="P193" s="2">
        <f>P187*O193*TOU_MID</f>
        <v>224.98002663115847</v>
      </c>
      <c r="Q193" s="48"/>
      <c r="R193" s="47">
        <f>'General Input'!$B$12</f>
        <v>0.13200000000000001</v>
      </c>
      <c r="S193" s="32">
        <f>S187*R193*TOU_MID</f>
        <v>224.98002663115847</v>
      </c>
      <c r="T193" s="68">
        <f>'General Input'!$B$12</f>
        <v>0.13200000000000001</v>
      </c>
      <c r="U193" s="2">
        <f>U187*T193*TOU_MID</f>
        <v>224.98002663115847</v>
      </c>
      <c r="V193" s="48"/>
    </row>
    <row r="194" spans="1:22" x14ac:dyDescent="0.25">
      <c r="A194" s="101">
        <f t="shared" si="32"/>
        <v>8</v>
      </c>
      <c r="B194" s="85" t="s">
        <v>22</v>
      </c>
      <c r="C194" s="84">
        <f>'General Input'!$B$13</f>
        <v>0.18</v>
      </c>
      <c r="D194" s="39">
        <f>D187*C194*TOU_ON</f>
        <v>323.56857523302261</v>
      </c>
      <c r="E194" s="69">
        <f>'General Input'!$B$13</f>
        <v>0.18</v>
      </c>
      <c r="F194" s="40">
        <f>F187*E194*TOU_ON</f>
        <v>323.56857523302261</v>
      </c>
      <c r="G194" s="85"/>
      <c r="H194" s="84">
        <f>'General Input'!$B$13</f>
        <v>0.18</v>
      </c>
      <c r="I194" s="39">
        <f>I187*H194*TOU_ON</f>
        <v>323.56857523302261</v>
      </c>
      <c r="J194" s="69">
        <f>'General Input'!$B$13</f>
        <v>0.18</v>
      </c>
      <c r="K194" s="40">
        <f>K187*J194*TOU_ON</f>
        <v>323.56857523302261</v>
      </c>
      <c r="L194" s="85"/>
      <c r="M194" s="84">
        <f>'General Input'!$B$13</f>
        <v>0.18</v>
      </c>
      <c r="N194" s="39">
        <f>N187*M194*TOU_ON</f>
        <v>323.56857523302261</v>
      </c>
      <c r="O194" s="69">
        <f>'General Input'!$B$13</f>
        <v>0.18</v>
      </c>
      <c r="P194" s="40">
        <f>P187*O194*TOU_ON</f>
        <v>323.56857523302261</v>
      </c>
      <c r="Q194" s="85"/>
      <c r="R194" s="84">
        <f>'General Input'!$B$13</f>
        <v>0.18</v>
      </c>
      <c r="S194" s="39">
        <f>S187*R194*TOU_ON</f>
        <v>323.56857523302261</v>
      </c>
      <c r="T194" s="69">
        <f>'General Input'!$B$13</f>
        <v>0.18</v>
      </c>
      <c r="U194" s="40">
        <f>U187*T194*TOU_ON</f>
        <v>323.56857523302261</v>
      </c>
      <c r="V194" s="85"/>
    </row>
    <row r="195" spans="1:22" x14ac:dyDescent="0.25">
      <c r="A195" s="102">
        <f t="shared" si="32"/>
        <v>9</v>
      </c>
      <c r="B195" s="103" t="s">
        <v>23</v>
      </c>
      <c r="C195" s="86"/>
      <c r="D195" s="56">
        <f>SUM(D192:D194)</f>
        <v>1113.8748335552596</v>
      </c>
      <c r="E195" s="70"/>
      <c r="F195" s="55">
        <f>SUM(F192:F194)</f>
        <v>1113.8748335552596</v>
      </c>
      <c r="G195" s="87">
        <f>D195-F195</f>
        <v>0</v>
      </c>
      <c r="H195" s="86"/>
      <c r="I195" s="56">
        <f>SUM(I192:I194)</f>
        <v>1113.8748335552596</v>
      </c>
      <c r="J195" s="70"/>
      <c r="K195" s="55">
        <f>SUM(K192:K194)</f>
        <v>1113.8748335552596</v>
      </c>
      <c r="L195" s="87">
        <f>I195-K195</f>
        <v>0</v>
      </c>
      <c r="M195" s="86"/>
      <c r="N195" s="56">
        <f>SUM(N192:N194)</f>
        <v>1113.8748335552596</v>
      </c>
      <c r="O195" s="70"/>
      <c r="P195" s="55">
        <f>SUM(P192:P194)</f>
        <v>1113.8748335552596</v>
      </c>
      <c r="Q195" s="87">
        <f>N195-P195</f>
        <v>0</v>
      </c>
      <c r="R195" s="86"/>
      <c r="S195" s="56">
        <f>SUM(S192:S194)</f>
        <v>1113.8748335552596</v>
      </c>
      <c r="T195" s="70"/>
      <c r="U195" s="55">
        <f>SUM(U192:U194)</f>
        <v>1113.8748335552596</v>
      </c>
      <c r="V195" s="87">
        <f>S195-U195</f>
        <v>0</v>
      </c>
    </row>
    <row r="196" spans="1:22" x14ac:dyDescent="0.25">
      <c r="A196" s="104">
        <f t="shared" si="32"/>
        <v>10</v>
      </c>
      <c r="B196" s="105" t="s">
        <v>87</v>
      </c>
      <c r="C196" s="88"/>
      <c r="D196" s="80"/>
      <c r="E196" s="71"/>
      <c r="F196" s="57"/>
      <c r="G196" s="89">
        <f>G195/D195</f>
        <v>0</v>
      </c>
      <c r="H196" s="88"/>
      <c r="I196" s="80"/>
      <c r="J196" s="71"/>
      <c r="K196" s="57"/>
      <c r="L196" s="89">
        <f>L195/I195</f>
        <v>0</v>
      </c>
      <c r="M196" s="88"/>
      <c r="N196" s="80"/>
      <c r="O196" s="71"/>
      <c r="P196" s="57"/>
      <c r="Q196" s="89">
        <f>Q195/N195</f>
        <v>0</v>
      </c>
      <c r="R196" s="88"/>
      <c r="S196" s="80"/>
      <c r="T196" s="71"/>
      <c r="U196" s="57"/>
      <c r="V196" s="89">
        <f>V195/S195</f>
        <v>0</v>
      </c>
    </row>
    <row r="197" spans="1:22" x14ac:dyDescent="0.25">
      <c r="A197" s="106">
        <f t="shared" si="32"/>
        <v>11</v>
      </c>
      <c r="B197" s="91" t="s">
        <v>25</v>
      </c>
      <c r="C197" s="90"/>
      <c r="D197" s="81"/>
      <c r="E197" s="72"/>
      <c r="F197" s="54"/>
      <c r="G197" s="91"/>
      <c r="H197" s="90"/>
      <c r="I197" s="81"/>
      <c r="J197" s="72"/>
      <c r="K197" s="54"/>
      <c r="L197" s="91"/>
      <c r="M197" s="90"/>
      <c r="N197" s="81"/>
      <c r="O197" s="72"/>
      <c r="P197" s="54"/>
      <c r="Q197" s="91"/>
      <c r="R197" s="90"/>
      <c r="S197" s="81"/>
      <c r="T197" s="72"/>
      <c r="U197" s="54"/>
      <c r="V197" s="91"/>
    </row>
    <row r="198" spans="1:22" x14ac:dyDescent="0.25">
      <c r="A198" s="99">
        <f t="shared" si="32"/>
        <v>12</v>
      </c>
      <c r="B198" s="48" t="s">
        <v>5</v>
      </c>
      <c r="C198" s="35">
        <f>Rates!$C$3</f>
        <v>30</v>
      </c>
      <c r="D198" s="32">
        <f>C198</f>
        <v>30</v>
      </c>
      <c r="E198" s="73">
        <f>Rates!$K$3</f>
        <v>30.59</v>
      </c>
      <c r="F198" s="2">
        <f>E198</f>
        <v>30.59</v>
      </c>
      <c r="G198" s="48"/>
      <c r="H198" s="35">
        <f>Rates!$C$3</f>
        <v>30</v>
      </c>
      <c r="I198" s="32">
        <f>H198</f>
        <v>30</v>
      </c>
      <c r="J198" s="73">
        <f>Rates!$K$3</f>
        <v>30.59</v>
      </c>
      <c r="K198" s="2">
        <f>J198</f>
        <v>30.59</v>
      </c>
      <c r="L198" s="48"/>
      <c r="M198" s="35">
        <f>Rates!$C$3</f>
        <v>30</v>
      </c>
      <c r="N198" s="32">
        <f>M198</f>
        <v>30</v>
      </c>
      <c r="O198" s="73">
        <f>Rates!$K$3</f>
        <v>30.59</v>
      </c>
      <c r="P198" s="2">
        <f>O198</f>
        <v>30.59</v>
      </c>
      <c r="Q198" s="48"/>
      <c r="R198" s="35">
        <f>Rates!$C$3</f>
        <v>30</v>
      </c>
      <c r="S198" s="32">
        <f>R198</f>
        <v>30</v>
      </c>
      <c r="T198" s="73">
        <f>Rates!$K$3</f>
        <v>30.59</v>
      </c>
      <c r="U198" s="2">
        <f>T198</f>
        <v>30.59</v>
      </c>
      <c r="V198" s="48"/>
    </row>
    <row r="199" spans="1:22" x14ac:dyDescent="0.25">
      <c r="A199" s="99">
        <f t="shared" si="32"/>
        <v>13</v>
      </c>
      <c r="B199" s="48" t="s">
        <v>139</v>
      </c>
      <c r="C199" s="35">
        <f>Rates!$C$4</f>
        <v>2.94</v>
      </c>
      <c r="D199" s="32">
        <f t="shared" ref="D199:D200" si="33">C199</f>
        <v>2.94</v>
      </c>
      <c r="E199" s="73">
        <f>Rates!$K$4</f>
        <v>0</v>
      </c>
      <c r="F199" s="2">
        <f t="shared" ref="F199:F200" si="34">E199</f>
        <v>0</v>
      </c>
      <c r="G199" s="48"/>
      <c r="H199" s="35">
        <f>Rates!$C$4</f>
        <v>2.94</v>
      </c>
      <c r="I199" s="32">
        <f t="shared" ref="I199:I200" si="35">H199</f>
        <v>2.94</v>
      </c>
      <c r="J199" s="73">
        <f>Rates!$K$4</f>
        <v>0</v>
      </c>
      <c r="K199" s="2">
        <f t="shared" ref="K199:K200" si="36">J199</f>
        <v>0</v>
      </c>
      <c r="L199" s="48"/>
      <c r="M199" s="35">
        <f>Rates!$C$4</f>
        <v>2.94</v>
      </c>
      <c r="N199" s="32">
        <f t="shared" ref="N199:N200" si="37">M199</f>
        <v>2.94</v>
      </c>
      <c r="O199" s="73">
        <f>Rates!$K$4</f>
        <v>0</v>
      </c>
      <c r="P199" s="2">
        <f t="shared" ref="P199:P200" si="38">O199</f>
        <v>0</v>
      </c>
      <c r="Q199" s="48"/>
      <c r="R199" s="35">
        <f>Rates!$C$4</f>
        <v>2.94</v>
      </c>
      <c r="S199" s="32">
        <f t="shared" ref="S199:S200" si="39">R199</f>
        <v>2.94</v>
      </c>
      <c r="T199" s="73">
        <f>Rates!$K$4</f>
        <v>0</v>
      </c>
      <c r="U199" s="2">
        <f t="shared" ref="U199:U200" si="40">T199</f>
        <v>0</v>
      </c>
      <c r="V199" s="48"/>
    </row>
    <row r="200" spans="1:22" x14ac:dyDescent="0.25">
      <c r="A200" s="99">
        <f t="shared" si="32"/>
        <v>14</v>
      </c>
      <c r="B200" s="48" t="s">
        <v>72</v>
      </c>
      <c r="C200" s="35">
        <f>Rates!$C$5</f>
        <v>0.79</v>
      </c>
      <c r="D200" s="32">
        <f t="shared" si="33"/>
        <v>0.79</v>
      </c>
      <c r="E200" s="73">
        <f>Rates!$K$5</f>
        <v>0.79</v>
      </c>
      <c r="F200" s="2">
        <f t="shared" si="34"/>
        <v>0.79</v>
      </c>
      <c r="G200" s="48"/>
      <c r="H200" s="35">
        <f>Rates!$C$5</f>
        <v>0.79</v>
      </c>
      <c r="I200" s="32">
        <f t="shared" si="35"/>
        <v>0.79</v>
      </c>
      <c r="J200" s="73">
        <f>Rates!$K$5</f>
        <v>0.79</v>
      </c>
      <c r="K200" s="2">
        <f t="shared" si="36"/>
        <v>0.79</v>
      </c>
      <c r="L200" s="48"/>
      <c r="M200" s="35">
        <f>Rates!$C$5</f>
        <v>0.79</v>
      </c>
      <c r="N200" s="32">
        <f t="shared" si="37"/>
        <v>0.79</v>
      </c>
      <c r="O200" s="73">
        <f>Rates!$K$5</f>
        <v>0.79</v>
      </c>
      <c r="P200" s="2">
        <f t="shared" si="38"/>
        <v>0.79</v>
      </c>
      <c r="Q200" s="48"/>
      <c r="R200" s="35">
        <f>Rates!$C$5</f>
        <v>0.79</v>
      </c>
      <c r="S200" s="32">
        <f t="shared" si="39"/>
        <v>0.79</v>
      </c>
      <c r="T200" s="73">
        <f>Rates!$K$5</f>
        <v>0.79</v>
      </c>
      <c r="U200" s="2">
        <f t="shared" si="40"/>
        <v>0.79</v>
      </c>
      <c r="V200" s="48"/>
    </row>
    <row r="201" spans="1:22" x14ac:dyDescent="0.25">
      <c r="A201" s="99">
        <f t="shared" si="32"/>
        <v>15</v>
      </c>
      <c r="B201" s="48" t="s">
        <v>4</v>
      </c>
      <c r="C201" s="37">
        <f>D195/D187</f>
        <v>0.11138748335552595</v>
      </c>
      <c r="D201" s="32">
        <f>(D190-D187)*C201</f>
        <v>48.008005326231682</v>
      </c>
      <c r="E201" s="74">
        <f>F195/F187</f>
        <v>0.11138748335552595</v>
      </c>
      <c r="F201" s="2">
        <f>(F190-F187)*E201</f>
        <v>48.008005326231682</v>
      </c>
      <c r="G201" s="48"/>
      <c r="H201" s="37">
        <f>I195/I187</f>
        <v>0.11138748335552595</v>
      </c>
      <c r="I201" s="32">
        <f>(I190-I187)*H201</f>
        <v>48.008005326231682</v>
      </c>
      <c r="J201" s="74">
        <f>K195/K187</f>
        <v>0.11138748335552595</v>
      </c>
      <c r="K201" s="2">
        <f>(K190-K187)*J201</f>
        <v>48.008005326231682</v>
      </c>
      <c r="L201" s="48"/>
      <c r="M201" s="37">
        <f>N195/N187</f>
        <v>0.11138748335552595</v>
      </c>
      <c r="N201" s="32">
        <f>(N190-N187)*M201</f>
        <v>48.008005326231682</v>
      </c>
      <c r="O201" s="74">
        <f>P195/P187</f>
        <v>0.11138748335552595</v>
      </c>
      <c r="P201" s="2">
        <f>(P190-P187)*O201</f>
        <v>48.008005326231682</v>
      </c>
      <c r="Q201" s="48"/>
      <c r="R201" s="37">
        <f>S195/S187</f>
        <v>0.11138748335552595</v>
      </c>
      <c r="S201" s="32">
        <f>(S190-S187)*R201</f>
        <v>48.008005326231682</v>
      </c>
      <c r="T201" s="74">
        <f>U195/U187</f>
        <v>0.11138748335552595</v>
      </c>
      <c r="U201" s="2">
        <f>(U190-U187)*T201</f>
        <v>48.008005326231682</v>
      </c>
      <c r="V201" s="48"/>
    </row>
    <row r="202" spans="1:22" x14ac:dyDescent="0.25">
      <c r="A202" s="99">
        <f t="shared" si="32"/>
        <v>16</v>
      </c>
      <c r="B202" s="48" t="s">
        <v>67</v>
      </c>
      <c r="C202" s="37">
        <f>Rates!$C$7</f>
        <v>9.9000000000000008E-3</v>
      </c>
      <c r="D202" s="32">
        <f>C202*D187</f>
        <v>99.000000000000014</v>
      </c>
      <c r="E202" s="74">
        <f>Rates!$K$7</f>
        <v>1.01E-2</v>
      </c>
      <c r="F202" s="2">
        <f>E202*F187</f>
        <v>101</v>
      </c>
      <c r="G202" s="48"/>
      <c r="H202" s="37">
        <f>Rates!$C$7</f>
        <v>9.9000000000000008E-3</v>
      </c>
      <c r="I202" s="32">
        <f>H202*I187</f>
        <v>99.000000000000014</v>
      </c>
      <c r="J202" s="74">
        <f>Rates!$K$7</f>
        <v>1.01E-2</v>
      </c>
      <c r="K202" s="2">
        <f>J202*K187</f>
        <v>101</v>
      </c>
      <c r="L202" s="48"/>
      <c r="M202" s="37">
        <f>Rates!$C$7</f>
        <v>9.9000000000000008E-3</v>
      </c>
      <c r="N202" s="32">
        <f>M202*N187</f>
        <v>99.000000000000014</v>
      </c>
      <c r="O202" s="74">
        <f>Rates!$K$7</f>
        <v>1.01E-2</v>
      </c>
      <c r="P202" s="2">
        <f>O202*P187</f>
        <v>101</v>
      </c>
      <c r="Q202" s="48"/>
      <c r="R202" s="37">
        <f>Rates!$C$7</f>
        <v>9.9000000000000008E-3</v>
      </c>
      <c r="S202" s="32">
        <f>R202*S187</f>
        <v>99.000000000000014</v>
      </c>
      <c r="T202" s="74">
        <f>Rates!$K$7</f>
        <v>1.01E-2</v>
      </c>
      <c r="U202" s="2">
        <f>T202*U187</f>
        <v>101</v>
      </c>
      <c r="V202" s="48"/>
    </row>
    <row r="203" spans="1:22" x14ac:dyDescent="0.25">
      <c r="A203" s="99">
        <f t="shared" si="32"/>
        <v>17</v>
      </c>
      <c r="B203" s="48" t="s">
        <v>7</v>
      </c>
      <c r="C203" s="37">
        <f>Rates!$C$8</f>
        <v>1.5E-3</v>
      </c>
      <c r="D203" s="32">
        <f>C203*D187</f>
        <v>15</v>
      </c>
      <c r="E203" s="74">
        <f>Rates!$K$8</f>
        <v>1.5E-3</v>
      </c>
      <c r="F203" s="2">
        <f>E203*F187</f>
        <v>15</v>
      </c>
      <c r="G203" s="48"/>
      <c r="H203" s="37">
        <f>Rates!$C$8</f>
        <v>1.5E-3</v>
      </c>
      <c r="I203" s="32">
        <f>H203*I187</f>
        <v>15</v>
      </c>
      <c r="J203" s="74">
        <f>Rates!$K$8</f>
        <v>1.5E-3</v>
      </c>
      <c r="K203" s="2">
        <f>J203*K187</f>
        <v>15</v>
      </c>
      <c r="L203" s="48"/>
      <c r="M203" s="37">
        <f>Rates!$C$8</f>
        <v>1.5E-3</v>
      </c>
      <c r="N203" s="32">
        <f>M203*N187</f>
        <v>15</v>
      </c>
      <c r="O203" s="74">
        <f>Rates!$K$8</f>
        <v>1.5E-3</v>
      </c>
      <c r="P203" s="2">
        <f>O203*P187</f>
        <v>15</v>
      </c>
      <c r="Q203" s="48"/>
      <c r="R203" s="37">
        <f>Rates!$C$8</f>
        <v>1.5E-3</v>
      </c>
      <c r="S203" s="32">
        <f>R203*S187</f>
        <v>15</v>
      </c>
      <c r="T203" s="74">
        <f>Rates!$K$8</f>
        <v>1.5E-3</v>
      </c>
      <c r="U203" s="2">
        <f>T203*U187</f>
        <v>15</v>
      </c>
      <c r="V203" s="48"/>
    </row>
    <row r="204" spans="1:22" x14ac:dyDescent="0.25">
      <c r="A204" s="99">
        <f t="shared" si="32"/>
        <v>18</v>
      </c>
      <c r="B204" s="48" t="s">
        <v>8</v>
      </c>
      <c r="C204" s="37">
        <f>Rates!$C$9</f>
        <v>6.9999999999999999E-4</v>
      </c>
      <c r="D204" s="32">
        <f>C204*D187</f>
        <v>7</v>
      </c>
      <c r="E204" s="74">
        <f>Rates!$K$9</f>
        <v>8.0000000000000004E-4</v>
      </c>
      <c r="F204" s="2">
        <f>E204*F187</f>
        <v>8</v>
      </c>
      <c r="G204" s="48"/>
      <c r="H204" s="37">
        <f>Rates!$C$9</f>
        <v>6.9999999999999999E-4</v>
      </c>
      <c r="I204" s="32">
        <f>H204*I187</f>
        <v>7</v>
      </c>
      <c r="J204" s="74">
        <f>Rates!$K$9</f>
        <v>8.0000000000000004E-4</v>
      </c>
      <c r="K204" s="2">
        <f>J204*K187</f>
        <v>8</v>
      </c>
      <c r="L204" s="48"/>
      <c r="M204" s="37">
        <f>Rates!$C$9</f>
        <v>6.9999999999999999E-4</v>
      </c>
      <c r="N204" s="32">
        <f>M204*N187</f>
        <v>7</v>
      </c>
      <c r="O204" s="74">
        <f>Rates!$K$9</f>
        <v>8.0000000000000004E-4</v>
      </c>
      <c r="P204" s="2">
        <f>O204*P187</f>
        <v>8</v>
      </c>
      <c r="Q204" s="48"/>
      <c r="R204" s="37">
        <f>Rates!$C$9</f>
        <v>6.9999999999999999E-4</v>
      </c>
      <c r="S204" s="32">
        <f>R204*S187</f>
        <v>7</v>
      </c>
      <c r="T204" s="74">
        <f>Rates!$K$9</f>
        <v>8.0000000000000004E-4</v>
      </c>
      <c r="U204" s="2">
        <f>T204*U187</f>
        <v>8</v>
      </c>
      <c r="V204" s="48"/>
    </row>
    <row r="205" spans="1:22" x14ac:dyDescent="0.25">
      <c r="A205" s="99">
        <f t="shared" si="32"/>
        <v>19</v>
      </c>
      <c r="B205" s="48" t="s">
        <v>75</v>
      </c>
      <c r="C205" s="37">
        <v>0</v>
      </c>
      <c r="D205" s="32">
        <f>C205*D187</f>
        <v>0</v>
      </c>
      <c r="E205" s="74">
        <v>0</v>
      </c>
      <c r="F205" s="2">
        <f>E205*F187</f>
        <v>0</v>
      </c>
      <c r="G205" s="48"/>
      <c r="H205" s="37">
        <v>0</v>
      </c>
      <c r="I205" s="32">
        <f>H205*I187</f>
        <v>0</v>
      </c>
      <c r="J205" s="74">
        <v>0</v>
      </c>
      <c r="K205" s="2">
        <f>J205*K187</f>
        <v>0</v>
      </c>
      <c r="L205" s="48"/>
      <c r="M205" s="37">
        <f>Rates!$C$20</f>
        <v>4.0000000000000002E-4</v>
      </c>
      <c r="N205" s="32">
        <f>M205*N187</f>
        <v>4</v>
      </c>
      <c r="O205" s="74">
        <v>0</v>
      </c>
      <c r="P205" s="2">
        <f>O205*P187</f>
        <v>0</v>
      </c>
      <c r="Q205" s="48"/>
      <c r="R205" s="37">
        <f>Rates!$C$23</f>
        <v>2.3E-3</v>
      </c>
      <c r="S205" s="32">
        <f>R205*S187</f>
        <v>23</v>
      </c>
      <c r="T205" s="74">
        <v>0</v>
      </c>
      <c r="U205" s="2">
        <f>T205*U187</f>
        <v>0</v>
      </c>
      <c r="V205" s="48"/>
    </row>
    <row r="206" spans="1:22" x14ac:dyDescent="0.25">
      <c r="A206" s="99">
        <f t="shared" si="32"/>
        <v>20</v>
      </c>
      <c r="B206" s="48" t="s">
        <v>82</v>
      </c>
      <c r="C206" s="37">
        <v>0</v>
      </c>
      <c r="D206" s="32">
        <f>C206*D187</f>
        <v>0</v>
      </c>
      <c r="E206" s="74">
        <v>0</v>
      </c>
      <c r="F206" s="2">
        <f>E206*F187</f>
        <v>0</v>
      </c>
      <c r="G206" s="48"/>
      <c r="H206" s="37">
        <v>0</v>
      </c>
      <c r="I206" s="32">
        <f>H206*I187</f>
        <v>0</v>
      </c>
      <c r="J206" s="74">
        <v>0</v>
      </c>
      <c r="K206" s="2">
        <f>J206*K187</f>
        <v>0</v>
      </c>
      <c r="L206" s="48"/>
      <c r="M206" s="37">
        <v>0</v>
      </c>
      <c r="N206" s="32">
        <f>M206*N187</f>
        <v>0</v>
      </c>
      <c r="O206" s="74">
        <v>0</v>
      </c>
      <c r="P206" s="2">
        <f>O206*P187</f>
        <v>0</v>
      </c>
      <c r="Q206" s="48"/>
      <c r="R206" s="37">
        <f>Rates!$C$24</f>
        <v>5.8999999999999999E-3</v>
      </c>
      <c r="S206" s="32">
        <f>R206*S187</f>
        <v>59</v>
      </c>
      <c r="T206" s="74">
        <v>0</v>
      </c>
      <c r="U206" s="2">
        <f>T206*U187</f>
        <v>0</v>
      </c>
      <c r="V206" s="48"/>
    </row>
    <row r="207" spans="1:22" x14ac:dyDescent="0.25">
      <c r="A207" s="99">
        <f t="shared" si="32"/>
        <v>21</v>
      </c>
      <c r="B207" s="48" t="s">
        <v>76</v>
      </c>
      <c r="C207" s="37">
        <f>Rates!$C$10</f>
        <v>1.5E-3</v>
      </c>
      <c r="D207" s="32">
        <f>C207*D187</f>
        <v>15</v>
      </c>
      <c r="E207" s="74">
        <f>Rates!$K$10</f>
        <v>0</v>
      </c>
      <c r="F207" s="2">
        <f>E207*F187</f>
        <v>0</v>
      </c>
      <c r="G207" s="48"/>
      <c r="H207" s="37">
        <f>Rates!$C$10</f>
        <v>1.5E-3</v>
      </c>
      <c r="I207" s="32">
        <f>H207*I187</f>
        <v>15</v>
      </c>
      <c r="J207" s="74">
        <f>Rates!$K$10</f>
        <v>0</v>
      </c>
      <c r="K207" s="2">
        <f>J207*K187</f>
        <v>0</v>
      </c>
      <c r="L207" s="48"/>
      <c r="M207" s="37">
        <f>Rates!$C$10</f>
        <v>1.5E-3</v>
      </c>
      <c r="N207" s="32">
        <f>M207*N187</f>
        <v>15</v>
      </c>
      <c r="O207" s="74">
        <f>Rates!$K$10</f>
        <v>0</v>
      </c>
      <c r="P207" s="2">
        <f>O207*P187</f>
        <v>0</v>
      </c>
      <c r="Q207" s="48"/>
      <c r="R207" s="37">
        <f>Rates!$C$10</f>
        <v>1.5E-3</v>
      </c>
      <c r="S207" s="32">
        <f>R207*S187</f>
        <v>15</v>
      </c>
      <c r="T207" s="74">
        <f>Rates!$K$10</f>
        <v>0</v>
      </c>
      <c r="U207" s="2">
        <f>T207*U187</f>
        <v>0</v>
      </c>
      <c r="V207" s="48"/>
    </row>
    <row r="208" spans="1:22" x14ac:dyDescent="0.25">
      <c r="A208" s="99">
        <f t="shared" si="32"/>
        <v>22</v>
      </c>
      <c r="B208" s="48" t="s">
        <v>157</v>
      </c>
      <c r="C208" s="37">
        <f>Rates!$C$11</f>
        <v>0</v>
      </c>
      <c r="D208" s="32">
        <f>C208*D187</f>
        <v>0</v>
      </c>
      <c r="E208" s="74">
        <f>Rates!$K$11</f>
        <v>-1.2999999999999999E-3</v>
      </c>
      <c r="F208" s="2">
        <f>E208*F187</f>
        <v>-13</v>
      </c>
      <c r="G208" s="48"/>
      <c r="H208" s="37">
        <f>Rates!$C$11</f>
        <v>0</v>
      </c>
      <c r="I208" s="32">
        <f>H208*I187</f>
        <v>0</v>
      </c>
      <c r="J208" s="74">
        <f>Rates!$K$11</f>
        <v>-1.2999999999999999E-3</v>
      </c>
      <c r="K208" s="2">
        <f>J208*K187</f>
        <v>-13</v>
      </c>
      <c r="L208" s="48"/>
      <c r="M208" s="37">
        <f>Rates!$C$11</f>
        <v>0</v>
      </c>
      <c r="N208" s="32">
        <f>M208*N187</f>
        <v>0</v>
      </c>
      <c r="O208" s="74">
        <f>Rates!$K$11</f>
        <v>-1.2999999999999999E-3</v>
      </c>
      <c r="P208" s="2">
        <f>O208*P187</f>
        <v>-13</v>
      </c>
      <c r="Q208" s="48"/>
      <c r="R208" s="37">
        <f>Rates!$C$11</f>
        <v>0</v>
      </c>
      <c r="S208" s="32">
        <f>R208*S187</f>
        <v>0</v>
      </c>
      <c r="T208" s="74">
        <f>Rates!$K$11</f>
        <v>-1.2999999999999999E-3</v>
      </c>
      <c r="U208" s="2">
        <f>T208*U187</f>
        <v>-13</v>
      </c>
      <c r="V208" s="48"/>
    </row>
    <row r="209" spans="1:22" x14ac:dyDescent="0.25">
      <c r="A209" s="99">
        <f t="shared" si="32"/>
        <v>23</v>
      </c>
      <c r="B209" s="48" t="s">
        <v>173</v>
      </c>
      <c r="C209" s="37">
        <f>Rates!$C$12</f>
        <v>0</v>
      </c>
      <c r="D209" s="32">
        <f>C209*D187</f>
        <v>0</v>
      </c>
      <c r="E209" s="74">
        <f>Rates!$K$12</f>
        <v>2.9999999999999997E-4</v>
      </c>
      <c r="F209" s="2">
        <f>E209*F187</f>
        <v>2.9999999999999996</v>
      </c>
      <c r="G209" s="48"/>
      <c r="H209" s="37">
        <f>Rates!$C$12</f>
        <v>0</v>
      </c>
      <c r="I209" s="32">
        <f>H209*I187</f>
        <v>0</v>
      </c>
      <c r="J209" s="74">
        <f>Rates!$K$12</f>
        <v>2.9999999999999997E-4</v>
      </c>
      <c r="K209" s="2">
        <f>J209*K187</f>
        <v>2.9999999999999996</v>
      </c>
      <c r="L209" s="48"/>
      <c r="M209" s="37">
        <f>Rates!$C$12</f>
        <v>0</v>
      </c>
      <c r="N209" s="32">
        <f>M209*N187</f>
        <v>0</v>
      </c>
      <c r="O209" s="74">
        <f>Rates!$K$12</f>
        <v>2.9999999999999997E-4</v>
      </c>
      <c r="P209" s="2">
        <f>O209*P187</f>
        <v>2.9999999999999996</v>
      </c>
      <c r="Q209" s="48"/>
      <c r="R209" s="37">
        <f>Rates!$C$12</f>
        <v>0</v>
      </c>
      <c r="S209" s="32">
        <f>R209*S187</f>
        <v>0</v>
      </c>
      <c r="T209" s="74">
        <f>Rates!$K$12</f>
        <v>2.9999999999999997E-4</v>
      </c>
      <c r="U209" s="2">
        <f>T209*U187</f>
        <v>2.9999999999999996</v>
      </c>
      <c r="V209" s="48"/>
    </row>
    <row r="210" spans="1:22" x14ac:dyDescent="0.25">
      <c r="A210" s="99">
        <f t="shared" si="32"/>
        <v>24</v>
      </c>
      <c r="B210" s="48" t="s">
        <v>71</v>
      </c>
      <c r="C210" s="37">
        <f>Rates!$C$13</f>
        <v>4.0000000000000002E-4</v>
      </c>
      <c r="D210" s="32">
        <f>C210*D187</f>
        <v>4</v>
      </c>
      <c r="E210" s="74">
        <f>Rates!$K$13</f>
        <v>0</v>
      </c>
      <c r="F210" s="2">
        <f>E210*F187</f>
        <v>0</v>
      </c>
      <c r="G210" s="48"/>
      <c r="H210" s="37">
        <f>Rates!$C$13</f>
        <v>4.0000000000000002E-4</v>
      </c>
      <c r="I210" s="32">
        <f>H210*I187</f>
        <v>4</v>
      </c>
      <c r="J210" s="74">
        <f>Rates!$K$13</f>
        <v>0</v>
      </c>
      <c r="K210" s="2">
        <f>J210*K187</f>
        <v>0</v>
      </c>
      <c r="L210" s="48"/>
      <c r="M210" s="37">
        <f>Rates!$C$13</f>
        <v>4.0000000000000002E-4</v>
      </c>
      <c r="N210" s="32">
        <f>M210*N187</f>
        <v>4</v>
      </c>
      <c r="O210" s="74">
        <f>Rates!$K$13</f>
        <v>0</v>
      </c>
      <c r="P210" s="2">
        <f>O210*P187</f>
        <v>0</v>
      </c>
      <c r="Q210" s="48"/>
      <c r="R210" s="37">
        <f>Rates!$C$13</f>
        <v>4.0000000000000002E-4</v>
      </c>
      <c r="S210" s="32">
        <f>R210*S187</f>
        <v>4</v>
      </c>
      <c r="T210" s="74">
        <f>Rates!$K$13</f>
        <v>0</v>
      </c>
      <c r="U210" s="2">
        <f>T210*U187</f>
        <v>0</v>
      </c>
      <c r="V210" s="48"/>
    </row>
    <row r="211" spans="1:22" x14ac:dyDescent="0.25">
      <c r="A211" s="99">
        <f t="shared" si="32"/>
        <v>25</v>
      </c>
      <c r="B211" s="48" t="s">
        <v>78</v>
      </c>
      <c r="C211" s="37">
        <f>Rates!$C$14</f>
        <v>-2.2000000000000001E-3</v>
      </c>
      <c r="D211" s="32">
        <f>C211*D187</f>
        <v>-22</v>
      </c>
      <c r="E211" s="74">
        <f>Rates!$K$14</f>
        <v>-2.2000000000000001E-3</v>
      </c>
      <c r="F211" s="2">
        <f>E211*F187</f>
        <v>-22</v>
      </c>
      <c r="G211" s="48"/>
      <c r="H211" s="37">
        <f>Rates!$C$14</f>
        <v>-2.2000000000000001E-3</v>
      </c>
      <c r="I211" s="32">
        <f>H211*I187</f>
        <v>-22</v>
      </c>
      <c r="J211" s="74">
        <f>Rates!$K$14</f>
        <v>-2.2000000000000001E-3</v>
      </c>
      <c r="K211" s="2">
        <f>J211*K187</f>
        <v>-22</v>
      </c>
      <c r="L211" s="48"/>
      <c r="M211" s="37">
        <f>Rates!$C$14</f>
        <v>-2.2000000000000001E-3</v>
      </c>
      <c r="N211" s="32">
        <f>M211*N187</f>
        <v>-22</v>
      </c>
      <c r="O211" s="74">
        <f>Rates!$K$14</f>
        <v>-2.2000000000000001E-3</v>
      </c>
      <c r="P211" s="2">
        <f>O211*P187</f>
        <v>-22</v>
      </c>
      <c r="Q211" s="48"/>
      <c r="R211" s="37">
        <f>Rates!$C$14</f>
        <v>-2.2000000000000001E-3</v>
      </c>
      <c r="S211" s="32">
        <f>R211*S187</f>
        <v>-22</v>
      </c>
      <c r="T211" s="74">
        <f>Rates!$K$14</f>
        <v>-2.2000000000000001E-3</v>
      </c>
      <c r="U211" s="2">
        <f>T211*U187</f>
        <v>-22</v>
      </c>
      <c r="V211" s="48"/>
    </row>
    <row r="212" spans="1:22" x14ac:dyDescent="0.25">
      <c r="A212" s="102">
        <f t="shared" si="32"/>
        <v>26</v>
      </c>
      <c r="B212" s="103" t="s">
        <v>23</v>
      </c>
      <c r="C212" s="86"/>
      <c r="D212" s="56">
        <f>SUM(D198:D211)</f>
        <v>199.7380053262317</v>
      </c>
      <c r="E212" s="70"/>
      <c r="F212" s="55">
        <f>SUM(F198:F211)</f>
        <v>171.38800532623168</v>
      </c>
      <c r="G212" s="87">
        <f>F212-D212</f>
        <v>-28.350000000000023</v>
      </c>
      <c r="H212" s="86"/>
      <c r="I212" s="56">
        <f>SUM(I198:I211)</f>
        <v>199.7380053262317</v>
      </c>
      <c r="J212" s="70"/>
      <c r="K212" s="55">
        <f>SUM(K198:K211)</f>
        <v>171.38800532623168</v>
      </c>
      <c r="L212" s="87">
        <f>K212-I212</f>
        <v>-28.350000000000023</v>
      </c>
      <c r="M212" s="86"/>
      <c r="N212" s="56">
        <f>SUM(N198:N211)</f>
        <v>203.7380053262317</v>
      </c>
      <c r="O212" s="70"/>
      <c r="P212" s="55">
        <f>SUM(P198:P211)</f>
        <v>171.38800532623168</v>
      </c>
      <c r="Q212" s="87">
        <f>P212-N212</f>
        <v>-32.350000000000023</v>
      </c>
      <c r="R212" s="86"/>
      <c r="S212" s="56">
        <f>SUM(S198:S211)</f>
        <v>281.7380053262317</v>
      </c>
      <c r="T212" s="70"/>
      <c r="U212" s="55">
        <f>SUM(U198:U211)</f>
        <v>171.38800532623168</v>
      </c>
      <c r="V212" s="87">
        <f>U212-S212</f>
        <v>-110.35000000000002</v>
      </c>
    </row>
    <row r="213" spans="1:22" x14ac:dyDescent="0.25">
      <c r="A213" s="104">
        <f t="shared" si="32"/>
        <v>27</v>
      </c>
      <c r="B213" s="105" t="s">
        <v>87</v>
      </c>
      <c r="C213" s="88"/>
      <c r="D213" s="80"/>
      <c r="E213" s="71"/>
      <c r="F213" s="57"/>
      <c r="G213" s="89">
        <f>G212/D212</f>
        <v>-0.14193593229138352</v>
      </c>
      <c r="H213" s="88"/>
      <c r="I213" s="80"/>
      <c r="J213" s="71"/>
      <c r="K213" s="57"/>
      <c r="L213" s="89">
        <f>L212/I212</f>
        <v>-0.14193593229138352</v>
      </c>
      <c r="M213" s="88"/>
      <c r="N213" s="80"/>
      <c r="O213" s="71"/>
      <c r="P213" s="57"/>
      <c r="Q213" s="89">
        <f>Q212/N212</f>
        <v>-0.15878235358297627</v>
      </c>
      <c r="R213" s="88"/>
      <c r="S213" s="80"/>
      <c r="T213" s="71"/>
      <c r="U213" s="57"/>
      <c r="V213" s="89">
        <f>V212/S212</f>
        <v>-0.39167594685077334</v>
      </c>
    </row>
    <row r="214" spans="1:22" x14ac:dyDescent="0.25">
      <c r="A214" s="106">
        <f t="shared" si="32"/>
        <v>28</v>
      </c>
      <c r="B214" s="91" t="s">
        <v>26</v>
      </c>
      <c r="C214" s="90"/>
      <c r="D214" s="81"/>
      <c r="E214" s="72"/>
      <c r="F214" s="54"/>
      <c r="G214" s="91"/>
      <c r="H214" s="90"/>
      <c r="I214" s="81"/>
      <c r="J214" s="72"/>
      <c r="K214" s="54"/>
      <c r="L214" s="91"/>
      <c r="M214" s="90"/>
      <c r="N214" s="81"/>
      <c r="O214" s="72"/>
      <c r="P214" s="54"/>
      <c r="Q214" s="91"/>
      <c r="R214" s="90"/>
      <c r="S214" s="81"/>
      <c r="T214" s="72"/>
      <c r="U214" s="54"/>
      <c r="V214" s="91"/>
    </row>
    <row r="215" spans="1:22" x14ac:dyDescent="0.25">
      <c r="A215" s="99">
        <f t="shared" si="32"/>
        <v>29</v>
      </c>
      <c r="B215" s="48" t="s">
        <v>57</v>
      </c>
      <c r="C215" s="37">
        <f>Rates!$C$17</f>
        <v>6.1000000000000004E-3</v>
      </c>
      <c r="D215" s="32">
        <f>C215*D190</f>
        <v>63.629100000000001</v>
      </c>
      <c r="E215" s="74">
        <f>Rates!$K$17</f>
        <v>6.0000000000000001E-3</v>
      </c>
      <c r="F215" s="2">
        <f>E215*F190</f>
        <v>62.585999999999999</v>
      </c>
      <c r="G215" s="48"/>
      <c r="H215" s="37">
        <f>Rates!$C$17</f>
        <v>6.1000000000000004E-3</v>
      </c>
      <c r="I215" s="32">
        <f>H215*I190</f>
        <v>63.629100000000001</v>
      </c>
      <c r="J215" s="74">
        <f>Rates!$K$17</f>
        <v>6.0000000000000001E-3</v>
      </c>
      <c r="K215" s="2">
        <f>J215*K190</f>
        <v>62.585999999999999</v>
      </c>
      <c r="L215" s="48"/>
      <c r="M215" s="37">
        <f>Rates!$C$17</f>
        <v>6.1000000000000004E-3</v>
      </c>
      <c r="N215" s="32">
        <f>M215*N190</f>
        <v>63.629100000000001</v>
      </c>
      <c r="O215" s="74">
        <f>Rates!$K$17</f>
        <v>6.0000000000000001E-3</v>
      </c>
      <c r="P215" s="2">
        <f>O215*P190</f>
        <v>62.585999999999999</v>
      </c>
      <c r="Q215" s="48"/>
      <c r="R215" s="37">
        <f>Rates!$C$17</f>
        <v>6.1000000000000004E-3</v>
      </c>
      <c r="S215" s="32">
        <f>R215*S190</f>
        <v>63.629100000000001</v>
      </c>
      <c r="T215" s="74">
        <f>Rates!$K$17</f>
        <v>6.0000000000000001E-3</v>
      </c>
      <c r="U215" s="2">
        <f>T215*U190</f>
        <v>62.585999999999999</v>
      </c>
      <c r="V215" s="48"/>
    </row>
    <row r="216" spans="1:22" x14ac:dyDescent="0.25">
      <c r="A216" s="99">
        <f t="shared" si="32"/>
        <v>30</v>
      </c>
      <c r="B216" s="48" t="s">
        <v>58</v>
      </c>
      <c r="C216" s="37">
        <f>Rates!$C$18</f>
        <v>4.7000000000000002E-3</v>
      </c>
      <c r="D216" s="32">
        <f>C216*D190</f>
        <v>49.025700000000001</v>
      </c>
      <c r="E216" s="74">
        <f>Rates!$K$18</f>
        <v>4.7000000000000002E-3</v>
      </c>
      <c r="F216" s="2">
        <f>E216*F190</f>
        <v>49.025700000000001</v>
      </c>
      <c r="G216" s="48"/>
      <c r="H216" s="37">
        <f>Rates!$C$18</f>
        <v>4.7000000000000002E-3</v>
      </c>
      <c r="I216" s="32">
        <f>H216*I190</f>
        <v>49.025700000000001</v>
      </c>
      <c r="J216" s="74">
        <f>Rates!$K$18</f>
        <v>4.7000000000000002E-3</v>
      </c>
      <c r="K216" s="2">
        <f>J216*K190</f>
        <v>49.025700000000001</v>
      </c>
      <c r="L216" s="48"/>
      <c r="M216" s="37">
        <f>Rates!$C$18</f>
        <v>4.7000000000000002E-3</v>
      </c>
      <c r="N216" s="32">
        <f>M216*N190</f>
        <v>49.025700000000001</v>
      </c>
      <c r="O216" s="74">
        <f>Rates!$K$18</f>
        <v>4.7000000000000002E-3</v>
      </c>
      <c r="P216" s="2">
        <f>O216*P190</f>
        <v>49.025700000000001</v>
      </c>
      <c r="Q216" s="48"/>
      <c r="R216" s="37">
        <f>Rates!$C$18</f>
        <v>4.7000000000000002E-3</v>
      </c>
      <c r="S216" s="32">
        <f>R216*S190</f>
        <v>49.025700000000001</v>
      </c>
      <c r="T216" s="74">
        <f>Rates!$K$18</f>
        <v>4.7000000000000002E-3</v>
      </c>
      <c r="U216" s="2">
        <f>T216*U190</f>
        <v>49.025700000000001</v>
      </c>
      <c r="V216" s="48"/>
    </row>
    <row r="217" spans="1:22" x14ac:dyDescent="0.25">
      <c r="A217" s="102">
        <f t="shared" si="32"/>
        <v>31</v>
      </c>
      <c r="B217" s="103" t="s">
        <v>23</v>
      </c>
      <c r="C217" s="86"/>
      <c r="D217" s="56">
        <f>SUM(D215:D216)</f>
        <v>112.65479999999999</v>
      </c>
      <c r="E217" s="70"/>
      <c r="F217" s="55">
        <f>SUM(F215:F216)</f>
        <v>111.6117</v>
      </c>
      <c r="G217" s="87">
        <f>F217-D217</f>
        <v>-1.0430999999999955</v>
      </c>
      <c r="H217" s="86"/>
      <c r="I217" s="56">
        <f>SUM(I215:I216)</f>
        <v>112.65479999999999</v>
      </c>
      <c r="J217" s="70"/>
      <c r="K217" s="55">
        <f>SUM(K215:K216)</f>
        <v>111.6117</v>
      </c>
      <c r="L217" s="87">
        <f>K217-I217</f>
        <v>-1.0430999999999955</v>
      </c>
      <c r="M217" s="86"/>
      <c r="N217" s="56">
        <f>SUM(N215:N216)</f>
        <v>112.65479999999999</v>
      </c>
      <c r="O217" s="70"/>
      <c r="P217" s="55">
        <f>SUM(P215:P216)</f>
        <v>111.6117</v>
      </c>
      <c r="Q217" s="87">
        <f>P217-N217</f>
        <v>-1.0430999999999955</v>
      </c>
      <c r="R217" s="86"/>
      <c r="S217" s="56">
        <f>SUM(S215:S216)</f>
        <v>112.65479999999999</v>
      </c>
      <c r="T217" s="70"/>
      <c r="U217" s="55">
        <f>SUM(U215:U216)</f>
        <v>111.6117</v>
      </c>
      <c r="V217" s="87">
        <f>U217-S217</f>
        <v>-1.0430999999999955</v>
      </c>
    </row>
    <row r="218" spans="1:22" x14ac:dyDescent="0.25">
      <c r="A218" s="104">
        <f t="shared" si="32"/>
        <v>32</v>
      </c>
      <c r="B218" s="105" t="s">
        <v>87</v>
      </c>
      <c r="C218" s="88"/>
      <c r="D218" s="80"/>
      <c r="E218" s="71"/>
      <c r="F218" s="57"/>
      <c r="G218" s="89">
        <f>G217/D217</f>
        <v>-9.2592592592592188E-3</v>
      </c>
      <c r="H218" s="88"/>
      <c r="I218" s="80"/>
      <c r="J218" s="71"/>
      <c r="K218" s="57"/>
      <c r="L218" s="89">
        <f>L217/I217</f>
        <v>-9.2592592592592188E-3</v>
      </c>
      <c r="M218" s="88"/>
      <c r="N218" s="80"/>
      <c r="O218" s="71"/>
      <c r="P218" s="57"/>
      <c r="Q218" s="89">
        <f>Q217/N217</f>
        <v>-9.2592592592592188E-3</v>
      </c>
      <c r="R218" s="88"/>
      <c r="S218" s="80"/>
      <c r="T218" s="71"/>
      <c r="U218" s="57"/>
      <c r="V218" s="89">
        <f>V217/S217</f>
        <v>-9.2592592592592188E-3</v>
      </c>
    </row>
    <row r="219" spans="1:22" x14ac:dyDescent="0.25">
      <c r="A219" s="106">
        <f t="shared" si="32"/>
        <v>33</v>
      </c>
      <c r="B219" s="91" t="s">
        <v>27</v>
      </c>
      <c r="C219" s="90"/>
      <c r="D219" s="81"/>
      <c r="E219" s="72"/>
      <c r="F219" s="54"/>
      <c r="G219" s="91"/>
      <c r="H219" s="90"/>
      <c r="I219" s="81"/>
      <c r="J219" s="72"/>
      <c r="K219" s="54"/>
      <c r="L219" s="91"/>
      <c r="M219" s="90"/>
      <c r="N219" s="81"/>
      <c r="O219" s="72"/>
      <c r="P219" s="54"/>
      <c r="Q219" s="91"/>
      <c r="R219" s="90"/>
      <c r="S219" s="81"/>
      <c r="T219" s="72"/>
      <c r="U219" s="54"/>
      <c r="V219" s="91"/>
    </row>
    <row r="220" spans="1:22" x14ac:dyDescent="0.25">
      <c r="A220" s="99">
        <f t="shared" si="32"/>
        <v>34</v>
      </c>
      <c r="B220" s="48" t="s">
        <v>167</v>
      </c>
      <c r="C220" s="37">
        <f>WMSR+RRRP</f>
        <v>6.0000000000000001E-3</v>
      </c>
      <c r="D220" s="32">
        <f>C220*D190</f>
        <v>62.585999999999999</v>
      </c>
      <c r="E220" s="74">
        <f>WMSR+RRRP</f>
        <v>6.0000000000000001E-3</v>
      </c>
      <c r="F220" s="2">
        <f>E220*F190</f>
        <v>62.585999999999999</v>
      </c>
      <c r="G220" s="48"/>
      <c r="H220" s="37">
        <f>WMSR+RRRP</f>
        <v>6.0000000000000001E-3</v>
      </c>
      <c r="I220" s="32">
        <f>H220*I190</f>
        <v>62.585999999999999</v>
      </c>
      <c r="J220" s="74">
        <f>WMSR+RRRP</f>
        <v>6.0000000000000001E-3</v>
      </c>
      <c r="K220" s="2">
        <f>J220*K190</f>
        <v>62.585999999999999</v>
      </c>
      <c r="L220" s="48"/>
      <c r="M220" s="37">
        <f>WMSR+RRRP</f>
        <v>6.0000000000000001E-3</v>
      </c>
      <c r="N220" s="32">
        <f>M220*N190</f>
        <v>62.585999999999999</v>
      </c>
      <c r="O220" s="74">
        <f>WMSR+RRRP</f>
        <v>6.0000000000000001E-3</v>
      </c>
      <c r="P220" s="2">
        <f>O220*P190</f>
        <v>62.585999999999999</v>
      </c>
      <c r="Q220" s="48"/>
      <c r="R220" s="37">
        <f>WMSR+RRRP</f>
        <v>6.0000000000000001E-3</v>
      </c>
      <c r="S220" s="32">
        <f>R220*S190</f>
        <v>62.585999999999999</v>
      </c>
      <c r="T220" s="74">
        <f>WMSR+RRRP</f>
        <v>6.0000000000000001E-3</v>
      </c>
      <c r="U220" s="2">
        <f>T220*U190</f>
        <v>62.585999999999999</v>
      </c>
      <c r="V220" s="48"/>
    </row>
    <row r="221" spans="1:22" x14ac:dyDescent="0.25">
      <c r="A221" s="99">
        <f t="shared" si="32"/>
        <v>35</v>
      </c>
      <c r="B221" s="48" t="s">
        <v>56</v>
      </c>
      <c r="C221" s="37">
        <f>SSS</f>
        <v>0.25</v>
      </c>
      <c r="D221" s="32">
        <f>C221</f>
        <v>0.25</v>
      </c>
      <c r="E221" s="74">
        <f>SSS</f>
        <v>0.25</v>
      </c>
      <c r="F221" s="2">
        <f>E221</f>
        <v>0.25</v>
      </c>
      <c r="G221" s="48"/>
      <c r="H221" s="37">
        <f>SSS</f>
        <v>0.25</v>
      </c>
      <c r="I221" s="32">
        <f>H221</f>
        <v>0.25</v>
      </c>
      <c r="J221" s="74">
        <f>SSS</f>
        <v>0.25</v>
      </c>
      <c r="K221" s="2">
        <f>J221</f>
        <v>0.25</v>
      </c>
      <c r="L221" s="48"/>
      <c r="M221" s="37">
        <f>SSS</f>
        <v>0.25</v>
      </c>
      <c r="N221" s="32">
        <f>M221</f>
        <v>0.25</v>
      </c>
      <c r="O221" s="74">
        <f>SSS</f>
        <v>0.25</v>
      </c>
      <c r="P221" s="2">
        <f>O221</f>
        <v>0.25</v>
      </c>
      <c r="Q221" s="48"/>
      <c r="R221" s="37">
        <f>SSS</f>
        <v>0.25</v>
      </c>
      <c r="S221" s="32">
        <f>R221</f>
        <v>0.25</v>
      </c>
      <c r="T221" s="74">
        <f>SSS</f>
        <v>0.25</v>
      </c>
      <c r="U221" s="2">
        <f>T221</f>
        <v>0.25</v>
      </c>
      <c r="V221" s="48"/>
    </row>
    <row r="222" spans="1:22" x14ac:dyDescent="0.25">
      <c r="A222" s="99">
        <f t="shared" si="32"/>
        <v>36</v>
      </c>
      <c r="B222" s="48" t="s">
        <v>9</v>
      </c>
      <c r="C222" s="37">
        <v>7.0000000000000001E-3</v>
      </c>
      <c r="D222" s="32">
        <f>C222*D187</f>
        <v>70</v>
      </c>
      <c r="E222" s="74">
        <v>7.0000000000000001E-3</v>
      </c>
      <c r="F222" s="2">
        <f>E222*F187</f>
        <v>70</v>
      </c>
      <c r="G222" s="48"/>
      <c r="H222" s="37">
        <v>7.0000000000000001E-3</v>
      </c>
      <c r="I222" s="32">
        <f>H222*I187</f>
        <v>70</v>
      </c>
      <c r="J222" s="74">
        <v>7.0000000000000001E-3</v>
      </c>
      <c r="K222" s="2">
        <f>J222*K187</f>
        <v>70</v>
      </c>
      <c r="L222" s="48"/>
      <c r="M222" s="37">
        <v>7.0000000000000001E-3</v>
      </c>
      <c r="N222" s="32">
        <f>M222*N187</f>
        <v>70</v>
      </c>
      <c r="O222" s="74">
        <v>7.0000000000000001E-3</v>
      </c>
      <c r="P222" s="2">
        <f>O222*P187</f>
        <v>70</v>
      </c>
      <c r="Q222" s="48"/>
      <c r="R222" s="37">
        <v>7.0000000000000001E-3</v>
      </c>
      <c r="S222" s="32">
        <f>R222*S187</f>
        <v>70</v>
      </c>
      <c r="T222" s="74">
        <v>7.0000000000000001E-3</v>
      </c>
      <c r="U222" s="2">
        <f>T222*U187</f>
        <v>70</v>
      </c>
      <c r="V222" s="48"/>
    </row>
    <row r="223" spans="1:22" x14ac:dyDescent="0.25">
      <c r="A223" s="102">
        <f>A222+1</f>
        <v>37</v>
      </c>
      <c r="B223" s="103" t="s">
        <v>10</v>
      </c>
      <c r="C223" s="86"/>
      <c r="D223" s="56">
        <f>SUM(D220:D222)</f>
        <v>132.83600000000001</v>
      </c>
      <c r="E223" s="70"/>
      <c r="F223" s="55">
        <f>SUM(F220:F222)</f>
        <v>132.83600000000001</v>
      </c>
      <c r="G223" s="87">
        <f>F223-D223</f>
        <v>0</v>
      </c>
      <c r="H223" s="86"/>
      <c r="I223" s="56">
        <f>SUM(I220:I222)</f>
        <v>132.83600000000001</v>
      </c>
      <c r="J223" s="70"/>
      <c r="K223" s="55">
        <f>SUM(K220:K222)</f>
        <v>132.83600000000001</v>
      </c>
      <c r="L223" s="87">
        <f>K223-I223</f>
        <v>0</v>
      </c>
      <c r="M223" s="86"/>
      <c r="N223" s="56">
        <f>SUM(N220:N222)</f>
        <v>132.83600000000001</v>
      </c>
      <c r="O223" s="70"/>
      <c r="P223" s="55">
        <f>SUM(P220:P222)</f>
        <v>132.83600000000001</v>
      </c>
      <c r="Q223" s="87">
        <f>P223-N223</f>
        <v>0</v>
      </c>
      <c r="R223" s="86"/>
      <c r="S223" s="56">
        <f>SUM(S220:S222)</f>
        <v>132.83600000000001</v>
      </c>
      <c r="T223" s="70"/>
      <c r="U223" s="55">
        <f>SUM(U220:U222)</f>
        <v>132.83600000000001</v>
      </c>
      <c r="V223" s="87">
        <f>U223-S223</f>
        <v>0</v>
      </c>
    </row>
    <row r="224" spans="1:22" x14ac:dyDescent="0.25">
      <c r="A224" s="104">
        <f t="shared" si="32"/>
        <v>38</v>
      </c>
      <c r="B224" s="105" t="s">
        <v>87</v>
      </c>
      <c r="C224" s="88"/>
      <c r="D224" s="80"/>
      <c r="E224" s="71"/>
      <c r="F224" s="57"/>
      <c r="G224" s="89">
        <f>G223/D223</f>
        <v>0</v>
      </c>
      <c r="H224" s="88"/>
      <c r="I224" s="80"/>
      <c r="J224" s="71"/>
      <c r="K224" s="57"/>
      <c r="L224" s="89">
        <f>L223/I223</f>
        <v>0</v>
      </c>
      <c r="M224" s="88"/>
      <c r="N224" s="80"/>
      <c r="O224" s="71"/>
      <c r="P224" s="57"/>
      <c r="Q224" s="89">
        <f>Q223/N223</f>
        <v>0</v>
      </c>
      <c r="R224" s="88"/>
      <c r="S224" s="80"/>
      <c r="T224" s="71"/>
      <c r="U224" s="57"/>
      <c r="V224" s="89">
        <f>V223/S223</f>
        <v>0</v>
      </c>
    </row>
    <row r="225" spans="1:22" x14ac:dyDescent="0.25">
      <c r="A225" s="107">
        <f t="shared" si="32"/>
        <v>39</v>
      </c>
      <c r="B225" s="93" t="s">
        <v>97</v>
      </c>
      <c r="C225" s="92"/>
      <c r="D225" s="82">
        <f>D195+D212+D217+D223</f>
        <v>1559.1036388814914</v>
      </c>
      <c r="E225" s="75"/>
      <c r="F225" s="62">
        <f>F195+F212+F217+F223</f>
        <v>1529.7105388814912</v>
      </c>
      <c r="G225" s="93"/>
      <c r="H225" s="92"/>
      <c r="I225" s="82">
        <f>I195+I212+I217+I223</f>
        <v>1559.1036388814914</v>
      </c>
      <c r="J225" s="75"/>
      <c r="K225" s="62">
        <f>K195+K212+K217+K223</f>
        <v>1529.7105388814912</v>
      </c>
      <c r="L225" s="93"/>
      <c r="M225" s="92"/>
      <c r="N225" s="82">
        <f>N195+N212+N217+N223</f>
        <v>1563.1036388814914</v>
      </c>
      <c r="O225" s="75"/>
      <c r="P225" s="62">
        <f>P195+P212+P217+P223</f>
        <v>1529.7105388814912</v>
      </c>
      <c r="Q225" s="93"/>
      <c r="R225" s="92"/>
      <c r="S225" s="82">
        <f>S195+S212+S217+S223</f>
        <v>1641.1036388814914</v>
      </c>
      <c r="T225" s="75"/>
      <c r="U225" s="62">
        <f>U195+U212+U217+U223</f>
        <v>1529.7105388814912</v>
      </c>
      <c r="V225" s="93"/>
    </row>
    <row r="226" spans="1:22" x14ac:dyDescent="0.25">
      <c r="A226" s="108">
        <f t="shared" si="32"/>
        <v>40</v>
      </c>
      <c r="B226" s="94" t="s">
        <v>11</v>
      </c>
      <c r="C226" s="50"/>
      <c r="D226" s="33">
        <f>D225*0.13</f>
        <v>202.68347305459389</v>
      </c>
      <c r="E226" s="76"/>
      <c r="F226" s="59">
        <f>F225*0.13</f>
        <v>198.86237005459387</v>
      </c>
      <c r="G226" s="94"/>
      <c r="H226" s="50"/>
      <c r="I226" s="33">
        <f>I225*0.13</f>
        <v>202.68347305459389</v>
      </c>
      <c r="J226" s="76"/>
      <c r="K226" s="59">
        <f>K225*0.13</f>
        <v>198.86237005459387</v>
      </c>
      <c r="L226" s="94"/>
      <c r="M226" s="50"/>
      <c r="N226" s="33">
        <f>N225*0.13</f>
        <v>203.2034730545939</v>
      </c>
      <c r="O226" s="76"/>
      <c r="P226" s="59">
        <f>P225*0.13</f>
        <v>198.86237005459387</v>
      </c>
      <c r="Q226" s="94"/>
      <c r="R226" s="50"/>
      <c r="S226" s="33">
        <f>S225*0.13</f>
        <v>213.34347305459389</v>
      </c>
      <c r="T226" s="76"/>
      <c r="U226" s="59">
        <f>U225*0.13</f>
        <v>198.86237005459387</v>
      </c>
      <c r="V226" s="94"/>
    </row>
    <row r="227" spans="1:22" x14ac:dyDescent="0.25">
      <c r="A227" s="109">
        <f>A226+1</f>
        <v>41</v>
      </c>
      <c r="B227" s="110" t="s">
        <v>13</v>
      </c>
      <c r="C227" s="95"/>
      <c r="D227" s="64">
        <f>SUM(D225:D226)</f>
        <v>1761.7871119360852</v>
      </c>
      <c r="E227" s="78"/>
      <c r="F227" s="63">
        <f>SUM(F225:F226)</f>
        <v>1728.572908936085</v>
      </c>
      <c r="G227" s="96">
        <f>F227-D227</f>
        <v>-33.214203000000225</v>
      </c>
      <c r="H227" s="95"/>
      <c r="I227" s="64">
        <f>SUM(I225:I226)</f>
        <v>1761.7871119360852</v>
      </c>
      <c r="J227" s="78"/>
      <c r="K227" s="63">
        <f>SUM(K225:K226)</f>
        <v>1728.572908936085</v>
      </c>
      <c r="L227" s="96">
        <f>K227-I227</f>
        <v>-33.214203000000225</v>
      </c>
      <c r="M227" s="95"/>
      <c r="N227" s="64">
        <f>SUM(N225:N226)</f>
        <v>1766.3071119360852</v>
      </c>
      <c r="O227" s="78"/>
      <c r="P227" s="63">
        <f>SUM(P225:P226)</f>
        <v>1728.572908936085</v>
      </c>
      <c r="Q227" s="96">
        <f>P227-N227</f>
        <v>-37.734203000000207</v>
      </c>
      <c r="R227" s="95"/>
      <c r="S227" s="64">
        <f>SUM(S225:S226)</f>
        <v>1854.4471119360853</v>
      </c>
      <c r="T227" s="78"/>
      <c r="U227" s="63">
        <f>SUM(U225:U226)</f>
        <v>1728.572908936085</v>
      </c>
      <c r="V227" s="96">
        <f>U227-S227</f>
        <v>-125.87420300000031</v>
      </c>
    </row>
    <row r="228" spans="1:22" x14ac:dyDescent="0.25">
      <c r="A228" s="111">
        <f t="shared" si="32"/>
        <v>42</v>
      </c>
      <c r="B228" s="112" t="s">
        <v>87</v>
      </c>
      <c r="C228" s="97"/>
      <c r="D228" s="83"/>
      <c r="E228" s="79"/>
      <c r="F228" s="65"/>
      <c r="G228" s="98">
        <f>G227/D227</f>
        <v>-1.8852563272244657E-2</v>
      </c>
      <c r="H228" s="97"/>
      <c r="I228" s="83"/>
      <c r="J228" s="79"/>
      <c r="K228" s="65"/>
      <c r="L228" s="98">
        <f>L227/I227</f>
        <v>-1.8852563272244657E-2</v>
      </c>
      <c r="M228" s="97"/>
      <c r="N228" s="83"/>
      <c r="O228" s="79"/>
      <c r="P228" s="65"/>
      <c r="Q228" s="98">
        <f>Q227/N227</f>
        <v>-2.1363330728278038E-2</v>
      </c>
      <c r="R228" s="97"/>
      <c r="S228" s="83"/>
      <c r="T228" s="79"/>
      <c r="U228" s="65"/>
      <c r="V228" s="98">
        <f>V227/S227</f>
        <v>-6.7876944125187133E-2</v>
      </c>
    </row>
    <row r="229" spans="1:22" x14ac:dyDescent="0.25">
      <c r="A229" s="151">
        <f>A228+1</f>
        <v>43</v>
      </c>
      <c r="B229" s="152" t="s">
        <v>14</v>
      </c>
      <c r="C229" s="153"/>
      <c r="D229" s="154"/>
      <c r="E229" s="155"/>
      <c r="F229" s="156"/>
      <c r="G229" s="152"/>
      <c r="H229" s="153"/>
      <c r="I229" s="154"/>
      <c r="J229" s="155"/>
      <c r="K229" s="156"/>
      <c r="L229" s="152"/>
      <c r="M229" s="153"/>
      <c r="N229" s="154"/>
      <c r="O229" s="155"/>
      <c r="P229" s="156"/>
      <c r="Q229" s="152"/>
      <c r="R229" s="153"/>
      <c r="S229" s="154"/>
      <c r="T229" s="155"/>
      <c r="U229" s="156"/>
      <c r="V229" s="152"/>
    </row>
    <row r="230" spans="1:22" x14ac:dyDescent="0.25">
      <c r="A230" s="108">
        <f>A229+1</f>
        <v>44</v>
      </c>
      <c r="B230" s="94" t="s">
        <v>96</v>
      </c>
      <c r="C230" s="162">
        <v>0</v>
      </c>
      <c r="D230" s="33">
        <f>C230*D187</f>
        <v>0</v>
      </c>
      <c r="E230" s="163">
        <v>0</v>
      </c>
      <c r="F230" s="59">
        <f>E230*F187</f>
        <v>0</v>
      </c>
      <c r="G230" s="94"/>
      <c r="H230" s="37">
        <v>0</v>
      </c>
      <c r="I230" s="33">
        <f>H230*I187</f>
        <v>0</v>
      </c>
      <c r="J230" s="163">
        <v>0</v>
      </c>
      <c r="K230" s="2">
        <f>J230*K187</f>
        <v>0</v>
      </c>
      <c r="L230" s="94"/>
      <c r="M230" s="37">
        <f>Rates!$C$21</f>
        <v>8.3000000000000001E-3</v>
      </c>
      <c r="N230" s="33">
        <f>M230*N187</f>
        <v>83</v>
      </c>
      <c r="O230" s="163">
        <v>0</v>
      </c>
      <c r="P230" s="2">
        <f>O230*P187</f>
        <v>0</v>
      </c>
      <c r="Q230" s="94"/>
      <c r="R230" s="37">
        <f>Rates!$C$25</f>
        <v>3.0999999999999999E-3</v>
      </c>
      <c r="S230" s="33">
        <f>R230*S187</f>
        <v>31</v>
      </c>
      <c r="T230" s="163">
        <v>0</v>
      </c>
      <c r="U230" s="2">
        <f>T230*U187</f>
        <v>0</v>
      </c>
      <c r="V230" s="94"/>
    </row>
    <row r="231" spans="1:22" x14ac:dyDescent="0.25">
      <c r="A231" s="108">
        <f>A230+1</f>
        <v>45</v>
      </c>
      <c r="B231" s="94" t="s">
        <v>163</v>
      </c>
      <c r="C231" s="37">
        <v>0</v>
      </c>
      <c r="D231" s="32">
        <f>C231*D187</f>
        <v>0</v>
      </c>
      <c r="E231" s="163">
        <v>0</v>
      </c>
      <c r="F231" s="2">
        <f>E231*F187</f>
        <v>0</v>
      </c>
      <c r="G231" s="48"/>
      <c r="H231" s="37">
        <v>0</v>
      </c>
      <c r="I231" s="32">
        <f>H231*I187</f>
        <v>0</v>
      </c>
      <c r="J231" s="74">
        <v>0</v>
      </c>
      <c r="K231" s="2">
        <f>J231*K187</f>
        <v>0</v>
      </c>
      <c r="L231" s="48"/>
      <c r="M231" s="37">
        <v>0</v>
      </c>
      <c r="N231" s="32">
        <f>M231*N187</f>
        <v>0</v>
      </c>
      <c r="O231" s="74">
        <v>0</v>
      </c>
      <c r="P231" s="2">
        <f>O231*P187</f>
        <v>0</v>
      </c>
      <c r="Q231" s="48"/>
      <c r="R231" s="37">
        <f>Rates!$C$26</f>
        <v>-2.9999999999999997E-4</v>
      </c>
      <c r="S231" s="32">
        <f>R231*S187</f>
        <v>-2.9999999999999996</v>
      </c>
      <c r="T231" s="74">
        <v>0</v>
      </c>
      <c r="U231" s="2">
        <f>T231*U187</f>
        <v>0</v>
      </c>
      <c r="V231" s="48"/>
    </row>
    <row r="232" spans="1:22" x14ac:dyDescent="0.25">
      <c r="A232" s="108">
        <f t="shared" ref="A232:A234" si="41">A231+1</f>
        <v>46</v>
      </c>
      <c r="B232" s="94" t="s">
        <v>168</v>
      </c>
      <c r="C232" s="37">
        <f>Rates!$C$15</f>
        <v>3.5000000000000001E-3</v>
      </c>
      <c r="D232" s="32">
        <f>C232*D187</f>
        <v>35</v>
      </c>
      <c r="E232" s="163">
        <f>Rates!$K$13</f>
        <v>0</v>
      </c>
      <c r="F232" s="2">
        <f>E232*F187</f>
        <v>0</v>
      </c>
      <c r="G232" s="48"/>
      <c r="H232" s="37">
        <f>Rates!$C$15</f>
        <v>3.5000000000000001E-3</v>
      </c>
      <c r="I232" s="32">
        <f>H232*I187</f>
        <v>35</v>
      </c>
      <c r="J232" s="74">
        <f>Rates!$K$13</f>
        <v>0</v>
      </c>
      <c r="K232" s="2">
        <f>J232*K187</f>
        <v>0</v>
      </c>
      <c r="L232" s="48"/>
      <c r="M232" s="37">
        <f>Rates!$C$15</f>
        <v>3.5000000000000001E-3</v>
      </c>
      <c r="N232" s="32">
        <f>M232*N187</f>
        <v>35</v>
      </c>
      <c r="O232" s="74">
        <f>Rates!$K$13</f>
        <v>0</v>
      </c>
      <c r="P232" s="2">
        <f>O232*P187</f>
        <v>0</v>
      </c>
      <c r="Q232" s="48"/>
      <c r="R232" s="37">
        <f>Rates!$C$15</f>
        <v>3.5000000000000001E-3</v>
      </c>
      <c r="S232" s="32">
        <f>R232*S187</f>
        <v>35</v>
      </c>
      <c r="T232" s="74">
        <f>Rates!$K$13</f>
        <v>0</v>
      </c>
      <c r="U232" s="2">
        <f>T232*U187</f>
        <v>0</v>
      </c>
      <c r="V232" s="48"/>
    </row>
    <row r="233" spans="1:22" x14ac:dyDescent="0.25">
      <c r="A233" s="289">
        <f t="shared" si="41"/>
        <v>47</v>
      </c>
      <c r="B233" s="301" t="s">
        <v>169</v>
      </c>
      <c r="C233" s="290">
        <f>Rates!$C$16</f>
        <v>0</v>
      </c>
      <c r="D233" s="32">
        <f>C233*D187</f>
        <v>0</v>
      </c>
      <c r="E233" s="163">
        <f>Rates!$K$14</f>
        <v>-2.2000000000000001E-3</v>
      </c>
      <c r="F233" s="40">
        <f>E233*F187</f>
        <v>-22</v>
      </c>
      <c r="G233" s="85"/>
      <c r="H233" s="290">
        <f>Rates!$C$16</f>
        <v>0</v>
      </c>
      <c r="I233" s="39">
        <f>H233*I187</f>
        <v>0</v>
      </c>
      <c r="J233" s="291">
        <f>Rates!$K$14</f>
        <v>-2.2000000000000001E-3</v>
      </c>
      <c r="K233" s="40">
        <f>J233*K187</f>
        <v>-22</v>
      </c>
      <c r="L233" s="85"/>
      <c r="M233" s="290">
        <f>Rates!$C$16</f>
        <v>0</v>
      </c>
      <c r="N233" s="39">
        <f>M233*N187</f>
        <v>0</v>
      </c>
      <c r="O233" s="291">
        <f>Rates!$K$14</f>
        <v>-2.2000000000000001E-3</v>
      </c>
      <c r="P233" s="40">
        <f>O233*P187</f>
        <v>-22</v>
      </c>
      <c r="Q233" s="85"/>
      <c r="R233" s="290">
        <f>Rates!$C$16</f>
        <v>0</v>
      </c>
      <c r="S233" s="39">
        <f>R233*S187</f>
        <v>0</v>
      </c>
      <c r="T233" s="291">
        <f>Rates!$K$14</f>
        <v>-2.2000000000000001E-3</v>
      </c>
      <c r="U233" s="40">
        <f>T233*U187</f>
        <v>-22</v>
      </c>
      <c r="V233" s="85"/>
    </row>
    <row r="234" spans="1:22" x14ac:dyDescent="0.25">
      <c r="A234" s="292">
        <f t="shared" si="41"/>
        <v>48</v>
      </c>
      <c r="B234" s="293" t="s">
        <v>15</v>
      </c>
      <c r="C234" s="294"/>
      <c r="D234" s="295">
        <f>D225+SUM(D230:D233)</f>
        <v>1594.1036388814914</v>
      </c>
      <c r="E234" s="296"/>
      <c r="F234" s="297">
        <f>F225+SUM(F230:F233)</f>
        <v>1507.7105388814912</v>
      </c>
      <c r="G234" s="293"/>
      <c r="H234" s="294"/>
      <c r="I234" s="295">
        <f>I225+SUM(I230:I233)</f>
        <v>1594.1036388814914</v>
      </c>
      <c r="J234" s="296"/>
      <c r="K234" s="297">
        <f>K225+SUM(K230:K233)</f>
        <v>1507.7105388814912</v>
      </c>
      <c r="L234" s="293"/>
      <c r="M234" s="294"/>
      <c r="N234" s="295">
        <f>N225+SUM(N230:N233)</f>
        <v>1681.1036388814914</v>
      </c>
      <c r="O234" s="296"/>
      <c r="P234" s="297">
        <f>P225+SUM(P230:P233)</f>
        <v>1507.7105388814912</v>
      </c>
      <c r="Q234" s="293"/>
      <c r="R234" s="294"/>
      <c r="S234" s="295">
        <f>S225+SUM(S230:S233)</f>
        <v>1704.1036388814914</v>
      </c>
      <c r="T234" s="296"/>
      <c r="U234" s="297">
        <f>U225+SUM(U230:U233)</f>
        <v>1507.7105388814912</v>
      </c>
      <c r="V234" s="293"/>
    </row>
    <row r="235" spans="1:22" x14ac:dyDescent="0.25">
      <c r="A235" s="99">
        <f t="shared" si="32"/>
        <v>49</v>
      </c>
      <c r="B235" s="48" t="s">
        <v>11</v>
      </c>
      <c r="C235" s="49"/>
      <c r="D235" s="32">
        <f>D234*0.13</f>
        <v>207.2334730545939</v>
      </c>
      <c r="E235" s="66"/>
      <c r="F235" s="2">
        <f>F234*0.13</f>
        <v>196.00237005459385</v>
      </c>
      <c r="G235" s="48"/>
      <c r="H235" s="49"/>
      <c r="I235" s="32">
        <f>I234*0.13</f>
        <v>207.2334730545939</v>
      </c>
      <c r="J235" s="66"/>
      <c r="K235" s="2">
        <f>K234*0.13</f>
        <v>196.00237005459385</v>
      </c>
      <c r="L235" s="48"/>
      <c r="M235" s="49"/>
      <c r="N235" s="32">
        <f>N234*0.13</f>
        <v>218.5434730545939</v>
      </c>
      <c r="O235" s="66"/>
      <c r="P235" s="2">
        <f>P234*0.13</f>
        <v>196.00237005459385</v>
      </c>
      <c r="Q235" s="48"/>
      <c r="R235" s="49"/>
      <c r="S235" s="32">
        <f>S234*0.13</f>
        <v>221.53347305459388</v>
      </c>
      <c r="T235" s="66"/>
      <c r="U235" s="2">
        <f>U234*0.13</f>
        <v>196.00237005459385</v>
      </c>
      <c r="V235" s="48"/>
    </row>
    <row r="236" spans="1:22" x14ac:dyDescent="0.25">
      <c r="A236" s="137">
        <f>A235+1</f>
        <v>50</v>
      </c>
      <c r="B236" s="138" t="s">
        <v>13</v>
      </c>
      <c r="C236" s="139"/>
      <c r="D236" s="140">
        <f>SUM(D234:D235)</f>
        <v>1801.3371119360854</v>
      </c>
      <c r="E236" s="141"/>
      <c r="F236" s="142">
        <f>SUM(F234:F235)</f>
        <v>1703.7129089360851</v>
      </c>
      <c r="G236" s="143">
        <f>F236-D236</f>
        <v>-97.624203000000307</v>
      </c>
      <c r="H236" s="139"/>
      <c r="I236" s="140">
        <f>SUM(I234:I235)</f>
        <v>1801.3371119360854</v>
      </c>
      <c r="J236" s="141"/>
      <c r="K236" s="142">
        <f>SUM(K234:K235)</f>
        <v>1703.7129089360851</v>
      </c>
      <c r="L236" s="143">
        <f>K236-I236</f>
        <v>-97.624203000000307</v>
      </c>
      <c r="M236" s="139"/>
      <c r="N236" s="140">
        <f>SUM(N234:N235)</f>
        <v>1899.6471119360854</v>
      </c>
      <c r="O236" s="141"/>
      <c r="P236" s="142">
        <f>SUM(P234:P235)</f>
        <v>1703.7129089360851</v>
      </c>
      <c r="Q236" s="143">
        <f>P236-N236</f>
        <v>-195.93420300000025</v>
      </c>
      <c r="R236" s="139"/>
      <c r="S236" s="140">
        <f>SUM(S234:S235)</f>
        <v>1925.6371119360854</v>
      </c>
      <c r="T236" s="141"/>
      <c r="U236" s="142">
        <f>SUM(U234:U235)</f>
        <v>1703.7129089360851</v>
      </c>
      <c r="V236" s="143">
        <f>U236-S236</f>
        <v>-221.92420300000026</v>
      </c>
    </row>
    <row r="237" spans="1:22" ht="15.75" thickBot="1" x14ac:dyDescent="0.3">
      <c r="A237" s="144">
        <f>A236+1</f>
        <v>51</v>
      </c>
      <c r="B237" s="145" t="s">
        <v>87</v>
      </c>
      <c r="C237" s="146"/>
      <c r="D237" s="147"/>
      <c r="E237" s="148"/>
      <c r="F237" s="149"/>
      <c r="G237" s="150">
        <f>G236/D236</f>
        <v>-5.4195409817029395E-2</v>
      </c>
      <c r="H237" s="146"/>
      <c r="I237" s="147"/>
      <c r="J237" s="148"/>
      <c r="K237" s="149"/>
      <c r="L237" s="150">
        <f>L236/I236</f>
        <v>-5.4195409817029395E-2</v>
      </c>
      <c r="M237" s="146"/>
      <c r="N237" s="147"/>
      <c r="O237" s="148"/>
      <c r="P237" s="149"/>
      <c r="Q237" s="150">
        <f>Q236/N236</f>
        <v>-0.10314242143653077</v>
      </c>
      <c r="R237" s="146"/>
      <c r="S237" s="147"/>
      <c r="T237" s="148"/>
      <c r="U237" s="149"/>
      <c r="V237" s="150">
        <f>V236/S236</f>
        <v>-0.11524715722625013</v>
      </c>
    </row>
    <row r="238" spans="1:22" ht="15.75" thickBot="1" x14ac:dyDescent="0.3"/>
    <row r="239" spans="1:22" x14ac:dyDescent="0.25">
      <c r="A239" s="113">
        <f>A237+1</f>
        <v>52</v>
      </c>
      <c r="B239" s="114" t="s">
        <v>89</v>
      </c>
      <c r="C239" s="113" t="s">
        <v>2</v>
      </c>
      <c r="D239" s="158" t="s">
        <v>3</v>
      </c>
      <c r="E239" s="159" t="s">
        <v>2</v>
      </c>
      <c r="F239" s="160" t="s">
        <v>3</v>
      </c>
      <c r="G239" s="161" t="s">
        <v>77</v>
      </c>
      <c r="H239" s="113" t="s">
        <v>2</v>
      </c>
      <c r="I239" s="158" t="s">
        <v>3</v>
      </c>
      <c r="J239" s="159" t="s">
        <v>2</v>
      </c>
      <c r="K239" s="160" t="s">
        <v>3</v>
      </c>
      <c r="L239" s="161" t="s">
        <v>77</v>
      </c>
      <c r="M239" s="113" t="s">
        <v>2</v>
      </c>
      <c r="N239" s="158" t="s">
        <v>3</v>
      </c>
      <c r="O239" s="159" t="s">
        <v>2</v>
      </c>
      <c r="P239" s="160" t="s">
        <v>3</v>
      </c>
      <c r="Q239" s="161" t="s">
        <v>77</v>
      </c>
      <c r="R239" s="113" t="s">
        <v>2</v>
      </c>
      <c r="S239" s="158" t="s">
        <v>3</v>
      </c>
      <c r="T239" s="159" t="s">
        <v>2</v>
      </c>
      <c r="U239" s="160" t="s">
        <v>3</v>
      </c>
      <c r="V239" s="161" t="s">
        <v>77</v>
      </c>
    </row>
    <row r="240" spans="1:22" x14ac:dyDescent="0.25">
      <c r="A240" s="99">
        <f>A239+1</f>
        <v>53</v>
      </c>
      <c r="B240" s="48" t="s">
        <v>88</v>
      </c>
      <c r="C240" s="49"/>
      <c r="D240" s="32">
        <f>SUM(D198:D199)+D202+D211+D204</f>
        <v>116.94</v>
      </c>
      <c r="E240" s="66"/>
      <c r="F240" s="2">
        <f>SUM(F198:F199)+F202+F211+F204</f>
        <v>117.59</v>
      </c>
      <c r="G240" s="36">
        <f>F240-D240</f>
        <v>0.65000000000000568</v>
      </c>
      <c r="H240" s="49"/>
      <c r="I240" s="32">
        <f>SUM(I198:I199)+I202+I211+I204</f>
        <v>116.94</v>
      </c>
      <c r="J240" s="66"/>
      <c r="K240" s="2">
        <f>SUM(K198:K199)+K202+K211+K204</f>
        <v>117.59</v>
      </c>
      <c r="L240" s="36">
        <f>K240-I240</f>
        <v>0.65000000000000568</v>
      </c>
      <c r="M240" s="49"/>
      <c r="N240" s="32">
        <f>SUM(N198:N199)+N202+N211+N204</f>
        <v>116.94</v>
      </c>
      <c r="O240" s="66"/>
      <c r="P240" s="2">
        <f>SUM(P198:P199)+P202+P211+P204</f>
        <v>117.59</v>
      </c>
      <c r="Q240" s="36">
        <f>P240-N240</f>
        <v>0.65000000000000568</v>
      </c>
      <c r="R240" s="49"/>
      <c r="S240" s="32">
        <f>SUM(S198:S199)+S202+S211+S204</f>
        <v>116.94</v>
      </c>
      <c r="T240" s="66"/>
      <c r="U240" s="2">
        <f>SUM(U198:U199)+U202+U211+U204</f>
        <v>117.59</v>
      </c>
      <c r="V240" s="36">
        <f>U240-S240</f>
        <v>0.65000000000000568</v>
      </c>
    </row>
    <row r="241" spans="1:22" x14ac:dyDescent="0.25">
      <c r="A241" s="124">
        <f t="shared" ref="A241:A243" si="42">A240+1</f>
        <v>54</v>
      </c>
      <c r="B241" s="125" t="s">
        <v>87</v>
      </c>
      <c r="C241" s="126"/>
      <c r="D241" s="127"/>
      <c r="E241" s="128"/>
      <c r="F241" s="53"/>
      <c r="G241" s="129">
        <f>G240/SUM(D240:D243)</f>
        <v>3.254262997862435E-3</v>
      </c>
      <c r="H241" s="126"/>
      <c r="I241" s="127"/>
      <c r="J241" s="128"/>
      <c r="K241" s="53"/>
      <c r="L241" s="129">
        <f>L240/SUM(I240:I243)</f>
        <v>3.254262997862435E-3</v>
      </c>
      <c r="M241" s="126"/>
      <c r="N241" s="127"/>
      <c r="O241" s="128"/>
      <c r="P241" s="53"/>
      <c r="Q241" s="129">
        <f>Q240/SUM(N240:N243)</f>
        <v>3.1903718648820839E-3</v>
      </c>
      <c r="R241" s="126"/>
      <c r="S241" s="127"/>
      <c r="T241" s="128"/>
      <c r="U241" s="53"/>
      <c r="V241" s="129">
        <f>V240/SUM(S240:S243)</f>
        <v>2.3071079787313534E-3</v>
      </c>
    </row>
    <row r="242" spans="1:22" x14ac:dyDescent="0.25">
      <c r="A242" s="99">
        <f t="shared" si="42"/>
        <v>55</v>
      </c>
      <c r="B242" s="48" t="s">
        <v>90</v>
      </c>
      <c r="C242" s="49"/>
      <c r="D242" s="32">
        <f>D200+D203+SUM(D205:D210)+D201</f>
        <v>82.798005326231674</v>
      </c>
      <c r="E242" s="66"/>
      <c r="F242" s="2">
        <f>F200+F203+SUM(F205:F210)+F201</f>
        <v>53.798005326231682</v>
      </c>
      <c r="G242" s="36">
        <f>F242-D242</f>
        <v>-28.999999999999993</v>
      </c>
      <c r="H242" s="49"/>
      <c r="I242" s="32">
        <f>I200+I203+SUM(I205:I210)+I201</f>
        <v>82.798005326231674</v>
      </c>
      <c r="J242" s="66"/>
      <c r="K242" s="2">
        <f>K200+K203+SUM(K205:K210)+K201</f>
        <v>53.798005326231682</v>
      </c>
      <c r="L242" s="36">
        <f>K242-I242</f>
        <v>-28.999999999999993</v>
      </c>
      <c r="M242" s="49"/>
      <c r="N242" s="32">
        <f>N200+N203+SUM(N205:N210)+N201</f>
        <v>86.798005326231674</v>
      </c>
      <c r="O242" s="66"/>
      <c r="P242" s="2">
        <f>P200+P203+SUM(P205:P210)+P201</f>
        <v>53.798005326231682</v>
      </c>
      <c r="Q242" s="36">
        <f>P242-N242</f>
        <v>-32.999999999999993</v>
      </c>
      <c r="R242" s="49"/>
      <c r="S242" s="32">
        <f>S200+S203+SUM(S205:S210)+S201</f>
        <v>164.79800532623167</v>
      </c>
      <c r="T242" s="66"/>
      <c r="U242" s="2">
        <f>U200+U203+SUM(U205:U210)+U201</f>
        <v>53.798005326231682</v>
      </c>
      <c r="V242" s="36">
        <f>U242-S242</f>
        <v>-111</v>
      </c>
    </row>
    <row r="243" spans="1:22" ht="15.75" thickBot="1" x14ac:dyDescent="0.3">
      <c r="A243" s="130">
        <f t="shared" si="42"/>
        <v>56</v>
      </c>
      <c r="B243" s="131" t="s">
        <v>87</v>
      </c>
      <c r="C243" s="132"/>
      <c r="D243" s="133"/>
      <c r="E243" s="134"/>
      <c r="F243" s="135"/>
      <c r="G243" s="136">
        <f>G242/SUM(D240:D243)</f>
        <v>-0.14519019528924579</v>
      </c>
      <c r="H243" s="132"/>
      <c r="I243" s="133"/>
      <c r="J243" s="134"/>
      <c r="K243" s="135"/>
      <c r="L243" s="136">
        <f>L242/SUM(I240:I243)</f>
        <v>-0.14519019528924579</v>
      </c>
      <c r="M243" s="132"/>
      <c r="N243" s="133"/>
      <c r="O243" s="134"/>
      <c r="P243" s="135"/>
      <c r="Q243" s="136">
        <f>Q242/SUM(N240:N243)</f>
        <v>-0.16197272544785821</v>
      </c>
      <c r="R243" s="132"/>
      <c r="S243" s="133"/>
      <c r="T243" s="134"/>
      <c r="U243" s="135"/>
      <c r="V243" s="136">
        <f>V242/SUM(S240:S243)</f>
        <v>-0.39398305482950458</v>
      </c>
    </row>
    <row r="244" spans="1:22" ht="15.75" thickBot="1" x14ac:dyDescent="0.3"/>
    <row r="245" spans="1:22" x14ac:dyDescent="0.25">
      <c r="A245" s="341" t="s">
        <v>81</v>
      </c>
      <c r="B245" s="343" t="s">
        <v>0</v>
      </c>
      <c r="C245" s="339" t="s">
        <v>159</v>
      </c>
      <c r="D245" s="340"/>
      <c r="E245" s="337" t="s">
        <v>158</v>
      </c>
      <c r="F245" s="337"/>
      <c r="G245" s="338"/>
      <c r="H245" s="339" t="s">
        <v>160</v>
      </c>
      <c r="I245" s="340"/>
      <c r="J245" s="337" t="s">
        <v>158</v>
      </c>
      <c r="K245" s="337"/>
      <c r="L245" s="338"/>
      <c r="M245" s="339" t="s">
        <v>161</v>
      </c>
      <c r="N245" s="340"/>
      <c r="O245" s="337" t="s">
        <v>158</v>
      </c>
      <c r="P245" s="337"/>
      <c r="Q245" s="338"/>
      <c r="R245" s="339" t="s">
        <v>162</v>
      </c>
      <c r="S245" s="340"/>
      <c r="T245" s="337" t="s">
        <v>158</v>
      </c>
      <c r="U245" s="337"/>
      <c r="V245" s="338"/>
    </row>
    <row r="246" spans="1:22" x14ac:dyDescent="0.25">
      <c r="A246" s="342"/>
      <c r="B246" s="344"/>
      <c r="C246" s="117" t="s">
        <v>2</v>
      </c>
      <c r="D246" s="118" t="s">
        <v>3</v>
      </c>
      <c r="E246" s="119" t="s">
        <v>2</v>
      </c>
      <c r="F246" s="120" t="s">
        <v>3</v>
      </c>
      <c r="G246" s="246" t="s">
        <v>77</v>
      </c>
      <c r="H246" s="117" t="s">
        <v>2</v>
      </c>
      <c r="I246" s="118" t="s">
        <v>3</v>
      </c>
      <c r="J246" s="119" t="s">
        <v>2</v>
      </c>
      <c r="K246" s="120" t="s">
        <v>3</v>
      </c>
      <c r="L246" s="246" t="s">
        <v>77</v>
      </c>
      <c r="M246" s="117" t="s">
        <v>2</v>
      </c>
      <c r="N246" s="118" t="s">
        <v>3</v>
      </c>
      <c r="O246" s="119" t="s">
        <v>2</v>
      </c>
      <c r="P246" s="120" t="s">
        <v>3</v>
      </c>
      <c r="Q246" s="246" t="s">
        <v>77</v>
      </c>
      <c r="R246" s="117" t="s">
        <v>2</v>
      </c>
      <c r="S246" s="118" t="s">
        <v>3</v>
      </c>
      <c r="T246" s="119" t="s">
        <v>2</v>
      </c>
      <c r="U246" s="120" t="s">
        <v>3</v>
      </c>
      <c r="V246" s="246" t="s">
        <v>77</v>
      </c>
    </row>
    <row r="247" spans="1:22" x14ac:dyDescent="0.25">
      <c r="A247" s="99">
        <v>1</v>
      </c>
      <c r="B247" s="48" t="s">
        <v>68</v>
      </c>
      <c r="C247" s="49"/>
      <c r="D247" s="302">
        <v>15000</v>
      </c>
      <c r="E247" s="303"/>
      <c r="F247" s="44">
        <f>D247</f>
        <v>15000</v>
      </c>
      <c r="G247" s="304"/>
      <c r="H247" s="305"/>
      <c r="I247" s="43">
        <f>D247</f>
        <v>15000</v>
      </c>
      <c r="J247" s="303"/>
      <c r="K247" s="44">
        <f>I247</f>
        <v>15000</v>
      </c>
      <c r="L247" s="304"/>
      <c r="M247" s="305"/>
      <c r="N247" s="43">
        <f>D247</f>
        <v>15000</v>
      </c>
      <c r="O247" s="303"/>
      <c r="P247" s="44">
        <f>N247</f>
        <v>15000</v>
      </c>
      <c r="Q247" s="304"/>
      <c r="R247" s="305"/>
      <c r="S247" s="43">
        <f>D247</f>
        <v>15000</v>
      </c>
      <c r="T247" s="303"/>
      <c r="U247" s="44">
        <f>S247</f>
        <v>15000</v>
      </c>
      <c r="V247" s="48"/>
    </row>
    <row r="248" spans="1:22" x14ac:dyDescent="0.25">
      <c r="A248" s="99">
        <f>A247+1</f>
        <v>2</v>
      </c>
      <c r="B248" s="48" t="s">
        <v>69</v>
      </c>
      <c r="C248" s="49"/>
      <c r="D248" s="43">
        <v>0</v>
      </c>
      <c r="E248" s="303"/>
      <c r="F248" s="44">
        <f>D248</f>
        <v>0</v>
      </c>
      <c r="G248" s="304"/>
      <c r="H248" s="305"/>
      <c r="I248" s="43">
        <v>0</v>
      </c>
      <c r="J248" s="303"/>
      <c r="K248" s="44">
        <f>I248</f>
        <v>0</v>
      </c>
      <c r="L248" s="304"/>
      <c r="M248" s="305"/>
      <c r="N248" s="43">
        <v>0</v>
      </c>
      <c r="O248" s="303"/>
      <c r="P248" s="44">
        <f>N248</f>
        <v>0</v>
      </c>
      <c r="Q248" s="304"/>
      <c r="R248" s="305"/>
      <c r="S248" s="43">
        <v>0</v>
      </c>
      <c r="T248" s="303"/>
      <c r="U248" s="44">
        <f>S248</f>
        <v>0</v>
      </c>
      <c r="V248" s="48"/>
    </row>
    <row r="249" spans="1:22" x14ac:dyDescent="0.25">
      <c r="A249" s="99">
        <f t="shared" ref="A249:A295" si="43">A248+1</f>
        <v>3</v>
      </c>
      <c r="B249" s="48" t="s">
        <v>19</v>
      </c>
      <c r="C249" s="49"/>
      <c r="D249" s="30">
        <f>CKH_LOSS</f>
        <v>1.0430999999999999</v>
      </c>
      <c r="E249" s="66"/>
      <c r="F249" s="1">
        <f>EPI_LOSS</f>
        <v>1.0430999999999999</v>
      </c>
      <c r="G249" s="48"/>
      <c r="H249" s="49"/>
      <c r="I249" s="30">
        <f>SMP_LOSS</f>
        <v>1.0430999999999999</v>
      </c>
      <c r="J249" s="66"/>
      <c r="K249" s="1">
        <f>EPI_LOSS</f>
        <v>1.0430999999999999</v>
      </c>
      <c r="L249" s="48"/>
      <c r="M249" s="49"/>
      <c r="N249" s="30">
        <f>DUT_LOSS</f>
        <v>1.0430999999999999</v>
      </c>
      <c r="O249" s="66"/>
      <c r="P249" s="1">
        <f>EPI_LOSS</f>
        <v>1.0430999999999999</v>
      </c>
      <c r="Q249" s="48"/>
      <c r="R249" s="49"/>
      <c r="S249" s="42">
        <f>NEW_LOSS</f>
        <v>1.0430999999999999</v>
      </c>
      <c r="T249" s="66"/>
      <c r="U249" s="1">
        <f>EPI_LOSS</f>
        <v>1.0430999999999999</v>
      </c>
      <c r="V249" s="48"/>
    </row>
    <row r="250" spans="1:22" x14ac:dyDescent="0.25">
      <c r="A250" s="99">
        <f t="shared" si="43"/>
        <v>4</v>
      </c>
      <c r="B250" s="48" t="s">
        <v>70</v>
      </c>
      <c r="C250" s="49"/>
      <c r="D250" s="43">
        <f>D247*D249</f>
        <v>15646.499999999998</v>
      </c>
      <c r="E250" s="303"/>
      <c r="F250" s="44">
        <f>F247*F249</f>
        <v>15646.499999999998</v>
      </c>
      <c r="G250" s="304"/>
      <c r="H250" s="305"/>
      <c r="I250" s="43">
        <f>I247*I249</f>
        <v>15646.499999999998</v>
      </c>
      <c r="J250" s="303"/>
      <c r="K250" s="44">
        <f>K247*K249</f>
        <v>15646.499999999998</v>
      </c>
      <c r="L250" s="304"/>
      <c r="M250" s="305"/>
      <c r="N250" s="43">
        <f>N247*N249</f>
        <v>15646.499999999998</v>
      </c>
      <c r="O250" s="303"/>
      <c r="P250" s="44">
        <f>P247*P249</f>
        <v>15646.499999999998</v>
      </c>
      <c r="Q250" s="304"/>
      <c r="R250" s="305"/>
      <c r="S250" s="43">
        <f>S247*S249</f>
        <v>15646.499999999998</v>
      </c>
      <c r="T250" s="303"/>
      <c r="U250" s="44">
        <f>U247*U249</f>
        <v>15646.499999999998</v>
      </c>
      <c r="V250" s="304"/>
    </row>
    <row r="251" spans="1:22" x14ac:dyDescent="0.25">
      <c r="A251" s="100">
        <f t="shared" si="43"/>
        <v>5</v>
      </c>
      <c r="B251" s="46" t="s">
        <v>24</v>
      </c>
      <c r="C251" s="45"/>
      <c r="D251" s="306"/>
      <c r="E251" s="307"/>
      <c r="F251" s="308"/>
      <c r="G251" s="309"/>
      <c r="H251" s="310"/>
      <c r="I251" s="306"/>
      <c r="J251" s="307"/>
      <c r="K251" s="308"/>
      <c r="L251" s="309"/>
      <c r="M251" s="310"/>
      <c r="N251" s="306"/>
      <c r="O251" s="307"/>
      <c r="P251" s="308"/>
      <c r="Q251" s="309"/>
      <c r="R251" s="310"/>
      <c r="S251" s="306"/>
      <c r="T251" s="307"/>
      <c r="U251" s="308"/>
      <c r="V251" s="309"/>
    </row>
    <row r="252" spans="1:22" x14ac:dyDescent="0.25">
      <c r="A252" s="99">
        <f t="shared" si="43"/>
        <v>6</v>
      </c>
      <c r="B252" s="48" t="s">
        <v>20</v>
      </c>
      <c r="C252" s="47">
        <f>'General Input'!$B$11</f>
        <v>8.6999999999999994E-2</v>
      </c>
      <c r="D252" s="32">
        <f>D247*C252*TOU_OFF</f>
        <v>847.98934753661786</v>
      </c>
      <c r="E252" s="68">
        <f>'General Input'!$B$11</f>
        <v>8.6999999999999994E-2</v>
      </c>
      <c r="F252" s="2">
        <f>F247*E252*TOU_OFF</f>
        <v>847.98934753661786</v>
      </c>
      <c r="G252" s="48"/>
      <c r="H252" s="47">
        <f>'General Input'!$B$11</f>
        <v>8.6999999999999994E-2</v>
      </c>
      <c r="I252" s="32">
        <f>I247*H252*TOU_OFF</f>
        <v>847.98934753661786</v>
      </c>
      <c r="J252" s="68">
        <f>'General Input'!$B$11</f>
        <v>8.6999999999999994E-2</v>
      </c>
      <c r="K252" s="2">
        <f>K247*J252*TOU_OFF</f>
        <v>847.98934753661786</v>
      </c>
      <c r="L252" s="48"/>
      <c r="M252" s="47">
        <f>'General Input'!$B$11</f>
        <v>8.6999999999999994E-2</v>
      </c>
      <c r="N252" s="32">
        <f>N247*M252*TOU_OFF</f>
        <v>847.98934753661786</v>
      </c>
      <c r="O252" s="68">
        <f>'General Input'!$B$11</f>
        <v>8.6999999999999994E-2</v>
      </c>
      <c r="P252" s="2">
        <f>P247*O252*TOU_OFF</f>
        <v>847.98934753661786</v>
      </c>
      <c r="Q252" s="48"/>
      <c r="R252" s="47">
        <f>'General Input'!$B$11</f>
        <v>8.6999999999999994E-2</v>
      </c>
      <c r="S252" s="32">
        <f>S247*R252*TOU_OFF</f>
        <v>847.98934753661786</v>
      </c>
      <c r="T252" s="68">
        <f>'General Input'!$B$11</f>
        <v>8.6999999999999994E-2</v>
      </c>
      <c r="U252" s="2">
        <f>U247*T252*TOU_OFF</f>
        <v>847.98934753661786</v>
      </c>
      <c r="V252" s="48"/>
    </row>
    <row r="253" spans="1:22" x14ac:dyDescent="0.25">
      <c r="A253" s="99">
        <f t="shared" si="43"/>
        <v>7</v>
      </c>
      <c r="B253" s="48" t="s">
        <v>21</v>
      </c>
      <c r="C253" s="47">
        <f>'General Input'!$B$12</f>
        <v>0.13200000000000001</v>
      </c>
      <c r="D253" s="32">
        <f>D247*C253*TOU_MID</f>
        <v>337.4700399467377</v>
      </c>
      <c r="E253" s="68">
        <f>'General Input'!$B$12</f>
        <v>0.13200000000000001</v>
      </c>
      <c r="F253" s="2">
        <f>F247*E253*TOU_MID</f>
        <v>337.4700399467377</v>
      </c>
      <c r="G253" s="48"/>
      <c r="H253" s="47">
        <f>'General Input'!$B$12</f>
        <v>0.13200000000000001</v>
      </c>
      <c r="I253" s="32">
        <f>I247*H253*TOU_MID</f>
        <v>337.4700399467377</v>
      </c>
      <c r="J253" s="68">
        <f>'General Input'!$B$12</f>
        <v>0.13200000000000001</v>
      </c>
      <c r="K253" s="2">
        <f>K247*J253*TOU_MID</f>
        <v>337.4700399467377</v>
      </c>
      <c r="L253" s="48"/>
      <c r="M253" s="47">
        <f>'General Input'!$B$12</f>
        <v>0.13200000000000001</v>
      </c>
      <c r="N253" s="32">
        <f>N247*M253*TOU_MID</f>
        <v>337.4700399467377</v>
      </c>
      <c r="O253" s="68">
        <f>'General Input'!$B$12</f>
        <v>0.13200000000000001</v>
      </c>
      <c r="P253" s="2">
        <f>P247*O253*TOU_MID</f>
        <v>337.4700399467377</v>
      </c>
      <c r="Q253" s="48"/>
      <c r="R253" s="47">
        <f>'General Input'!$B$12</f>
        <v>0.13200000000000001</v>
      </c>
      <c r="S253" s="32">
        <f>S247*R253*TOU_MID</f>
        <v>337.4700399467377</v>
      </c>
      <c r="T253" s="68">
        <f>'General Input'!$B$12</f>
        <v>0.13200000000000001</v>
      </c>
      <c r="U253" s="2">
        <f>U247*T253*TOU_MID</f>
        <v>337.4700399467377</v>
      </c>
      <c r="V253" s="48"/>
    </row>
    <row r="254" spans="1:22" x14ac:dyDescent="0.25">
      <c r="A254" s="101">
        <f t="shared" si="43"/>
        <v>8</v>
      </c>
      <c r="B254" s="85" t="s">
        <v>22</v>
      </c>
      <c r="C254" s="84">
        <f>'General Input'!$B$13</f>
        <v>0.18</v>
      </c>
      <c r="D254" s="39">
        <f>D247*C254*TOU_ON</f>
        <v>485.35286284953395</v>
      </c>
      <c r="E254" s="69">
        <f>'General Input'!$B$13</f>
        <v>0.18</v>
      </c>
      <c r="F254" s="40">
        <f>F247*E254*TOU_ON</f>
        <v>485.35286284953395</v>
      </c>
      <c r="G254" s="85"/>
      <c r="H254" s="84">
        <f>'General Input'!$B$13</f>
        <v>0.18</v>
      </c>
      <c r="I254" s="39">
        <f>I247*H254*TOU_ON</f>
        <v>485.35286284953395</v>
      </c>
      <c r="J254" s="69">
        <f>'General Input'!$B$13</f>
        <v>0.18</v>
      </c>
      <c r="K254" s="40">
        <f>K247*J254*TOU_ON</f>
        <v>485.35286284953395</v>
      </c>
      <c r="L254" s="85"/>
      <c r="M254" s="84">
        <f>'General Input'!$B$13</f>
        <v>0.18</v>
      </c>
      <c r="N254" s="39">
        <f>N247*M254*TOU_ON</f>
        <v>485.35286284953395</v>
      </c>
      <c r="O254" s="69">
        <f>'General Input'!$B$13</f>
        <v>0.18</v>
      </c>
      <c r="P254" s="40">
        <f>P247*O254*TOU_ON</f>
        <v>485.35286284953395</v>
      </c>
      <c r="Q254" s="85"/>
      <c r="R254" s="84">
        <f>'General Input'!$B$13</f>
        <v>0.18</v>
      </c>
      <c r="S254" s="39">
        <f>S247*R254*TOU_ON</f>
        <v>485.35286284953395</v>
      </c>
      <c r="T254" s="69">
        <f>'General Input'!$B$13</f>
        <v>0.18</v>
      </c>
      <c r="U254" s="40">
        <f>U247*T254*TOU_ON</f>
        <v>485.35286284953395</v>
      </c>
      <c r="V254" s="85"/>
    </row>
    <row r="255" spans="1:22" x14ac:dyDescent="0.25">
      <c r="A255" s="102">
        <f t="shared" si="43"/>
        <v>9</v>
      </c>
      <c r="B255" s="103" t="s">
        <v>23</v>
      </c>
      <c r="C255" s="86"/>
      <c r="D255" s="56">
        <f>SUM(D252:D254)</f>
        <v>1670.8122503328896</v>
      </c>
      <c r="E255" s="70"/>
      <c r="F255" s="55">
        <f>SUM(F252:F254)</f>
        <v>1670.8122503328896</v>
      </c>
      <c r="G255" s="87">
        <f>D255-F255</f>
        <v>0</v>
      </c>
      <c r="H255" s="86"/>
      <c r="I255" s="56">
        <f>SUM(I252:I254)</f>
        <v>1670.8122503328896</v>
      </c>
      <c r="J255" s="70"/>
      <c r="K255" s="55">
        <f>SUM(K252:K254)</f>
        <v>1670.8122503328896</v>
      </c>
      <c r="L255" s="87">
        <f>I255-K255</f>
        <v>0</v>
      </c>
      <c r="M255" s="86"/>
      <c r="N255" s="56">
        <f>SUM(N252:N254)</f>
        <v>1670.8122503328896</v>
      </c>
      <c r="O255" s="70"/>
      <c r="P255" s="55">
        <f>SUM(P252:P254)</f>
        <v>1670.8122503328896</v>
      </c>
      <c r="Q255" s="87">
        <f>N255-P255</f>
        <v>0</v>
      </c>
      <c r="R255" s="86"/>
      <c r="S255" s="56">
        <f>SUM(S252:S254)</f>
        <v>1670.8122503328896</v>
      </c>
      <c r="T255" s="70"/>
      <c r="U255" s="55">
        <f>SUM(U252:U254)</f>
        <v>1670.8122503328896</v>
      </c>
      <c r="V255" s="87">
        <f>S255-U255</f>
        <v>0</v>
      </c>
    </row>
    <row r="256" spans="1:22" x14ac:dyDescent="0.25">
      <c r="A256" s="104">
        <f t="shared" si="43"/>
        <v>10</v>
      </c>
      <c r="B256" s="105" t="s">
        <v>87</v>
      </c>
      <c r="C256" s="88"/>
      <c r="D256" s="80"/>
      <c r="E256" s="71"/>
      <c r="F256" s="57"/>
      <c r="G256" s="89">
        <f>G255/D255</f>
        <v>0</v>
      </c>
      <c r="H256" s="88"/>
      <c r="I256" s="80"/>
      <c r="J256" s="71"/>
      <c r="K256" s="57"/>
      <c r="L256" s="89">
        <f>L255/I255</f>
        <v>0</v>
      </c>
      <c r="M256" s="88"/>
      <c r="N256" s="80"/>
      <c r="O256" s="71"/>
      <c r="P256" s="57"/>
      <c r="Q256" s="89">
        <f>Q255/N255</f>
        <v>0</v>
      </c>
      <c r="R256" s="88"/>
      <c r="S256" s="80"/>
      <c r="T256" s="71"/>
      <c r="U256" s="57"/>
      <c r="V256" s="89">
        <f>V255/S255</f>
        <v>0</v>
      </c>
    </row>
    <row r="257" spans="1:22" x14ac:dyDescent="0.25">
      <c r="A257" s="106">
        <f t="shared" si="43"/>
        <v>11</v>
      </c>
      <c r="B257" s="91" t="s">
        <v>25</v>
      </c>
      <c r="C257" s="90"/>
      <c r="D257" s="81"/>
      <c r="E257" s="72"/>
      <c r="F257" s="54"/>
      <c r="G257" s="91"/>
      <c r="H257" s="90"/>
      <c r="I257" s="81"/>
      <c r="J257" s="72"/>
      <c r="K257" s="54"/>
      <c r="L257" s="91"/>
      <c r="M257" s="90"/>
      <c r="N257" s="81"/>
      <c r="O257" s="72"/>
      <c r="P257" s="54"/>
      <c r="Q257" s="91"/>
      <c r="R257" s="90"/>
      <c r="S257" s="81"/>
      <c r="T257" s="72"/>
      <c r="U257" s="54"/>
      <c r="V257" s="91"/>
    </row>
    <row r="258" spans="1:22" x14ac:dyDescent="0.25">
      <c r="A258" s="99">
        <f t="shared" si="43"/>
        <v>12</v>
      </c>
      <c r="B258" s="48" t="s">
        <v>5</v>
      </c>
      <c r="C258" s="35">
        <f>Rates!$C$3</f>
        <v>30</v>
      </c>
      <c r="D258" s="32">
        <f>C258</f>
        <v>30</v>
      </c>
      <c r="E258" s="73">
        <f>Rates!$K$3</f>
        <v>30.59</v>
      </c>
      <c r="F258" s="2">
        <f>E258</f>
        <v>30.59</v>
      </c>
      <c r="G258" s="48"/>
      <c r="H258" s="35">
        <f>Rates!$C$3</f>
        <v>30</v>
      </c>
      <c r="I258" s="32">
        <f>H258</f>
        <v>30</v>
      </c>
      <c r="J258" s="73">
        <f>Rates!$K$3</f>
        <v>30.59</v>
      </c>
      <c r="K258" s="2">
        <f>J258</f>
        <v>30.59</v>
      </c>
      <c r="L258" s="48"/>
      <c r="M258" s="35">
        <f>Rates!$C$3</f>
        <v>30</v>
      </c>
      <c r="N258" s="32">
        <f>M258</f>
        <v>30</v>
      </c>
      <c r="O258" s="73">
        <f>Rates!$K$3</f>
        <v>30.59</v>
      </c>
      <c r="P258" s="2">
        <f>O258</f>
        <v>30.59</v>
      </c>
      <c r="Q258" s="48"/>
      <c r="R258" s="35">
        <f>Rates!$C$3</f>
        <v>30</v>
      </c>
      <c r="S258" s="32">
        <f>R258</f>
        <v>30</v>
      </c>
      <c r="T258" s="73">
        <f>Rates!$K$3</f>
        <v>30.59</v>
      </c>
      <c r="U258" s="2">
        <f>T258</f>
        <v>30.59</v>
      </c>
      <c r="V258" s="48"/>
    </row>
    <row r="259" spans="1:22" x14ac:dyDescent="0.25">
      <c r="A259" s="99">
        <f t="shared" si="43"/>
        <v>13</v>
      </c>
      <c r="B259" s="48" t="s">
        <v>139</v>
      </c>
      <c r="C259" s="35">
        <f>Rates!$C$4</f>
        <v>2.94</v>
      </c>
      <c r="D259" s="32">
        <f t="shared" ref="D259:D260" si="44">C259</f>
        <v>2.94</v>
      </c>
      <c r="E259" s="73">
        <f>Rates!$K$4</f>
        <v>0</v>
      </c>
      <c r="F259" s="2">
        <f t="shared" ref="F259:F260" si="45">E259</f>
        <v>0</v>
      </c>
      <c r="G259" s="48"/>
      <c r="H259" s="35">
        <f>Rates!$C$4</f>
        <v>2.94</v>
      </c>
      <c r="I259" s="32">
        <f t="shared" ref="I259:I260" si="46">H259</f>
        <v>2.94</v>
      </c>
      <c r="J259" s="73">
        <f>Rates!$K$4</f>
        <v>0</v>
      </c>
      <c r="K259" s="2">
        <f t="shared" ref="K259:K260" si="47">J259</f>
        <v>0</v>
      </c>
      <c r="L259" s="48"/>
      <c r="M259" s="35">
        <f>Rates!$C$4</f>
        <v>2.94</v>
      </c>
      <c r="N259" s="32">
        <f t="shared" ref="N259:N260" si="48">M259</f>
        <v>2.94</v>
      </c>
      <c r="O259" s="73">
        <f>Rates!$K$4</f>
        <v>0</v>
      </c>
      <c r="P259" s="2">
        <f t="shared" ref="P259:P260" si="49">O259</f>
        <v>0</v>
      </c>
      <c r="Q259" s="48"/>
      <c r="R259" s="35">
        <f>Rates!$C$4</f>
        <v>2.94</v>
      </c>
      <c r="S259" s="32">
        <f t="shared" ref="S259:S260" si="50">R259</f>
        <v>2.94</v>
      </c>
      <c r="T259" s="73">
        <f>Rates!$K$4</f>
        <v>0</v>
      </c>
      <c r="U259" s="2">
        <f t="shared" ref="U259:U260" si="51">T259</f>
        <v>0</v>
      </c>
      <c r="V259" s="48"/>
    </row>
    <row r="260" spans="1:22" x14ac:dyDescent="0.25">
      <c r="A260" s="99">
        <f t="shared" si="43"/>
        <v>14</v>
      </c>
      <c r="B260" s="48" t="s">
        <v>72</v>
      </c>
      <c r="C260" s="35">
        <f>Rates!$C$5</f>
        <v>0.79</v>
      </c>
      <c r="D260" s="32">
        <f t="shared" si="44"/>
        <v>0.79</v>
      </c>
      <c r="E260" s="73">
        <f>Rates!$K$5</f>
        <v>0.79</v>
      </c>
      <c r="F260" s="2">
        <f t="shared" si="45"/>
        <v>0.79</v>
      </c>
      <c r="G260" s="48"/>
      <c r="H260" s="35">
        <f>Rates!$C$5</f>
        <v>0.79</v>
      </c>
      <c r="I260" s="32">
        <f t="shared" si="46"/>
        <v>0.79</v>
      </c>
      <c r="J260" s="73">
        <f>Rates!$K$5</f>
        <v>0.79</v>
      </c>
      <c r="K260" s="2">
        <f t="shared" si="47"/>
        <v>0.79</v>
      </c>
      <c r="L260" s="48"/>
      <c r="M260" s="35">
        <f>Rates!$C$5</f>
        <v>0.79</v>
      </c>
      <c r="N260" s="32">
        <f t="shared" si="48"/>
        <v>0.79</v>
      </c>
      <c r="O260" s="73">
        <f>Rates!$K$5</f>
        <v>0.79</v>
      </c>
      <c r="P260" s="2">
        <f t="shared" si="49"/>
        <v>0.79</v>
      </c>
      <c r="Q260" s="48"/>
      <c r="R260" s="35">
        <f>Rates!$C$5</f>
        <v>0.79</v>
      </c>
      <c r="S260" s="32">
        <f t="shared" si="50"/>
        <v>0.79</v>
      </c>
      <c r="T260" s="73">
        <f>Rates!$K$5</f>
        <v>0.79</v>
      </c>
      <c r="U260" s="2">
        <f t="shared" si="51"/>
        <v>0.79</v>
      </c>
      <c r="V260" s="48"/>
    </row>
    <row r="261" spans="1:22" x14ac:dyDescent="0.25">
      <c r="A261" s="99">
        <f t="shared" si="43"/>
        <v>15</v>
      </c>
      <c r="B261" s="48" t="s">
        <v>4</v>
      </c>
      <c r="C261" s="37">
        <f>D255/D247</f>
        <v>0.11138748335552597</v>
      </c>
      <c r="D261" s="32">
        <f>(D250-D247)*C261</f>
        <v>72.012007989347339</v>
      </c>
      <c r="E261" s="74">
        <f>F255/F247</f>
        <v>0.11138748335552597</v>
      </c>
      <c r="F261" s="2">
        <f>(F250-F247)*E261</f>
        <v>72.012007989347339</v>
      </c>
      <c r="G261" s="48"/>
      <c r="H261" s="37">
        <f>I255/I247</f>
        <v>0.11138748335552597</v>
      </c>
      <c r="I261" s="32">
        <f>(I250-I247)*H261</f>
        <v>72.012007989347339</v>
      </c>
      <c r="J261" s="74">
        <f>K255/K247</f>
        <v>0.11138748335552597</v>
      </c>
      <c r="K261" s="2">
        <f>(K250-K247)*J261</f>
        <v>72.012007989347339</v>
      </c>
      <c r="L261" s="48"/>
      <c r="M261" s="37">
        <f>N255/N247</f>
        <v>0.11138748335552597</v>
      </c>
      <c r="N261" s="32">
        <f>(N250-N247)*M261</f>
        <v>72.012007989347339</v>
      </c>
      <c r="O261" s="74">
        <f>P255/P247</f>
        <v>0.11138748335552597</v>
      </c>
      <c r="P261" s="2">
        <f>(P250-P247)*O261</f>
        <v>72.012007989347339</v>
      </c>
      <c r="Q261" s="48"/>
      <c r="R261" s="37">
        <f>S255/S247</f>
        <v>0.11138748335552597</v>
      </c>
      <c r="S261" s="32">
        <f>(S250-S247)*R261</f>
        <v>72.012007989347339</v>
      </c>
      <c r="T261" s="74">
        <f>U255/U247</f>
        <v>0.11138748335552597</v>
      </c>
      <c r="U261" s="2">
        <f>(U250-U247)*T261</f>
        <v>72.012007989347339</v>
      </c>
      <c r="V261" s="48"/>
    </row>
    <row r="262" spans="1:22" x14ac:dyDescent="0.25">
      <c r="A262" s="99">
        <f t="shared" si="43"/>
        <v>16</v>
      </c>
      <c r="B262" s="48" t="s">
        <v>67</v>
      </c>
      <c r="C262" s="37">
        <f>Rates!$C$7</f>
        <v>9.9000000000000008E-3</v>
      </c>
      <c r="D262" s="32">
        <f>C262*D247</f>
        <v>148.5</v>
      </c>
      <c r="E262" s="74">
        <f>Rates!$K$7</f>
        <v>1.01E-2</v>
      </c>
      <c r="F262" s="2">
        <f>E262*F247</f>
        <v>151.5</v>
      </c>
      <c r="G262" s="48"/>
      <c r="H262" s="37">
        <f>Rates!$C$7</f>
        <v>9.9000000000000008E-3</v>
      </c>
      <c r="I262" s="32">
        <f>H262*I247</f>
        <v>148.5</v>
      </c>
      <c r="J262" s="74">
        <f>Rates!$K$7</f>
        <v>1.01E-2</v>
      </c>
      <c r="K262" s="2">
        <f>J262*K247</f>
        <v>151.5</v>
      </c>
      <c r="L262" s="48"/>
      <c r="M262" s="37">
        <f>Rates!$C$7</f>
        <v>9.9000000000000008E-3</v>
      </c>
      <c r="N262" s="32">
        <f>M262*N247</f>
        <v>148.5</v>
      </c>
      <c r="O262" s="74">
        <f>Rates!$K$7</f>
        <v>1.01E-2</v>
      </c>
      <c r="P262" s="2">
        <f>O262*P247</f>
        <v>151.5</v>
      </c>
      <c r="Q262" s="48"/>
      <c r="R262" s="37">
        <f>Rates!$C$7</f>
        <v>9.9000000000000008E-3</v>
      </c>
      <c r="S262" s="32">
        <f>R262*S247</f>
        <v>148.5</v>
      </c>
      <c r="T262" s="74">
        <f>Rates!$K$7</f>
        <v>1.01E-2</v>
      </c>
      <c r="U262" s="2">
        <f>T262*U247</f>
        <v>151.5</v>
      </c>
      <c r="V262" s="48"/>
    </row>
    <row r="263" spans="1:22" x14ac:dyDescent="0.25">
      <c r="A263" s="99">
        <f t="shared" si="43"/>
        <v>17</v>
      </c>
      <c r="B263" s="48" t="s">
        <v>7</v>
      </c>
      <c r="C263" s="37">
        <f>Rates!$C$8</f>
        <v>1.5E-3</v>
      </c>
      <c r="D263" s="32">
        <f>C263*D247</f>
        <v>22.5</v>
      </c>
      <c r="E263" s="74">
        <f>Rates!$K$8</f>
        <v>1.5E-3</v>
      </c>
      <c r="F263" s="2">
        <f>E263*F247</f>
        <v>22.5</v>
      </c>
      <c r="G263" s="48"/>
      <c r="H263" s="37">
        <f>Rates!$C$8</f>
        <v>1.5E-3</v>
      </c>
      <c r="I263" s="32">
        <f>H263*I247</f>
        <v>22.5</v>
      </c>
      <c r="J263" s="74">
        <f>Rates!$K$8</f>
        <v>1.5E-3</v>
      </c>
      <c r="K263" s="2">
        <f>J263*K247</f>
        <v>22.5</v>
      </c>
      <c r="L263" s="48"/>
      <c r="M263" s="37">
        <f>Rates!$C$8</f>
        <v>1.5E-3</v>
      </c>
      <c r="N263" s="32">
        <f>M263*N247</f>
        <v>22.5</v>
      </c>
      <c r="O263" s="74">
        <f>Rates!$K$8</f>
        <v>1.5E-3</v>
      </c>
      <c r="P263" s="2">
        <f>O263*P247</f>
        <v>22.5</v>
      </c>
      <c r="Q263" s="48"/>
      <c r="R263" s="37">
        <f>Rates!$C$8</f>
        <v>1.5E-3</v>
      </c>
      <c r="S263" s="32">
        <f>R263*S247</f>
        <v>22.5</v>
      </c>
      <c r="T263" s="74">
        <f>Rates!$K$8</f>
        <v>1.5E-3</v>
      </c>
      <c r="U263" s="2">
        <f>T263*U247</f>
        <v>22.5</v>
      </c>
      <c r="V263" s="48"/>
    </row>
    <row r="264" spans="1:22" x14ac:dyDescent="0.25">
      <c r="A264" s="99">
        <f t="shared" si="43"/>
        <v>18</v>
      </c>
      <c r="B264" s="48" t="s">
        <v>8</v>
      </c>
      <c r="C264" s="37">
        <f>Rates!$C$9</f>
        <v>6.9999999999999999E-4</v>
      </c>
      <c r="D264" s="32">
        <f>C264*D247</f>
        <v>10.5</v>
      </c>
      <c r="E264" s="74">
        <f>Rates!$K$9</f>
        <v>8.0000000000000004E-4</v>
      </c>
      <c r="F264" s="2">
        <f>E264*F247</f>
        <v>12</v>
      </c>
      <c r="G264" s="48"/>
      <c r="H264" s="37">
        <f>Rates!$C$9</f>
        <v>6.9999999999999999E-4</v>
      </c>
      <c r="I264" s="32">
        <f>H264*I247</f>
        <v>10.5</v>
      </c>
      <c r="J264" s="74">
        <f>Rates!$K$9</f>
        <v>8.0000000000000004E-4</v>
      </c>
      <c r="K264" s="2">
        <f>J264*K247</f>
        <v>12</v>
      </c>
      <c r="L264" s="48"/>
      <c r="M264" s="37">
        <f>Rates!$C$9</f>
        <v>6.9999999999999999E-4</v>
      </c>
      <c r="N264" s="32">
        <f>M264*N247</f>
        <v>10.5</v>
      </c>
      <c r="O264" s="74">
        <f>Rates!$K$9</f>
        <v>8.0000000000000004E-4</v>
      </c>
      <c r="P264" s="2">
        <f>O264*P247</f>
        <v>12</v>
      </c>
      <c r="Q264" s="48"/>
      <c r="R264" s="37">
        <f>Rates!$C$9</f>
        <v>6.9999999999999999E-4</v>
      </c>
      <c r="S264" s="32">
        <f>R264*S247</f>
        <v>10.5</v>
      </c>
      <c r="T264" s="74">
        <f>Rates!$K$9</f>
        <v>8.0000000000000004E-4</v>
      </c>
      <c r="U264" s="2">
        <f>T264*U247</f>
        <v>12</v>
      </c>
      <c r="V264" s="48"/>
    </row>
    <row r="265" spans="1:22" x14ac:dyDescent="0.25">
      <c r="A265" s="99">
        <f t="shared" si="43"/>
        <v>19</v>
      </c>
      <c r="B265" s="48" t="s">
        <v>75</v>
      </c>
      <c r="C265" s="37">
        <v>0</v>
      </c>
      <c r="D265" s="32">
        <f>C265*D247</f>
        <v>0</v>
      </c>
      <c r="E265" s="74">
        <v>0</v>
      </c>
      <c r="F265" s="2">
        <f>E265*F247</f>
        <v>0</v>
      </c>
      <c r="G265" s="48"/>
      <c r="H265" s="37">
        <v>0</v>
      </c>
      <c r="I265" s="32">
        <f>H265*I247</f>
        <v>0</v>
      </c>
      <c r="J265" s="74">
        <v>0</v>
      </c>
      <c r="K265" s="2">
        <f>J265*K247</f>
        <v>0</v>
      </c>
      <c r="L265" s="48"/>
      <c r="M265" s="37">
        <f>Rates!$C$20</f>
        <v>4.0000000000000002E-4</v>
      </c>
      <c r="N265" s="32">
        <f>M265*N247</f>
        <v>6</v>
      </c>
      <c r="O265" s="74">
        <v>0</v>
      </c>
      <c r="P265" s="2">
        <f>O265*P247</f>
        <v>0</v>
      </c>
      <c r="Q265" s="48"/>
      <c r="R265" s="37">
        <f>Rates!$C$23</f>
        <v>2.3E-3</v>
      </c>
      <c r="S265" s="32">
        <f>R265*S247</f>
        <v>34.5</v>
      </c>
      <c r="T265" s="74">
        <v>0</v>
      </c>
      <c r="U265" s="2">
        <f>T265*U247</f>
        <v>0</v>
      </c>
      <c r="V265" s="48"/>
    </row>
    <row r="266" spans="1:22" x14ac:dyDescent="0.25">
      <c r="A266" s="99">
        <f t="shared" si="43"/>
        <v>20</v>
      </c>
      <c r="B266" s="48" t="s">
        <v>82</v>
      </c>
      <c r="C266" s="37">
        <v>0</v>
      </c>
      <c r="D266" s="32">
        <f>C266*D247</f>
        <v>0</v>
      </c>
      <c r="E266" s="74">
        <v>0</v>
      </c>
      <c r="F266" s="2">
        <f>E266*F247</f>
        <v>0</v>
      </c>
      <c r="G266" s="48"/>
      <c r="H266" s="37">
        <v>0</v>
      </c>
      <c r="I266" s="32">
        <f>H266*I247</f>
        <v>0</v>
      </c>
      <c r="J266" s="74">
        <v>0</v>
      </c>
      <c r="K266" s="2">
        <f>J266*K247</f>
        <v>0</v>
      </c>
      <c r="L266" s="48"/>
      <c r="M266" s="37">
        <v>0</v>
      </c>
      <c r="N266" s="32">
        <f>M266*N247</f>
        <v>0</v>
      </c>
      <c r="O266" s="74">
        <v>0</v>
      </c>
      <c r="P266" s="2">
        <f>O266*P247</f>
        <v>0</v>
      </c>
      <c r="Q266" s="48"/>
      <c r="R266" s="37">
        <f>Rates!$C$24</f>
        <v>5.8999999999999999E-3</v>
      </c>
      <c r="S266" s="32">
        <f>R266*S247</f>
        <v>88.5</v>
      </c>
      <c r="T266" s="74">
        <v>0</v>
      </c>
      <c r="U266" s="2">
        <f>T266*U247</f>
        <v>0</v>
      </c>
      <c r="V266" s="48"/>
    </row>
    <row r="267" spans="1:22" x14ac:dyDescent="0.25">
      <c r="A267" s="99">
        <f t="shared" si="43"/>
        <v>21</v>
      </c>
      <c r="B267" s="48" t="s">
        <v>76</v>
      </c>
      <c r="C267" s="37">
        <f>Rates!$C$10</f>
        <v>1.5E-3</v>
      </c>
      <c r="D267" s="32">
        <f>C267*D247</f>
        <v>22.5</v>
      </c>
      <c r="E267" s="74">
        <f>Rates!$K$10</f>
        <v>0</v>
      </c>
      <c r="F267" s="2">
        <f>E267*F247</f>
        <v>0</v>
      </c>
      <c r="G267" s="48"/>
      <c r="H267" s="37">
        <f>Rates!$C$10</f>
        <v>1.5E-3</v>
      </c>
      <c r="I267" s="32">
        <f>H267*I247</f>
        <v>22.5</v>
      </c>
      <c r="J267" s="74">
        <f>Rates!$K$10</f>
        <v>0</v>
      </c>
      <c r="K267" s="2">
        <f>J267*K247</f>
        <v>0</v>
      </c>
      <c r="L267" s="48"/>
      <c r="M267" s="37">
        <f>Rates!$C$10</f>
        <v>1.5E-3</v>
      </c>
      <c r="N267" s="32">
        <f>M267*N247</f>
        <v>22.5</v>
      </c>
      <c r="O267" s="74">
        <f>Rates!$K$10</f>
        <v>0</v>
      </c>
      <c r="P267" s="2">
        <f>O267*P247</f>
        <v>0</v>
      </c>
      <c r="Q267" s="48"/>
      <c r="R267" s="37">
        <f>Rates!$C$10</f>
        <v>1.5E-3</v>
      </c>
      <c r="S267" s="32">
        <f>R267*S247</f>
        <v>22.5</v>
      </c>
      <c r="T267" s="74">
        <f>Rates!$K$10</f>
        <v>0</v>
      </c>
      <c r="U267" s="2">
        <f>T267*U247</f>
        <v>0</v>
      </c>
      <c r="V267" s="48"/>
    </row>
    <row r="268" spans="1:22" x14ac:dyDescent="0.25">
      <c r="A268" s="99">
        <f t="shared" si="43"/>
        <v>22</v>
      </c>
      <c r="B268" s="48" t="s">
        <v>157</v>
      </c>
      <c r="C268" s="37">
        <f>Rates!$C$11</f>
        <v>0</v>
      </c>
      <c r="D268" s="32">
        <f>C268*D247</f>
        <v>0</v>
      </c>
      <c r="E268" s="74">
        <f>Rates!$K$11</f>
        <v>-1.2999999999999999E-3</v>
      </c>
      <c r="F268" s="2">
        <f>E268*F247</f>
        <v>-19.5</v>
      </c>
      <c r="G268" s="48"/>
      <c r="H268" s="37">
        <f>Rates!$C$11</f>
        <v>0</v>
      </c>
      <c r="I268" s="32">
        <f>H268*I247</f>
        <v>0</v>
      </c>
      <c r="J268" s="74">
        <f>Rates!$K$11</f>
        <v>-1.2999999999999999E-3</v>
      </c>
      <c r="K268" s="2">
        <f>J268*K247</f>
        <v>-19.5</v>
      </c>
      <c r="L268" s="48"/>
      <c r="M268" s="37">
        <f>Rates!$C$11</f>
        <v>0</v>
      </c>
      <c r="N268" s="32">
        <f>M268*N247</f>
        <v>0</v>
      </c>
      <c r="O268" s="74">
        <f>Rates!$K$11</f>
        <v>-1.2999999999999999E-3</v>
      </c>
      <c r="P268" s="2">
        <f>O268*P247</f>
        <v>-19.5</v>
      </c>
      <c r="Q268" s="48"/>
      <c r="R268" s="37">
        <f>Rates!$C$11</f>
        <v>0</v>
      </c>
      <c r="S268" s="32">
        <f>R268*S247</f>
        <v>0</v>
      </c>
      <c r="T268" s="74">
        <f>Rates!$K$11</f>
        <v>-1.2999999999999999E-3</v>
      </c>
      <c r="U268" s="2">
        <f>T268*U247</f>
        <v>-19.5</v>
      </c>
      <c r="V268" s="48"/>
    </row>
    <row r="269" spans="1:22" x14ac:dyDescent="0.25">
      <c r="A269" s="99">
        <f t="shared" si="43"/>
        <v>23</v>
      </c>
      <c r="B269" s="48" t="s">
        <v>173</v>
      </c>
      <c r="C269" s="37">
        <f>Rates!$C$12</f>
        <v>0</v>
      </c>
      <c r="D269" s="32">
        <f>C269*D247</f>
        <v>0</v>
      </c>
      <c r="E269" s="74">
        <f>Rates!$K$12</f>
        <v>2.9999999999999997E-4</v>
      </c>
      <c r="F269" s="2">
        <f>E269*F247</f>
        <v>4.5</v>
      </c>
      <c r="G269" s="48"/>
      <c r="H269" s="37">
        <f>Rates!$C$12</f>
        <v>0</v>
      </c>
      <c r="I269" s="32">
        <f>H269*I247</f>
        <v>0</v>
      </c>
      <c r="J269" s="74">
        <f>Rates!$K$12</f>
        <v>2.9999999999999997E-4</v>
      </c>
      <c r="K269" s="2">
        <f>J269*K247</f>
        <v>4.5</v>
      </c>
      <c r="L269" s="48"/>
      <c r="M269" s="37">
        <f>Rates!$C$12</f>
        <v>0</v>
      </c>
      <c r="N269" s="32">
        <f>M269*N247</f>
        <v>0</v>
      </c>
      <c r="O269" s="74">
        <f>Rates!$K$12</f>
        <v>2.9999999999999997E-4</v>
      </c>
      <c r="P269" s="2">
        <f>O269*P247</f>
        <v>4.5</v>
      </c>
      <c r="Q269" s="48"/>
      <c r="R269" s="37">
        <f>Rates!$C$12</f>
        <v>0</v>
      </c>
      <c r="S269" s="32">
        <f>R269*S247</f>
        <v>0</v>
      </c>
      <c r="T269" s="74">
        <f>Rates!$K$12</f>
        <v>2.9999999999999997E-4</v>
      </c>
      <c r="U269" s="2">
        <f>T269*U247</f>
        <v>4.5</v>
      </c>
      <c r="V269" s="48"/>
    </row>
    <row r="270" spans="1:22" x14ac:dyDescent="0.25">
      <c r="A270" s="99">
        <f t="shared" si="43"/>
        <v>24</v>
      </c>
      <c r="B270" s="48" t="s">
        <v>71</v>
      </c>
      <c r="C270" s="37">
        <f>Rates!$C$13</f>
        <v>4.0000000000000002E-4</v>
      </c>
      <c r="D270" s="32">
        <f>C270*D247</f>
        <v>6</v>
      </c>
      <c r="E270" s="74">
        <f>Rates!$K$13</f>
        <v>0</v>
      </c>
      <c r="F270" s="2">
        <f>E270*F247</f>
        <v>0</v>
      </c>
      <c r="G270" s="48"/>
      <c r="H270" s="37">
        <f>Rates!$C$13</f>
        <v>4.0000000000000002E-4</v>
      </c>
      <c r="I270" s="32">
        <f>H270*I247</f>
        <v>6</v>
      </c>
      <c r="J270" s="74">
        <f>Rates!$K$13</f>
        <v>0</v>
      </c>
      <c r="K270" s="2">
        <f>J270*K247</f>
        <v>0</v>
      </c>
      <c r="L270" s="48"/>
      <c r="M270" s="37">
        <f>Rates!$C$13</f>
        <v>4.0000000000000002E-4</v>
      </c>
      <c r="N270" s="32">
        <f>M270*N247</f>
        <v>6</v>
      </c>
      <c r="O270" s="74">
        <f>Rates!$K$13</f>
        <v>0</v>
      </c>
      <c r="P270" s="2">
        <f>O270*P247</f>
        <v>0</v>
      </c>
      <c r="Q270" s="48"/>
      <c r="R270" s="37">
        <f>Rates!$C$13</f>
        <v>4.0000000000000002E-4</v>
      </c>
      <c r="S270" s="32">
        <f>R270*S247</f>
        <v>6</v>
      </c>
      <c r="T270" s="74">
        <f>Rates!$K$13</f>
        <v>0</v>
      </c>
      <c r="U270" s="2">
        <f>T270*U247</f>
        <v>0</v>
      </c>
      <c r="V270" s="48"/>
    </row>
    <row r="271" spans="1:22" x14ac:dyDescent="0.25">
      <c r="A271" s="99">
        <f t="shared" si="43"/>
        <v>25</v>
      </c>
      <c r="B271" s="48" t="s">
        <v>78</v>
      </c>
      <c r="C271" s="37">
        <f>Rates!$C$14</f>
        <v>-2.2000000000000001E-3</v>
      </c>
      <c r="D271" s="32">
        <f>C271*D247</f>
        <v>-33</v>
      </c>
      <c r="E271" s="74">
        <f>Rates!$K$14</f>
        <v>-2.2000000000000001E-3</v>
      </c>
      <c r="F271" s="2">
        <f>E271*F247</f>
        <v>-33</v>
      </c>
      <c r="G271" s="48"/>
      <c r="H271" s="37">
        <f>Rates!$C$14</f>
        <v>-2.2000000000000001E-3</v>
      </c>
      <c r="I271" s="32">
        <f>H271*I247</f>
        <v>-33</v>
      </c>
      <c r="J271" s="74">
        <f>Rates!$K$14</f>
        <v>-2.2000000000000001E-3</v>
      </c>
      <c r="K271" s="2">
        <f>J271*K247</f>
        <v>-33</v>
      </c>
      <c r="L271" s="48"/>
      <c r="M271" s="37">
        <f>Rates!$C$14</f>
        <v>-2.2000000000000001E-3</v>
      </c>
      <c r="N271" s="32">
        <f>M271*N247</f>
        <v>-33</v>
      </c>
      <c r="O271" s="74">
        <f>Rates!$K$14</f>
        <v>-2.2000000000000001E-3</v>
      </c>
      <c r="P271" s="2">
        <f>O271*P247</f>
        <v>-33</v>
      </c>
      <c r="Q271" s="48"/>
      <c r="R271" s="37">
        <f>Rates!$C$14</f>
        <v>-2.2000000000000001E-3</v>
      </c>
      <c r="S271" s="32">
        <f>R271*S247</f>
        <v>-33</v>
      </c>
      <c r="T271" s="74">
        <f>Rates!$K$14</f>
        <v>-2.2000000000000001E-3</v>
      </c>
      <c r="U271" s="2">
        <f>T271*U247</f>
        <v>-33</v>
      </c>
      <c r="V271" s="48"/>
    </row>
    <row r="272" spans="1:22" x14ac:dyDescent="0.25">
      <c r="A272" s="102">
        <f t="shared" si="43"/>
        <v>26</v>
      </c>
      <c r="B272" s="103" t="s">
        <v>23</v>
      </c>
      <c r="C272" s="86"/>
      <c r="D272" s="56">
        <f>SUM(D258:D271)</f>
        <v>282.74200798934737</v>
      </c>
      <c r="E272" s="70"/>
      <c r="F272" s="55">
        <f>SUM(F258:F271)</f>
        <v>241.39200798934735</v>
      </c>
      <c r="G272" s="87">
        <f>F272-D272</f>
        <v>-41.350000000000023</v>
      </c>
      <c r="H272" s="86"/>
      <c r="I272" s="56">
        <f>SUM(I258:I271)</f>
        <v>282.74200798934737</v>
      </c>
      <c r="J272" s="70"/>
      <c r="K272" s="55">
        <f>SUM(K258:K271)</f>
        <v>241.39200798934735</v>
      </c>
      <c r="L272" s="87">
        <f>K272-I272</f>
        <v>-41.350000000000023</v>
      </c>
      <c r="M272" s="86"/>
      <c r="N272" s="56">
        <f>SUM(N258:N271)</f>
        <v>288.74200798934737</v>
      </c>
      <c r="O272" s="70"/>
      <c r="P272" s="55">
        <f>SUM(P258:P271)</f>
        <v>241.39200798934735</v>
      </c>
      <c r="Q272" s="87">
        <f>P272-N272</f>
        <v>-47.350000000000023</v>
      </c>
      <c r="R272" s="86"/>
      <c r="S272" s="56">
        <f>SUM(S258:S271)</f>
        <v>405.74200798934737</v>
      </c>
      <c r="T272" s="70"/>
      <c r="U272" s="55">
        <f>SUM(U258:U271)</f>
        <v>241.39200798934735</v>
      </c>
      <c r="V272" s="87">
        <f>U272-S272</f>
        <v>-164.35000000000002</v>
      </c>
    </row>
    <row r="273" spans="1:22" x14ac:dyDescent="0.25">
      <c r="A273" s="104">
        <f t="shared" si="43"/>
        <v>27</v>
      </c>
      <c r="B273" s="105" t="s">
        <v>87</v>
      </c>
      <c r="C273" s="88"/>
      <c r="D273" s="80"/>
      <c r="E273" s="71"/>
      <c r="F273" s="57"/>
      <c r="G273" s="89">
        <f>G272/D272</f>
        <v>-0.14624639718042157</v>
      </c>
      <c r="H273" s="88"/>
      <c r="I273" s="80"/>
      <c r="J273" s="71"/>
      <c r="K273" s="57"/>
      <c r="L273" s="89">
        <f>L272/I272</f>
        <v>-0.14624639718042157</v>
      </c>
      <c r="M273" s="88"/>
      <c r="N273" s="80"/>
      <c r="O273" s="71"/>
      <c r="P273" s="57"/>
      <c r="Q273" s="89">
        <f>Q272/N272</f>
        <v>-0.16398722281430875</v>
      </c>
      <c r="R273" s="88"/>
      <c r="S273" s="80"/>
      <c r="T273" s="71"/>
      <c r="U273" s="57"/>
      <c r="V273" s="89">
        <f>V272/S272</f>
        <v>-0.40506035057704692</v>
      </c>
    </row>
    <row r="274" spans="1:22" x14ac:dyDescent="0.25">
      <c r="A274" s="106">
        <f t="shared" si="43"/>
        <v>28</v>
      </c>
      <c r="B274" s="91" t="s">
        <v>26</v>
      </c>
      <c r="C274" s="90"/>
      <c r="D274" s="81"/>
      <c r="E274" s="72"/>
      <c r="F274" s="54"/>
      <c r="G274" s="91"/>
      <c r="H274" s="90"/>
      <c r="I274" s="81"/>
      <c r="J274" s="72"/>
      <c r="K274" s="54"/>
      <c r="L274" s="91"/>
      <c r="M274" s="90"/>
      <c r="N274" s="81"/>
      <c r="O274" s="72"/>
      <c r="P274" s="54"/>
      <c r="Q274" s="91"/>
      <c r="R274" s="90"/>
      <c r="S274" s="81"/>
      <c r="T274" s="72"/>
      <c r="U274" s="54"/>
      <c r="V274" s="91"/>
    </row>
    <row r="275" spans="1:22" x14ac:dyDescent="0.25">
      <c r="A275" s="99">
        <f t="shared" si="43"/>
        <v>29</v>
      </c>
      <c r="B275" s="48" t="s">
        <v>57</v>
      </c>
      <c r="C275" s="37">
        <f>Rates!$C$17</f>
        <v>6.1000000000000004E-3</v>
      </c>
      <c r="D275" s="32">
        <f>C275*D250</f>
        <v>95.443649999999991</v>
      </c>
      <c r="E275" s="74">
        <f>Rates!$K$17</f>
        <v>6.0000000000000001E-3</v>
      </c>
      <c r="F275" s="2">
        <f>E275*F250</f>
        <v>93.878999999999991</v>
      </c>
      <c r="G275" s="48"/>
      <c r="H275" s="37">
        <f>Rates!$C$17</f>
        <v>6.1000000000000004E-3</v>
      </c>
      <c r="I275" s="32">
        <f>H275*I250</f>
        <v>95.443649999999991</v>
      </c>
      <c r="J275" s="74">
        <f>Rates!$K$17</f>
        <v>6.0000000000000001E-3</v>
      </c>
      <c r="K275" s="2">
        <f>J275*K250</f>
        <v>93.878999999999991</v>
      </c>
      <c r="L275" s="48"/>
      <c r="M275" s="37">
        <f>Rates!$C$17</f>
        <v>6.1000000000000004E-3</v>
      </c>
      <c r="N275" s="32">
        <f>M275*N250</f>
        <v>95.443649999999991</v>
      </c>
      <c r="O275" s="74">
        <f>Rates!$K$17</f>
        <v>6.0000000000000001E-3</v>
      </c>
      <c r="P275" s="2">
        <f>O275*P250</f>
        <v>93.878999999999991</v>
      </c>
      <c r="Q275" s="48"/>
      <c r="R275" s="37">
        <f>Rates!$C$17</f>
        <v>6.1000000000000004E-3</v>
      </c>
      <c r="S275" s="32">
        <f>R275*S250</f>
        <v>95.443649999999991</v>
      </c>
      <c r="T275" s="74">
        <f>Rates!$K$17</f>
        <v>6.0000000000000001E-3</v>
      </c>
      <c r="U275" s="2">
        <f>T275*U250</f>
        <v>93.878999999999991</v>
      </c>
      <c r="V275" s="48"/>
    </row>
    <row r="276" spans="1:22" x14ac:dyDescent="0.25">
      <c r="A276" s="99">
        <f t="shared" si="43"/>
        <v>30</v>
      </c>
      <c r="B276" s="48" t="s">
        <v>58</v>
      </c>
      <c r="C276" s="37">
        <f>Rates!$C$18</f>
        <v>4.7000000000000002E-3</v>
      </c>
      <c r="D276" s="32">
        <f>C276*D250</f>
        <v>73.538550000000001</v>
      </c>
      <c r="E276" s="74">
        <f>Rates!$K$18</f>
        <v>4.7000000000000002E-3</v>
      </c>
      <c r="F276" s="2">
        <f>E276*F250</f>
        <v>73.538550000000001</v>
      </c>
      <c r="G276" s="48"/>
      <c r="H276" s="37">
        <f>Rates!$C$18</f>
        <v>4.7000000000000002E-3</v>
      </c>
      <c r="I276" s="32">
        <f>H276*I250</f>
        <v>73.538550000000001</v>
      </c>
      <c r="J276" s="74">
        <f>Rates!$K$18</f>
        <v>4.7000000000000002E-3</v>
      </c>
      <c r="K276" s="2">
        <f>J276*K250</f>
        <v>73.538550000000001</v>
      </c>
      <c r="L276" s="48"/>
      <c r="M276" s="37">
        <f>Rates!$C$18</f>
        <v>4.7000000000000002E-3</v>
      </c>
      <c r="N276" s="32">
        <f>M276*N250</f>
        <v>73.538550000000001</v>
      </c>
      <c r="O276" s="74">
        <f>Rates!$K$18</f>
        <v>4.7000000000000002E-3</v>
      </c>
      <c r="P276" s="2">
        <f>O276*P250</f>
        <v>73.538550000000001</v>
      </c>
      <c r="Q276" s="48"/>
      <c r="R276" s="37">
        <f>Rates!$C$18</f>
        <v>4.7000000000000002E-3</v>
      </c>
      <c r="S276" s="32">
        <f>R276*S250</f>
        <v>73.538550000000001</v>
      </c>
      <c r="T276" s="74">
        <f>Rates!$K$18</f>
        <v>4.7000000000000002E-3</v>
      </c>
      <c r="U276" s="2">
        <f>T276*U250</f>
        <v>73.538550000000001</v>
      </c>
      <c r="V276" s="48"/>
    </row>
    <row r="277" spans="1:22" x14ac:dyDescent="0.25">
      <c r="A277" s="102">
        <f t="shared" si="43"/>
        <v>31</v>
      </c>
      <c r="B277" s="103" t="s">
        <v>23</v>
      </c>
      <c r="C277" s="86"/>
      <c r="D277" s="56">
        <f>SUM(D275:D276)</f>
        <v>168.98219999999998</v>
      </c>
      <c r="E277" s="70"/>
      <c r="F277" s="55">
        <f>SUM(F275:F276)</f>
        <v>167.41755000000001</v>
      </c>
      <c r="G277" s="87">
        <f>F277-D277</f>
        <v>-1.5646499999999719</v>
      </c>
      <c r="H277" s="86"/>
      <c r="I277" s="56">
        <f>SUM(I275:I276)</f>
        <v>168.98219999999998</v>
      </c>
      <c r="J277" s="70"/>
      <c r="K277" s="55">
        <f>SUM(K275:K276)</f>
        <v>167.41755000000001</v>
      </c>
      <c r="L277" s="87">
        <f>K277-I277</f>
        <v>-1.5646499999999719</v>
      </c>
      <c r="M277" s="86"/>
      <c r="N277" s="56">
        <f>SUM(N275:N276)</f>
        <v>168.98219999999998</v>
      </c>
      <c r="O277" s="70"/>
      <c r="P277" s="55">
        <f>SUM(P275:P276)</f>
        <v>167.41755000000001</v>
      </c>
      <c r="Q277" s="87">
        <f>P277-N277</f>
        <v>-1.5646499999999719</v>
      </c>
      <c r="R277" s="86"/>
      <c r="S277" s="56">
        <f>SUM(S275:S276)</f>
        <v>168.98219999999998</v>
      </c>
      <c r="T277" s="70"/>
      <c r="U277" s="55">
        <f>SUM(U275:U276)</f>
        <v>167.41755000000001</v>
      </c>
      <c r="V277" s="87">
        <f>U277-S277</f>
        <v>-1.5646499999999719</v>
      </c>
    </row>
    <row r="278" spans="1:22" x14ac:dyDescent="0.25">
      <c r="A278" s="104">
        <f t="shared" si="43"/>
        <v>32</v>
      </c>
      <c r="B278" s="105" t="s">
        <v>87</v>
      </c>
      <c r="C278" s="88"/>
      <c r="D278" s="80"/>
      <c r="E278" s="71"/>
      <c r="F278" s="57"/>
      <c r="G278" s="89">
        <f>G277/D277</f>
        <v>-9.2592592592590939E-3</v>
      </c>
      <c r="H278" s="88"/>
      <c r="I278" s="80"/>
      <c r="J278" s="71"/>
      <c r="K278" s="57"/>
      <c r="L278" s="89">
        <f>L277/I277</f>
        <v>-9.2592592592590939E-3</v>
      </c>
      <c r="M278" s="88"/>
      <c r="N278" s="80"/>
      <c r="O278" s="71"/>
      <c r="P278" s="57"/>
      <c r="Q278" s="89">
        <f>Q277/N277</f>
        <v>-9.2592592592590939E-3</v>
      </c>
      <c r="R278" s="88"/>
      <c r="S278" s="80"/>
      <c r="T278" s="71"/>
      <c r="U278" s="57"/>
      <c r="V278" s="89">
        <f>V277/S277</f>
        <v>-9.2592592592590939E-3</v>
      </c>
    </row>
    <row r="279" spans="1:22" x14ac:dyDescent="0.25">
      <c r="A279" s="106">
        <f t="shared" si="43"/>
        <v>33</v>
      </c>
      <c r="B279" s="91" t="s">
        <v>27</v>
      </c>
      <c r="C279" s="90"/>
      <c r="D279" s="81"/>
      <c r="E279" s="72"/>
      <c r="F279" s="54"/>
      <c r="G279" s="91"/>
      <c r="H279" s="90"/>
      <c r="I279" s="81"/>
      <c r="J279" s="72"/>
      <c r="K279" s="54"/>
      <c r="L279" s="91"/>
      <c r="M279" s="90"/>
      <c r="N279" s="81"/>
      <c r="O279" s="72"/>
      <c r="P279" s="54"/>
      <c r="Q279" s="91"/>
      <c r="R279" s="90"/>
      <c r="S279" s="81"/>
      <c r="T279" s="72"/>
      <c r="U279" s="54"/>
      <c r="V279" s="91"/>
    </row>
    <row r="280" spans="1:22" x14ac:dyDescent="0.25">
      <c r="A280" s="99">
        <f t="shared" si="43"/>
        <v>34</v>
      </c>
      <c r="B280" s="48" t="s">
        <v>167</v>
      </c>
      <c r="C280" s="37">
        <f>WMSR+RRRP</f>
        <v>6.0000000000000001E-3</v>
      </c>
      <c r="D280" s="32">
        <f>C280*D250</f>
        <v>93.878999999999991</v>
      </c>
      <c r="E280" s="74">
        <f>WMSR+RRRP</f>
        <v>6.0000000000000001E-3</v>
      </c>
      <c r="F280" s="2">
        <f>E280*F250</f>
        <v>93.878999999999991</v>
      </c>
      <c r="G280" s="48"/>
      <c r="H280" s="37">
        <f>WMSR+RRRP</f>
        <v>6.0000000000000001E-3</v>
      </c>
      <c r="I280" s="32">
        <f>H280*I250</f>
        <v>93.878999999999991</v>
      </c>
      <c r="J280" s="74">
        <f>WMSR+RRRP</f>
        <v>6.0000000000000001E-3</v>
      </c>
      <c r="K280" s="2">
        <f>J280*K250</f>
        <v>93.878999999999991</v>
      </c>
      <c r="L280" s="48"/>
      <c r="M280" s="37">
        <f>WMSR+RRRP</f>
        <v>6.0000000000000001E-3</v>
      </c>
      <c r="N280" s="32">
        <f>M280*N250</f>
        <v>93.878999999999991</v>
      </c>
      <c r="O280" s="74">
        <f>WMSR+RRRP</f>
        <v>6.0000000000000001E-3</v>
      </c>
      <c r="P280" s="2">
        <f>O280*P250</f>
        <v>93.878999999999991</v>
      </c>
      <c r="Q280" s="48"/>
      <c r="R280" s="37">
        <f>WMSR+RRRP</f>
        <v>6.0000000000000001E-3</v>
      </c>
      <c r="S280" s="32">
        <f>R280*S250</f>
        <v>93.878999999999991</v>
      </c>
      <c r="T280" s="74">
        <f>WMSR+RRRP</f>
        <v>6.0000000000000001E-3</v>
      </c>
      <c r="U280" s="2">
        <f>T280*U250</f>
        <v>93.878999999999991</v>
      </c>
      <c r="V280" s="48"/>
    </row>
    <row r="281" spans="1:22" x14ac:dyDescent="0.25">
      <c r="A281" s="99">
        <f t="shared" si="43"/>
        <v>35</v>
      </c>
      <c r="B281" s="48" t="s">
        <v>56</v>
      </c>
      <c r="C281" s="37">
        <f>SSS</f>
        <v>0.25</v>
      </c>
      <c r="D281" s="32">
        <f>C281</f>
        <v>0.25</v>
      </c>
      <c r="E281" s="74">
        <f>SSS</f>
        <v>0.25</v>
      </c>
      <c r="F281" s="2">
        <f>E281</f>
        <v>0.25</v>
      </c>
      <c r="G281" s="48"/>
      <c r="H281" s="37">
        <f>SSS</f>
        <v>0.25</v>
      </c>
      <c r="I281" s="32">
        <f>H281</f>
        <v>0.25</v>
      </c>
      <c r="J281" s="74">
        <f>SSS</f>
        <v>0.25</v>
      </c>
      <c r="K281" s="2">
        <f>J281</f>
        <v>0.25</v>
      </c>
      <c r="L281" s="48"/>
      <c r="M281" s="37">
        <f>SSS</f>
        <v>0.25</v>
      </c>
      <c r="N281" s="32">
        <f>M281</f>
        <v>0.25</v>
      </c>
      <c r="O281" s="74">
        <f>SSS</f>
        <v>0.25</v>
      </c>
      <c r="P281" s="2">
        <f>O281</f>
        <v>0.25</v>
      </c>
      <c r="Q281" s="48"/>
      <c r="R281" s="37">
        <f>SSS</f>
        <v>0.25</v>
      </c>
      <c r="S281" s="32">
        <f>R281</f>
        <v>0.25</v>
      </c>
      <c r="T281" s="74">
        <f>SSS</f>
        <v>0.25</v>
      </c>
      <c r="U281" s="2">
        <f>T281</f>
        <v>0.25</v>
      </c>
      <c r="V281" s="48"/>
    </row>
    <row r="282" spans="1:22" x14ac:dyDescent="0.25">
      <c r="A282" s="99">
        <f t="shared" si="43"/>
        <v>36</v>
      </c>
      <c r="B282" s="48" t="s">
        <v>9</v>
      </c>
      <c r="C282" s="37">
        <v>7.0000000000000001E-3</v>
      </c>
      <c r="D282" s="32">
        <f>C282*D247</f>
        <v>105</v>
      </c>
      <c r="E282" s="74">
        <v>7.0000000000000001E-3</v>
      </c>
      <c r="F282" s="2">
        <f>E282*F247</f>
        <v>105</v>
      </c>
      <c r="G282" s="48"/>
      <c r="H282" s="37">
        <v>7.0000000000000001E-3</v>
      </c>
      <c r="I282" s="32">
        <f>H282*I247</f>
        <v>105</v>
      </c>
      <c r="J282" s="74">
        <v>7.0000000000000001E-3</v>
      </c>
      <c r="K282" s="2">
        <f>J282*K247</f>
        <v>105</v>
      </c>
      <c r="L282" s="48"/>
      <c r="M282" s="37">
        <v>7.0000000000000001E-3</v>
      </c>
      <c r="N282" s="32">
        <f>M282*N247</f>
        <v>105</v>
      </c>
      <c r="O282" s="74">
        <v>7.0000000000000001E-3</v>
      </c>
      <c r="P282" s="2">
        <f>O282*P247</f>
        <v>105</v>
      </c>
      <c r="Q282" s="48"/>
      <c r="R282" s="37">
        <v>7.0000000000000001E-3</v>
      </c>
      <c r="S282" s="32">
        <f>R282*S247</f>
        <v>105</v>
      </c>
      <c r="T282" s="74">
        <v>7.0000000000000001E-3</v>
      </c>
      <c r="U282" s="2">
        <f>T282*U247</f>
        <v>105</v>
      </c>
      <c r="V282" s="48"/>
    </row>
    <row r="283" spans="1:22" x14ac:dyDescent="0.25">
      <c r="A283" s="102">
        <f>A282+1</f>
        <v>37</v>
      </c>
      <c r="B283" s="103" t="s">
        <v>10</v>
      </c>
      <c r="C283" s="86"/>
      <c r="D283" s="56">
        <f>SUM(D280:D282)</f>
        <v>199.12899999999999</v>
      </c>
      <c r="E283" s="70"/>
      <c r="F283" s="55">
        <f>SUM(F280:F282)</f>
        <v>199.12899999999999</v>
      </c>
      <c r="G283" s="87">
        <f>F283-D283</f>
        <v>0</v>
      </c>
      <c r="H283" s="86"/>
      <c r="I283" s="56">
        <f>SUM(I280:I282)</f>
        <v>199.12899999999999</v>
      </c>
      <c r="J283" s="70"/>
      <c r="K283" s="55">
        <f>SUM(K280:K282)</f>
        <v>199.12899999999999</v>
      </c>
      <c r="L283" s="87">
        <f>K283-I283</f>
        <v>0</v>
      </c>
      <c r="M283" s="86"/>
      <c r="N283" s="56">
        <f>SUM(N280:N282)</f>
        <v>199.12899999999999</v>
      </c>
      <c r="O283" s="70"/>
      <c r="P283" s="55">
        <f>SUM(P280:P282)</f>
        <v>199.12899999999999</v>
      </c>
      <c r="Q283" s="87">
        <f>P283-N283</f>
        <v>0</v>
      </c>
      <c r="R283" s="86"/>
      <c r="S283" s="56">
        <f>SUM(S280:S282)</f>
        <v>199.12899999999999</v>
      </c>
      <c r="T283" s="70"/>
      <c r="U283" s="55">
        <f>SUM(U280:U282)</f>
        <v>199.12899999999999</v>
      </c>
      <c r="V283" s="87">
        <f>U283-S283</f>
        <v>0</v>
      </c>
    </row>
    <row r="284" spans="1:22" x14ac:dyDescent="0.25">
      <c r="A284" s="104">
        <f t="shared" si="43"/>
        <v>38</v>
      </c>
      <c r="B284" s="105" t="s">
        <v>87</v>
      </c>
      <c r="C284" s="88"/>
      <c r="D284" s="80"/>
      <c r="E284" s="71"/>
      <c r="F284" s="57"/>
      <c r="G284" s="89">
        <f>G283/D283</f>
        <v>0</v>
      </c>
      <c r="H284" s="88"/>
      <c r="I284" s="80"/>
      <c r="J284" s="71"/>
      <c r="K284" s="57"/>
      <c r="L284" s="89">
        <f>L283/I283</f>
        <v>0</v>
      </c>
      <c r="M284" s="88"/>
      <c r="N284" s="80"/>
      <c r="O284" s="71"/>
      <c r="P284" s="57"/>
      <c r="Q284" s="89">
        <f>Q283/N283</f>
        <v>0</v>
      </c>
      <c r="R284" s="88"/>
      <c r="S284" s="80"/>
      <c r="T284" s="71"/>
      <c r="U284" s="57"/>
      <c r="V284" s="89">
        <f>V283/S283</f>
        <v>0</v>
      </c>
    </row>
    <row r="285" spans="1:22" x14ac:dyDescent="0.25">
      <c r="A285" s="107">
        <f t="shared" si="43"/>
        <v>39</v>
      </c>
      <c r="B285" s="93" t="s">
        <v>97</v>
      </c>
      <c r="C285" s="92"/>
      <c r="D285" s="82">
        <f>D255+D272+D277+D283</f>
        <v>2321.6654583222366</v>
      </c>
      <c r="E285" s="75"/>
      <c r="F285" s="62">
        <f>F255+F272+F277+F283</f>
        <v>2278.7508083222369</v>
      </c>
      <c r="G285" s="93"/>
      <c r="H285" s="92"/>
      <c r="I285" s="82">
        <f>I255+I272+I277+I283</f>
        <v>2321.6654583222366</v>
      </c>
      <c r="J285" s="75"/>
      <c r="K285" s="62">
        <f>K255+K272+K277+K283</f>
        <v>2278.7508083222369</v>
      </c>
      <c r="L285" s="93"/>
      <c r="M285" s="92"/>
      <c r="N285" s="82">
        <f>N255+N272+N277+N283</f>
        <v>2327.6654583222366</v>
      </c>
      <c r="O285" s="75"/>
      <c r="P285" s="62">
        <f>P255+P272+P277+P283</f>
        <v>2278.7508083222369</v>
      </c>
      <c r="Q285" s="93"/>
      <c r="R285" s="92"/>
      <c r="S285" s="82">
        <f>S255+S272+S277+S283</f>
        <v>2444.6654583222366</v>
      </c>
      <c r="T285" s="75"/>
      <c r="U285" s="62">
        <f>U255+U272+U277+U283</f>
        <v>2278.7508083222369</v>
      </c>
      <c r="V285" s="93"/>
    </row>
    <row r="286" spans="1:22" x14ac:dyDescent="0.25">
      <c r="A286" s="108">
        <f t="shared" si="43"/>
        <v>40</v>
      </c>
      <c r="B286" s="94" t="s">
        <v>11</v>
      </c>
      <c r="C286" s="50"/>
      <c r="D286" s="33">
        <f>D285*0.13</f>
        <v>301.81650958189078</v>
      </c>
      <c r="E286" s="76"/>
      <c r="F286" s="59">
        <f>F285*0.13</f>
        <v>296.23760508189082</v>
      </c>
      <c r="G286" s="94"/>
      <c r="H286" s="50"/>
      <c r="I286" s="33">
        <f>I285*0.13</f>
        <v>301.81650958189078</v>
      </c>
      <c r="J286" s="76"/>
      <c r="K286" s="59">
        <f>K285*0.13</f>
        <v>296.23760508189082</v>
      </c>
      <c r="L286" s="94"/>
      <c r="M286" s="50"/>
      <c r="N286" s="33">
        <f>N285*0.13</f>
        <v>302.59650958189076</v>
      </c>
      <c r="O286" s="76"/>
      <c r="P286" s="59">
        <f>P285*0.13</f>
        <v>296.23760508189082</v>
      </c>
      <c r="Q286" s="94"/>
      <c r="R286" s="50"/>
      <c r="S286" s="33">
        <f>S285*0.13</f>
        <v>317.80650958189079</v>
      </c>
      <c r="T286" s="76"/>
      <c r="U286" s="59">
        <f>U285*0.13</f>
        <v>296.23760508189082</v>
      </c>
      <c r="V286" s="94"/>
    </row>
    <row r="287" spans="1:22" x14ac:dyDescent="0.25">
      <c r="A287" s="109">
        <f>A286+1</f>
        <v>41</v>
      </c>
      <c r="B287" s="110" t="s">
        <v>13</v>
      </c>
      <c r="C287" s="95"/>
      <c r="D287" s="64">
        <f>SUM(D285:D286)</f>
        <v>2623.4819679041275</v>
      </c>
      <c r="E287" s="78"/>
      <c r="F287" s="63">
        <f>SUM(F285:F286)</f>
        <v>2574.9884134041276</v>
      </c>
      <c r="G287" s="96">
        <f>F287-D287</f>
        <v>-48.493554499999846</v>
      </c>
      <c r="H287" s="95"/>
      <c r="I287" s="64">
        <f>SUM(I285:I286)</f>
        <v>2623.4819679041275</v>
      </c>
      <c r="J287" s="78"/>
      <c r="K287" s="63">
        <f>SUM(K285:K286)</f>
        <v>2574.9884134041276</v>
      </c>
      <c r="L287" s="96">
        <f>K287-I287</f>
        <v>-48.493554499999846</v>
      </c>
      <c r="M287" s="95"/>
      <c r="N287" s="64">
        <f>SUM(N285:N286)</f>
        <v>2630.2619679041272</v>
      </c>
      <c r="O287" s="78"/>
      <c r="P287" s="63">
        <f>SUM(P285:P286)</f>
        <v>2574.9884134041276</v>
      </c>
      <c r="Q287" s="96">
        <f>P287-N287</f>
        <v>-55.273554499999591</v>
      </c>
      <c r="R287" s="95"/>
      <c r="S287" s="64">
        <f>SUM(S285:S286)</f>
        <v>2762.4719679041273</v>
      </c>
      <c r="T287" s="78"/>
      <c r="U287" s="63">
        <f>SUM(U285:U286)</f>
        <v>2574.9884134041276</v>
      </c>
      <c r="V287" s="96">
        <f>U287-S287</f>
        <v>-187.48355449999963</v>
      </c>
    </row>
    <row r="288" spans="1:22" x14ac:dyDescent="0.25">
      <c r="A288" s="111">
        <f t="shared" si="43"/>
        <v>42</v>
      </c>
      <c r="B288" s="112" t="s">
        <v>87</v>
      </c>
      <c r="C288" s="97"/>
      <c r="D288" s="83"/>
      <c r="E288" s="79"/>
      <c r="F288" s="65"/>
      <c r="G288" s="98">
        <f>G287/D287</f>
        <v>-1.8484424552283409E-2</v>
      </c>
      <c r="H288" s="97"/>
      <c r="I288" s="83"/>
      <c r="J288" s="79"/>
      <c r="K288" s="65"/>
      <c r="L288" s="98">
        <f>L287/I287</f>
        <v>-1.8484424552283409E-2</v>
      </c>
      <c r="M288" s="97"/>
      <c r="N288" s="83"/>
      <c r="O288" s="79"/>
      <c r="P288" s="65"/>
      <c r="Q288" s="98">
        <f>Q287/N287</f>
        <v>-2.1014467446390232E-2</v>
      </c>
      <c r="R288" s="97"/>
      <c r="S288" s="83"/>
      <c r="T288" s="79"/>
      <c r="U288" s="65"/>
      <c r="V288" s="98">
        <f>V287/S287</f>
        <v>-6.7868038727011012E-2</v>
      </c>
    </row>
    <row r="289" spans="1:22" x14ac:dyDescent="0.25">
      <c r="A289" s="151">
        <f>A288+1</f>
        <v>43</v>
      </c>
      <c r="B289" s="152" t="s">
        <v>14</v>
      </c>
      <c r="C289" s="153"/>
      <c r="D289" s="154"/>
      <c r="E289" s="155"/>
      <c r="F289" s="156"/>
      <c r="G289" s="152"/>
      <c r="H289" s="153"/>
      <c r="I289" s="154"/>
      <c r="J289" s="155"/>
      <c r="K289" s="156"/>
      <c r="L289" s="152"/>
      <c r="M289" s="153"/>
      <c r="N289" s="154"/>
      <c r="O289" s="155"/>
      <c r="P289" s="156"/>
      <c r="Q289" s="152"/>
      <c r="R289" s="153"/>
      <c r="S289" s="154"/>
      <c r="T289" s="155"/>
      <c r="U289" s="156"/>
      <c r="V289" s="152"/>
    </row>
    <row r="290" spans="1:22" x14ac:dyDescent="0.25">
      <c r="A290" s="108">
        <f>A289+1</f>
        <v>44</v>
      </c>
      <c r="B290" s="94" t="s">
        <v>96</v>
      </c>
      <c r="C290" s="162">
        <v>0</v>
      </c>
      <c r="D290" s="33">
        <f>C290*D247</f>
        <v>0</v>
      </c>
      <c r="E290" s="163">
        <v>0</v>
      </c>
      <c r="F290" s="59">
        <f>E290*F247</f>
        <v>0</v>
      </c>
      <c r="G290" s="94"/>
      <c r="H290" s="37">
        <v>0</v>
      </c>
      <c r="I290" s="33">
        <f>H290*I247</f>
        <v>0</v>
      </c>
      <c r="J290" s="163">
        <v>0</v>
      </c>
      <c r="K290" s="2">
        <f>J290*K247</f>
        <v>0</v>
      </c>
      <c r="L290" s="94"/>
      <c r="M290" s="37">
        <f>Rates!$C$21</f>
        <v>8.3000000000000001E-3</v>
      </c>
      <c r="N290" s="33">
        <f>M290*N247</f>
        <v>124.5</v>
      </c>
      <c r="O290" s="163">
        <v>0</v>
      </c>
      <c r="P290" s="2">
        <f>O290*P247</f>
        <v>0</v>
      </c>
      <c r="Q290" s="94"/>
      <c r="R290" s="37">
        <f>Rates!$C$25</f>
        <v>3.0999999999999999E-3</v>
      </c>
      <c r="S290" s="33">
        <f>R290*S247</f>
        <v>46.5</v>
      </c>
      <c r="T290" s="163">
        <v>0</v>
      </c>
      <c r="U290" s="2">
        <f>T290*U247</f>
        <v>0</v>
      </c>
      <c r="V290" s="94"/>
    </row>
    <row r="291" spans="1:22" x14ac:dyDescent="0.25">
      <c r="A291" s="108">
        <f>A290+1</f>
        <v>45</v>
      </c>
      <c r="B291" s="94" t="s">
        <v>163</v>
      </c>
      <c r="C291" s="37">
        <v>0</v>
      </c>
      <c r="D291" s="32">
        <f>C291*D247</f>
        <v>0</v>
      </c>
      <c r="E291" s="163">
        <v>0</v>
      </c>
      <c r="F291" s="2">
        <f>E291*F247</f>
        <v>0</v>
      </c>
      <c r="G291" s="48"/>
      <c r="H291" s="37">
        <v>0</v>
      </c>
      <c r="I291" s="32">
        <f>H291*I247</f>
        <v>0</v>
      </c>
      <c r="J291" s="74">
        <v>0</v>
      </c>
      <c r="K291" s="2">
        <f>J291*K247</f>
        <v>0</v>
      </c>
      <c r="L291" s="48"/>
      <c r="M291" s="37">
        <v>0</v>
      </c>
      <c r="N291" s="32">
        <f>M291*N247</f>
        <v>0</v>
      </c>
      <c r="O291" s="74">
        <v>0</v>
      </c>
      <c r="P291" s="2">
        <f>O291*P247</f>
        <v>0</v>
      </c>
      <c r="Q291" s="48"/>
      <c r="R291" s="37">
        <f>Rates!$C$26</f>
        <v>-2.9999999999999997E-4</v>
      </c>
      <c r="S291" s="32">
        <f>R291*S247</f>
        <v>-4.5</v>
      </c>
      <c r="T291" s="74">
        <v>0</v>
      </c>
      <c r="U291" s="2">
        <f>T291*U247</f>
        <v>0</v>
      </c>
      <c r="V291" s="48"/>
    </row>
    <row r="292" spans="1:22" x14ac:dyDescent="0.25">
      <c r="A292" s="108">
        <f t="shared" ref="A292:A294" si="52">A291+1</f>
        <v>46</v>
      </c>
      <c r="B292" s="94" t="s">
        <v>168</v>
      </c>
      <c r="C292" s="37">
        <f>Rates!$C$15</f>
        <v>3.5000000000000001E-3</v>
      </c>
      <c r="D292" s="32">
        <f>C292*D247</f>
        <v>52.5</v>
      </c>
      <c r="E292" s="163">
        <f>Rates!$K$13</f>
        <v>0</v>
      </c>
      <c r="F292" s="2">
        <f>E292*F247</f>
        <v>0</v>
      </c>
      <c r="G292" s="48"/>
      <c r="H292" s="37">
        <f>Rates!$C$15</f>
        <v>3.5000000000000001E-3</v>
      </c>
      <c r="I292" s="32">
        <f>H292*I247</f>
        <v>52.5</v>
      </c>
      <c r="J292" s="74">
        <f>Rates!$K$13</f>
        <v>0</v>
      </c>
      <c r="K292" s="2">
        <f>J292*K247</f>
        <v>0</v>
      </c>
      <c r="L292" s="48"/>
      <c r="M292" s="37">
        <f>Rates!$C$15</f>
        <v>3.5000000000000001E-3</v>
      </c>
      <c r="N292" s="32">
        <f>M292*N247</f>
        <v>52.5</v>
      </c>
      <c r="O292" s="74">
        <f>Rates!$K$13</f>
        <v>0</v>
      </c>
      <c r="P292" s="2">
        <f>O292*P247</f>
        <v>0</v>
      </c>
      <c r="Q292" s="48"/>
      <c r="R292" s="37">
        <f>Rates!$C$15</f>
        <v>3.5000000000000001E-3</v>
      </c>
      <c r="S292" s="32">
        <f>R292*S247</f>
        <v>52.5</v>
      </c>
      <c r="T292" s="74">
        <f>Rates!$K$13</f>
        <v>0</v>
      </c>
      <c r="U292" s="2">
        <f>T292*U247</f>
        <v>0</v>
      </c>
      <c r="V292" s="48"/>
    </row>
    <row r="293" spans="1:22" x14ac:dyDescent="0.25">
      <c r="A293" s="289">
        <f t="shared" si="52"/>
        <v>47</v>
      </c>
      <c r="B293" s="301" t="s">
        <v>169</v>
      </c>
      <c r="C293" s="290">
        <f>Rates!$C$16</f>
        <v>0</v>
      </c>
      <c r="D293" s="32">
        <f>C293*D247</f>
        <v>0</v>
      </c>
      <c r="E293" s="163">
        <f>Rates!$K$14</f>
        <v>-2.2000000000000001E-3</v>
      </c>
      <c r="F293" s="40">
        <f>E293*F247</f>
        <v>-33</v>
      </c>
      <c r="G293" s="85"/>
      <c r="H293" s="290">
        <f>Rates!$C$16</f>
        <v>0</v>
      </c>
      <c r="I293" s="39">
        <f>H293*I247</f>
        <v>0</v>
      </c>
      <c r="J293" s="291">
        <f>Rates!$K$14</f>
        <v>-2.2000000000000001E-3</v>
      </c>
      <c r="K293" s="40">
        <f>J293*K247</f>
        <v>-33</v>
      </c>
      <c r="L293" s="85"/>
      <c r="M293" s="290">
        <f>Rates!$C$16</f>
        <v>0</v>
      </c>
      <c r="N293" s="39">
        <f>M293*N247</f>
        <v>0</v>
      </c>
      <c r="O293" s="291">
        <f>Rates!$K$14</f>
        <v>-2.2000000000000001E-3</v>
      </c>
      <c r="P293" s="40">
        <f>O293*P247</f>
        <v>-33</v>
      </c>
      <c r="Q293" s="85"/>
      <c r="R293" s="290">
        <f>Rates!$C$16</f>
        <v>0</v>
      </c>
      <c r="S293" s="39">
        <f>R293*S247</f>
        <v>0</v>
      </c>
      <c r="T293" s="291">
        <f>Rates!$K$14</f>
        <v>-2.2000000000000001E-3</v>
      </c>
      <c r="U293" s="40">
        <f>T293*U247</f>
        <v>-33</v>
      </c>
      <c r="V293" s="85"/>
    </row>
    <row r="294" spans="1:22" x14ac:dyDescent="0.25">
      <c r="A294" s="292">
        <f t="shared" si="52"/>
        <v>48</v>
      </c>
      <c r="B294" s="293" t="s">
        <v>15</v>
      </c>
      <c r="C294" s="294"/>
      <c r="D294" s="295">
        <f>D285+SUM(D290:D293)</f>
        <v>2374.1654583222366</v>
      </c>
      <c r="E294" s="296"/>
      <c r="F294" s="297">
        <f>F285+SUM(F290:F293)</f>
        <v>2245.7508083222369</v>
      </c>
      <c r="G294" s="293"/>
      <c r="H294" s="294"/>
      <c r="I294" s="295">
        <f>I285+SUM(I290:I293)</f>
        <v>2374.1654583222366</v>
      </c>
      <c r="J294" s="296"/>
      <c r="K294" s="297">
        <f>K285+SUM(K290:K293)</f>
        <v>2245.7508083222369</v>
      </c>
      <c r="L294" s="293"/>
      <c r="M294" s="294"/>
      <c r="N294" s="295">
        <f>N285+SUM(N290:N293)</f>
        <v>2504.6654583222366</v>
      </c>
      <c r="O294" s="296"/>
      <c r="P294" s="297">
        <f>P285+SUM(P290:P293)</f>
        <v>2245.7508083222369</v>
      </c>
      <c r="Q294" s="293"/>
      <c r="R294" s="294"/>
      <c r="S294" s="295">
        <f>S285+SUM(S290:S293)</f>
        <v>2539.1654583222366</v>
      </c>
      <c r="T294" s="296"/>
      <c r="U294" s="297">
        <f>U285+SUM(U290:U293)</f>
        <v>2245.7508083222369</v>
      </c>
      <c r="V294" s="293"/>
    </row>
    <row r="295" spans="1:22" x14ac:dyDescent="0.25">
      <c r="A295" s="99">
        <f t="shared" si="43"/>
        <v>49</v>
      </c>
      <c r="B295" s="48" t="s">
        <v>11</v>
      </c>
      <c r="C295" s="49"/>
      <c r="D295" s="32">
        <f>D294*0.13</f>
        <v>308.64150958189077</v>
      </c>
      <c r="E295" s="66"/>
      <c r="F295" s="2">
        <f>F294*0.13</f>
        <v>291.9476050818908</v>
      </c>
      <c r="G295" s="48"/>
      <c r="H295" s="49"/>
      <c r="I295" s="32">
        <f>I294*0.13</f>
        <v>308.64150958189077</v>
      </c>
      <c r="J295" s="66"/>
      <c r="K295" s="2">
        <f>K294*0.13</f>
        <v>291.9476050818908</v>
      </c>
      <c r="L295" s="48"/>
      <c r="M295" s="49"/>
      <c r="N295" s="32">
        <f>N294*0.13</f>
        <v>325.60650958189075</v>
      </c>
      <c r="O295" s="66"/>
      <c r="P295" s="2">
        <f>P294*0.13</f>
        <v>291.9476050818908</v>
      </c>
      <c r="Q295" s="48"/>
      <c r="R295" s="49"/>
      <c r="S295" s="32">
        <f>S294*0.13</f>
        <v>330.09150958189076</v>
      </c>
      <c r="T295" s="66"/>
      <c r="U295" s="2">
        <f>U294*0.13</f>
        <v>291.9476050818908</v>
      </c>
      <c r="V295" s="48"/>
    </row>
    <row r="296" spans="1:22" x14ac:dyDescent="0.25">
      <c r="A296" s="137">
        <f>A295+1</f>
        <v>50</v>
      </c>
      <c r="B296" s="138" t="s">
        <v>13</v>
      </c>
      <c r="C296" s="139"/>
      <c r="D296" s="140">
        <f>SUM(D294:D295)</f>
        <v>2682.8069679041273</v>
      </c>
      <c r="E296" s="141"/>
      <c r="F296" s="142">
        <f>SUM(F294:F295)</f>
        <v>2537.6984134041277</v>
      </c>
      <c r="G296" s="143">
        <f>F296-D296</f>
        <v>-145.10855449999963</v>
      </c>
      <c r="H296" s="139"/>
      <c r="I296" s="140">
        <f>SUM(I294:I295)</f>
        <v>2682.8069679041273</v>
      </c>
      <c r="J296" s="141"/>
      <c r="K296" s="142">
        <f>SUM(K294:K295)</f>
        <v>2537.6984134041277</v>
      </c>
      <c r="L296" s="143">
        <f>K296-I296</f>
        <v>-145.10855449999963</v>
      </c>
      <c r="M296" s="139"/>
      <c r="N296" s="140">
        <f>SUM(N294:N295)</f>
        <v>2830.2719679041275</v>
      </c>
      <c r="O296" s="141"/>
      <c r="P296" s="142">
        <f>SUM(P294:P295)</f>
        <v>2537.6984134041277</v>
      </c>
      <c r="Q296" s="143">
        <f>P296-N296</f>
        <v>-292.57355449999977</v>
      </c>
      <c r="R296" s="139"/>
      <c r="S296" s="140">
        <f>SUM(S294:S295)</f>
        <v>2869.2569679041276</v>
      </c>
      <c r="T296" s="141"/>
      <c r="U296" s="142">
        <f>SUM(U294:U295)</f>
        <v>2537.6984134041277</v>
      </c>
      <c r="V296" s="143">
        <f>U296-S296</f>
        <v>-331.5585544999999</v>
      </c>
    </row>
    <row r="297" spans="1:22" ht="15.75" thickBot="1" x14ac:dyDescent="0.3">
      <c r="A297" s="144">
        <f>A296+1</f>
        <v>51</v>
      </c>
      <c r="B297" s="145" t="s">
        <v>87</v>
      </c>
      <c r="C297" s="146"/>
      <c r="D297" s="147"/>
      <c r="E297" s="148"/>
      <c r="F297" s="149"/>
      <c r="G297" s="150">
        <f>G296/D296</f>
        <v>-5.4088332196841539E-2</v>
      </c>
      <c r="H297" s="146"/>
      <c r="I297" s="147"/>
      <c r="J297" s="148"/>
      <c r="K297" s="149"/>
      <c r="L297" s="150">
        <f>L296/I296</f>
        <v>-5.4088332196841539E-2</v>
      </c>
      <c r="M297" s="146"/>
      <c r="N297" s="147"/>
      <c r="O297" s="148"/>
      <c r="P297" s="149"/>
      <c r="Q297" s="150">
        <f>Q296/N296</f>
        <v>-0.10337294712940831</v>
      </c>
      <c r="R297" s="146"/>
      <c r="S297" s="147"/>
      <c r="T297" s="148"/>
      <c r="U297" s="149"/>
      <c r="V297" s="150">
        <f>V296/S296</f>
        <v>-0.1155555456373744</v>
      </c>
    </row>
    <row r="298" spans="1:22" ht="15.75" thickBot="1" x14ac:dyDescent="0.3"/>
    <row r="299" spans="1:22" x14ac:dyDescent="0.25">
      <c r="A299" s="113">
        <f>A297+1</f>
        <v>52</v>
      </c>
      <c r="B299" s="114" t="s">
        <v>89</v>
      </c>
      <c r="C299" s="113" t="s">
        <v>2</v>
      </c>
      <c r="D299" s="158" t="s">
        <v>3</v>
      </c>
      <c r="E299" s="159" t="s">
        <v>2</v>
      </c>
      <c r="F299" s="160" t="s">
        <v>3</v>
      </c>
      <c r="G299" s="161" t="s">
        <v>77</v>
      </c>
      <c r="H299" s="113" t="s">
        <v>2</v>
      </c>
      <c r="I299" s="158" t="s">
        <v>3</v>
      </c>
      <c r="J299" s="159" t="s">
        <v>2</v>
      </c>
      <c r="K299" s="160" t="s">
        <v>3</v>
      </c>
      <c r="L299" s="161" t="s">
        <v>77</v>
      </c>
      <c r="M299" s="113" t="s">
        <v>2</v>
      </c>
      <c r="N299" s="158" t="s">
        <v>3</v>
      </c>
      <c r="O299" s="159" t="s">
        <v>2</v>
      </c>
      <c r="P299" s="160" t="s">
        <v>3</v>
      </c>
      <c r="Q299" s="161" t="s">
        <v>77</v>
      </c>
      <c r="R299" s="113" t="s">
        <v>2</v>
      </c>
      <c r="S299" s="158" t="s">
        <v>3</v>
      </c>
      <c r="T299" s="159" t="s">
        <v>2</v>
      </c>
      <c r="U299" s="160" t="s">
        <v>3</v>
      </c>
      <c r="V299" s="161" t="s">
        <v>77</v>
      </c>
    </row>
    <row r="300" spans="1:22" x14ac:dyDescent="0.25">
      <c r="A300" s="99">
        <f>A299+1</f>
        <v>53</v>
      </c>
      <c r="B300" s="48" t="s">
        <v>88</v>
      </c>
      <c r="C300" s="49"/>
      <c r="D300" s="32">
        <f>SUM(D258:D259)+D262+D271+D264</f>
        <v>158.94</v>
      </c>
      <c r="E300" s="66"/>
      <c r="F300" s="2">
        <f>SUM(F258:F259)+F262+F271+F264</f>
        <v>161.09</v>
      </c>
      <c r="G300" s="36">
        <f>F300-D300</f>
        <v>2.1500000000000057</v>
      </c>
      <c r="H300" s="49"/>
      <c r="I300" s="32">
        <f>SUM(I258:I259)+I262+I271+I264</f>
        <v>158.94</v>
      </c>
      <c r="J300" s="66"/>
      <c r="K300" s="2">
        <f>SUM(K258:K259)+K262+K271+K264</f>
        <v>161.09</v>
      </c>
      <c r="L300" s="36">
        <f>K300-I300</f>
        <v>2.1500000000000057</v>
      </c>
      <c r="M300" s="49"/>
      <c r="N300" s="32">
        <f>SUM(N258:N259)+N262+N271+N264</f>
        <v>158.94</v>
      </c>
      <c r="O300" s="66"/>
      <c r="P300" s="2">
        <f>SUM(P258:P259)+P262+P271+P264</f>
        <v>161.09</v>
      </c>
      <c r="Q300" s="36">
        <f>P300-N300</f>
        <v>2.1500000000000057</v>
      </c>
      <c r="R300" s="49"/>
      <c r="S300" s="32">
        <f>SUM(S258:S259)+S262+S271+S264</f>
        <v>158.94</v>
      </c>
      <c r="T300" s="66"/>
      <c r="U300" s="2">
        <f>SUM(U258:U259)+U262+U271+U264</f>
        <v>161.09</v>
      </c>
      <c r="V300" s="36">
        <f>U300-S300</f>
        <v>2.1500000000000057</v>
      </c>
    </row>
    <row r="301" spans="1:22" x14ac:dyDescent="0.25">
      <c r="A301" s="124">
        <f t="shared" ref="A301:A303" si="53">A300+1</f>
        <v>54</v>
      </c>
      <c r="B301" s="125" t="s">
        <v>87</v>
      </c>
      <c r="C301" s="126"/>
      <c r="D301" s="127"/>
      <c r="E301" s="128"/>
      <c r="F301" s="53"/>
      <c r="G301" s="129">
        <f>G300/SUM(D300:D303)</f>
        <v>7.6041052947498676E-3</v>
      </c>
      <c r="H301" s="126"/>
      <c r="I301" s="127"/>
      <c r="J301" s="128"/>
      <c r="K301" s="53"/>
      <c r="L301" s="129">
        <f>L300/SUM(I300:I303)</f>
        <v>7.6041052947498676E-3</v>
      </c>
      <c r="M301" s="126"/>
      <c r="N301" s="127"/>
      <c r="O301" s="128"/>
      <c r="P301" s="53"/>
      <c r="Q301" s="129">
        <f>Q300/SUM(N300:N303)</f>
        <v>7.4460935385589136E-3</v>
      </c>
      <c r="R301" s="126"/>
      <c r="S301" s="127"/>
      <c r="T301" s="128"/>
      <c r="U301" s="53"/>
      <c r="V301" s="129">
        <f>V300/SUM(S300:S303)</f>
        <v>5.2989337008862375E-3</v>
      </c>
    </row>
    <row r="302" spans="1:22" x14ac:dyDescent="0.25">
      <c r="A302" s="99">
        <f t="shared" si="53"/>
        <v>55</v>
      </c>
      <c r="B302" s="48" t="s">
        <v>90</v>
      </c>
      <c r="C302" s="49"/>
      <c r="D302" s="32">
        <f>D260+D263+SUM(D265:D270)+D261</f>
        <v>123.80200798934735</v>
      </c>
      <c r="E302" s="66"/>
      <c r="F302" s="2">
        <f>F260+F263+SUM(F265:F270)+F261</f>
        <v>80.302007989347345</v>
      </c>
      <c r="G302" s="36">
        <f>F302-D302</f>
        <v>-43.5</v>
      </c>
      <c r="H302" s="49"/>
      <c r="I302" s="32">
        <f>I260+I263+SUM(I265:I270)+I261</f>
        <v>123.80200798934735</v>
      </c>
      <c r="J302" s="66"/>
      <c r="K302" s="2">
        <f>K260+K263+SUM(K265:K270)+K261</f>
        <v>80.302007989347345</v>
      </c>
      <c r="L302" s="36">
        <f>K302-I302</f>
        <v>-43.5</v>
      </c>
      <c r="M302" s="49"/>
      <c r="N302" s="32">
        <f>N260+N263+SUM(N265:N270)+N261</f>
        <v>129.80200798934735</v>
      </c>
      <c r="O302" s="66"/>
      <c r="P302" s="2">
        <f>P260+P263+SUM(P265:P270)+P261</f>
        <v>80.302007989347345</v>
      </c>
      <c r="Q302" s="36">
        <f>P302-N302</f>
        <v>-49.5</v>
      </c>
      <c r="R302" s="49"/>
      <c r="S302" s="32">
        <f>S260+S263+SUM(S265:S270)+S261</f>
        <v>246.80200798934732</v>
      </c>
      <c r="T302" s="66"/>
      <c r="U302" s="2">
        <f>U260+U263+SUM(U265:U270)+U261</f>
        <v>80.302007989347345</v>
      </c>
      <c r="V302" s="36">
        <f>U302-S302</f>
        <v>-166.49999999999997</v>
      </c>
    </row>
    <row r="303" spans="1:22" ht="15.75" thickBot="1" x14ac:dyDescent="0.3">
      <c r="A303" s="130">
        <f t="shared" si="53"/>
        <v>56</v>
      </c>
      <c r="B303" s="131" t="s">
        <v>87</v>
      </c>
      <c r="C303" s="132"/>
      <c r="D303" s="133"/>
      <c r="E303" s="134"/>
      <c r="F303" s="135"/>
      <c r="G303" s="136">
        <f>G302/SUM(D300:D303)</f>
        <v>-0.15385050247517132</v>
      </c>
      <c r="H303" s="132"/>
      <c r="I303" s="133"/>
      <c r="J303" s="134"/>
      <c r="K303" s="135"/>
      <c r="L303" s="136">
        <f>L302/SUM(I300:I303)</f>
        <v>-0.15385050247517132</v>
      </c>
      <c r="M303" s="132"/>
      <c r="N303" s="133"/>
      <c r="O303" s="134"/>
      <c r="P303" s="135"/>
      <c r="Q303" s="136">
        <f>Q302/SUM(N300:N303)</f>
        <v>-0.17143331635286757</v>
      </c>
      <c r="R303" s="132"/>
      <c r="S303" s="133"/>
      <c r="T303" s="134"/>
      <c r="U303" s="135"/>
      <c r="V303" s="136">
        <f>V302/SUM(S300:S303)</f>
        <v>-0.41035928427793311</v>
      </c>
    </row>
  </sheetData>
  <mergeCells count="50">
    <mergeCell ref="M5:N5"/>
    <mergeCell ref="O5:Q5"/>
    <mergeCell ref="R5:S5"/>
    <mergeCell ref="T5:V5"/>
    <mergeCell ref="A5:A6"/>
    <mergeCell ref="B5:B6"/>
    <mergeCell ref="C5:D5"/>
    <mergeCell ref="E5:G5"/>
    <mergeCell ref="H5:I5"/>
    <mergeCell ref="J5:L5"/>
    <mergeCell ref="A65:A66"/>
    <mergeCell ref="B65:B66"/>
    <mergeCell ref="C65:D65"/>
    <mergeCell ref="E65:G65"/>
    <mergeCell ref="H65:I65"/>
    <mergeCell ref="J65:L65"/>
    <mergeCell ref="M65:N65"/>
    <mergeCell ref="O65:Q65"/>
    <mergeCell ref="R65:S65"/>
    <mergeCell ref="T65:V65"/>
    <mergeCell ref="A125:A126"/>
    <mergeCell ref="B125:B126"/>
    <mergeCell ref="C125:D125"/>
    <mergeCell ref="E125:G125"/>
    <mergeCell ref="H125:I125"/>
    <mergeCell ref="J125:L125"/>
    <mergeCell ref="M125:N125"/>
    <mergeCell ref="O125:Q125"/>
    <mergeCell ref="R125:S125"/>
    <mergeCell ref="T125:V125"/>
    <mergeCell ref="A185:A186"/>
    <mergeCell ref="B185:B186"/>
    <mergeCell ref="C185:D185"/>
    <mergeCell ref="E185:G185"/>
    <mergeCell ref="H185:I185"/>
    <mergeCell ref="J185:L185"/>
    <mergeCell ref="M185:N185"/>
    <mergeCell ref="O185:Q185"/>
    <mergeCell ref="R185:S185"/>
    <mergeCell ref="T185:V185"/>
    <mergeCell ref="A245:A246"/>
    <mergeCell ref="B245:B246"/>
    <mergeCell ref="C245:D245"/>
    <mergeCell ref="E245:G245"/>
    <mergeCell ref="H245:I245"/>
    <mergeCell ref="J245:L245"/>
    <mergeCell ref="M245:N245"/>
    <mergeCell ref="O245:Q245"/>
    <mergeCell ref="R245:S245"/>
    <mergeCell ref="T245:V245"/>
  </mergeCells>
  <pageMargins left="0.25" right="0.25" top="0.25" bottom="0.4" header="0.3" footer="0.3"/>
  <pageSetup scale="53" fitToHeight="0" orientation="landscape" r:id="rId1"/>
  <headerFooter>
    <oddFooter>&amp;R&amp;8&amp;P/&amp;N</oddFooter>
  </headerFooter>
  <rowBreaks count="4" manualBreakCount="4">
    <brk id="64" max="21" man="1"/>
    <brk id="124" max="21" man="1"/>
    <brk id="184" max="21" man="1"/>
    <brk id="244" max="2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V243"/>
  <sheetViews>
    <sheetView zoomScale="110" zoomScaleNormal="110" workbookViewId="0">
      <pane xSplit="2" ySplit="6" topLeftCell="C7" activePane="bottomRight" state="frozen"/>
      <selection activeCell="G27" sqref="G27"/>
      <selection pane="topRight" activeCell="G27" sqref="G27"/>
      <selection pane="bottomLeft" activeCell="G27" sqref="G27"/>
      <selection pane="bottomRight" activeCell="C7" sqref="C7"/>
    </sheetView>
  </sheetViews>
  <sheetFormatPr defaultRowHeight="15" x14ac:dyDescent="0.25"/>
  <cols>
    <col min="1" max="1" width="6.28515625" style="52" customWidth="1"/>
    <col min="2" max="2" width="29" bestFit="1" customWidth="1"/>
    <col min="3" max="22" width="11.7109375" customWidth="1"/>
  </cols>
  <sheetData>
    <row r="1" spans="1:22" ht="18.75" x14ac:dyDescent="0.3">
      <c r="A1" s="122" t="s">
        <v>91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1:22" ht="18.75" x14ac:dyDescent="0.3">
      <c r="A2" s="122" t="str">
        <f>IRM</f>
        <v>2017 IRM Application, EB-2016-0063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</row>
    <row r="3" spans="1:22" ht="19.5" thickBot="1" x14ac:dyDescent="0.35">
      <c r="A3" s="123" t="s">
        <v>133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</row>
    <row r="4" spans="1:22" ht="15.75" thickBot="1" x14ac:dyDescent="0.3"/>
    <row r="5" spans="1:22" x14ac:dyDescent="0.25">
      <c r="A5" s="341" t="s">
        <v>81</v>
      </c>
      <c r="B5" s="343" t="s">
        <v>0</v>
      </c>
      <c r="C5" s="339" t="s">
        <v>159</v>
      </c>
      <c r="D5" s="340"/>
      <c r="E5" s="337" t="s">
        <v>158</v>
      </c>
      <c r="F5" s="337"/>
      <c r="G5" s="338"/>
      <c r="H5" s="339" t="s">
        <v>160</v>
      </c>
      <c r="I5" s="340"/>
      <c r="J5" s="337" t="s">
        <v>158</v>
      </c>
      <c r="K5" s="337"/>
      <c r="L5" s="338"/>
      <c r="M5" s="339" t="s">
        <v>161</v>
      </c>
      <c r="N5" s="340"/>
      <c r="O5" s="337" t="s">
        <v>158</v>
      </c>
      <c r="P5" s="337"/>
      <c r="Q5" s="338"/>
      <c r="R5" s="339" t="s">
        <v>162</v>
      </c>
      <c r="S5" s="340"/>
      <c r="T5" s="337" t="s">
        <v>158</v>
      </c>
      <c r="U5" s="337"/>
      <c r="V5" s="338"/>
    </row>
    <row r="6" spans="1:22" x14ac:dyDescent="0.25">
      <c r="A6" s="342"/>
      <c r="B6" s="344"/>
      <c r="C6" s="117" t="s">
        <v>2</v>
      </c>
      <c r="D6" s="118" t="s">
        <v>3</v>
      </c>
      <c r="E6" s="119" t="s">
        <v>2</v>
      </c>
      <c r="F6" s="120" t="s">
        <v>3</v>
      </c>
      <c r="G6" s="246" t="s">
        <v>77</v>
      </c>
      <c r="H6" s="117" t="s">
        <v>2</v>
      </c>
      <c r="I6" s="118" t="s">
        <v>3</v>
      </c>
      <c r="J6" s="119" t="s">
        <v>2</v>
      </c>
      <c r="K6" s="120" t="s">
        <v>3</v>
      </c>
      <c r="L6" s="246" t="s">
        <v>77</v>
      </c>
      <c r="M6" s="117" t="s">
        <v>2</v>
      </c>
      <c r="N6" s="118" t="s">
        <v>3</v>
      </c>
      <c r="O6" s="119" t="s">
        <v>2</v>
      </c>
      <c r="P6" s="120" t="s">
        <v>3</v>
      </c>
      <c r="Q6" s="246" t="s">
        <v>77</v>
      </c>
      <c r="R6" s="117" t="s">
        <v>2</v>
      </c>
      <c r="S6" s="118" t="s">
        <v>3</v>
      </c>
      <c r="T6" s="119" t="s">
        <v>2</v>
      </c>
      <c r="U6" s="120" t="s">
        <v>3</v>
      </c>
      <c r="V6" s="246" t="s">
        <v>77</v>
      </c>
    </row>
    <row r="7" spans="1:22" x14ac:dyDescent="0.25">
      <c r="A7" s="99">
        <v>1</v>
      </c>
      <c r="B7" s="48" t="s">
        <v>68</v>
      </c>
      <c r="C7" s="49"/>
      <c r="D7" s="164">
        <v>162500</v>
      </c>
      <c r="E7" s="66"/>
      <c r="F7" s="44">
        <f>D7</f>
        <v>162500</v>
      </c>
      <c r="G7" s="48"/>
      <c r="H7" s="49"/>
      <c r="I7" s="312">
        <f>D7</f>
        <v>162500</v>
      </c>
      <c r="J7" s="66"/>
      <c r="K7" s="44">
        <f>I7</f>
        <v>162500</v>
      </c>
      <c r="L7" s="48"/>
      <c r="M7" s="49"/>
      <c r="N7" s="312">
        <f>I7</f>
        <v>162500</v>
      </c>
      <c r="O7" s="66"/>
      <c r="P7" s="44">
        <f>N7</f>
        <v>162500</v>
      </c>
      <c r="Q7" s="48"/>
      <c r="R7" s="49"/>
      <c r="S7" s="312">
        <f>N7</f>
        <v>162500</v>
      </c>
      <c r="T7" s="66"/>
      <c r="U7" s="44">
        <f>S7</f>
        <v>162500</v>
      </c>
      <c r="V7" s="48"/>
    </row>
    <row r="8" spans="1:22" x14ac:dyDescent="0.25">
      <c r="A8" s="99">
        <f>A7+1</f>
        <v>2</v>
      </c>
      <c r="B8" s="48" t="s">
        <v>69</v>
      </c>
      <c r="C8" s="49"/>
      <c r="D8" s="164">
        <v>500</v>
      </c>
      <c r="E8" s="66"/>
      <c r="F8" s="44">
        <f>D8</f>
        <v>500</v>
      </c>
      <c r="G8" s="48"/>
      <c r="H8" s="49"/>
      <c r="I8" s="312">
        <f>D8</f>
        <v>500</v>
      </c>
      <c r="J8" s="66"/>
      <c r="K8" s="44">
        <f>I8</f>
        <v>500</v>
      </c>
      <c r="L8" s="48"/>
      <c r="M8" s="49"/>
      <c r="N8" s="312">
        <f>I8</f>
        <v>500</v>
      </c>
      <c r="O8" s="66"/>
      <c r="P8" s="44">
        <f>N8</f>
        <v>500</v>
      </c>
      <c r="Q8" s="48"/>
      <c r="R8" s="49"/>
      <c r="S8" s="312">
        <f>N8</f>
        <v>500</v>
      </c>
      <c r="T8" s="66"/>
      <c r="U8" s="44">
        <f>S8</f>
        <v>500</v>
      </c>
      <c r="V8" s="48"/>
    </row>
    <row r="9" spans="1:22" x14ac:dyDescent="0.25">
      <c r="A9" s="99">
        <f t="shared" ref="A9:A57" si="0">A8+1</f>
        <v>3</v>
      </c>
      <c r="B9" s="48" t="s">
        <v>19</v>
      </c>
      <c r="C9" s="49"/>
      <c r="D9" s="30">
        <f>CKH_LOSS</f>
        <v>1.0430999999999999</v>
      </c>
      <c r="E9" s="66"/>
      <c r="F9" s="1">
        <f>EPI_LOSS</f>
        <v>1.0430999999999999</v>
      </c>
      <c r="G9" s="48"/>
      <c r="H9" s="49"/>
      <c r="I9" s="30">
        <f>SMP_LOSS</f>
        <v>1.0430999999999999</v>
      </c>
      <c r="J9" s="66"/>
      <c r="K9" s="1">
        <f>EPI_LOSS</f>
        <v>1.0430999999999999</v>
      </c>
      <c r="L9" s="48"/>
      <c r="M9" s="49"/>
      <c r="N9" s="30">
        <f>DUT_LOSS</f>
        <v>1.0430999999999999</v>
      </c>
      <c r="O9" s="66"/>
      <c r="P9" s="1">
        <f>EPI_LOSS</f>
        <v>1.0430999999999999</v>
      </c>
      <c r="Q9" s="48"/>
      <c r="R9" s="49"/>
      <c r="S9" s="30">
        <f>NEW_LOSS</f>
        <v>1.0430999999999999</v>
      </c>
      <c r="T9" s="66"/>
      <c r="U9" s="1">
        <f>EPI_LOSS</f>
        <v>1.0430999999999999</v>
      </c>
      <c r="V9" s="48"/>
    </row>
    <row r="10" spans="1:22" x14ac:dyDescent="0.25">
      <c r="A10" s="99">
        <f t="shared" si="0"/>
        <v>4</v>
      </c>
      <c r="B10" s="48" t="s">
        <v>70</v>
      </c>
      <c r="C10" s="49"/>
      <c r="D10" s="43">
        <f>D7*D9</f>
        <v>169503.75</v>
      </c>
      <c r="E10" s="66"/>
      <c r="F10" s="44">
        <f>F7*F9</f>
        <v>169503.75</v>
      </c>
      <c r="G10" s="48"/>
      <c r="H10" s="49"/>
      <c r="I10" s="43">
        <f>I7*I9</f>
        <v>169503.75</v>
      </c>
      <c r="J10" s="66"/>
      <c r="K10" s="44">
        <f>K7*K9</f>
        <v>169503.75</v>
      </c>
      <c r="L10" s="48"/>
      <c r="M10" s="49"/>
      <c r="N10" s="43">
        <f>N7*N9</f>
        <v>169503.75</v>
      </c>
      <c r="O10" s="66"/>
      <c r="P10" s="44">
        <f>P7*P9</f>
        <v>169503.75</v>
      </c>
      <c r="Q10" s="48"/>
      <c r="R10" s="49"/>
      <c r="S10" s="43">
        <f>S7*S9</f>
        <v>169503.75</v>
      </c>
      <c r="T10" s="66"/>
      <c r="U10" s="44">
        <f>U7*U9</f>
        <v>169503.75</v>
      </c>
      <c r="V10" s="48"/>
    </row>
    <row r="11" spans="1:22" x14ac:dyDescent="0.25">
      <c r="A11" s="100">
        <f t="shared" si="0"/>
        <v>5</v>
      </c>
      <c r="B11" s="46" t="s">
        <v>24</v>
      </c>
      <c r="C11" s="45"/>
      <c r="D11" s="31"/>
      <c r="E11" s="67"/>
      <c r="F11" s="29"/>
      <c r="G11" s="46"/>
      <c r="H11" s="45"/>
      <c r="I11" s="31"/>
      <c r="J11" s="67"/>
      <c r="K11" s="29"/>
      <c r="L11" s="46"/>
      <c r="M11" s="45"/>
      <c r="N11" s="31"/>
      <c r="O11" s="67"/>
      <c r="P11" s="29"/>
      <c r="Q11" s="46"/>
      <c r="R11" s="45"/>
      <c r="S11" s="31"/>
      <c r="T11" s="67"/>
      <c r="U11" s="29"/>
      <c r="V11" s="46"/>
    </row>
    <row r="12" spans="1:22" x14ac:dyDescent="0.25">
      <c r="A12" s="99">
        <f t="shared" si="0"/>
        <v>6</v>
      </c>
      <c r="B12" s="48" t="s">
        <v>20</v>
      </c>
      <c r="C12" s="47">
        <f>'General Input'!$B$11</f>
        <v>8.6999999999999994E-2</v>
      </c>
      <c r="D12" s="32">
        <f>D7*C12*TOU_OFF</f>
        <v>9186.5512649800257</v>
      </c>
      <c r="E12" s="68">
        <f>'General Input'!$B$11</f>
        <v>8.6999999999999994E-2</v>
      </c>
      <c r="F12" s="2">
        <f>F7*E12*TOU_OFF</f>
        <v>9186.5512649800257</v>
      </c>
      <c r="G12" s="48"/>
      <c r="H12" s="47">
        <f>'General Input'!$B$11</f>
        <v>8.6999999999999994E-2</v>
      </c>
      <c r="I12" s="32">
        <f>I7*H12*TOU_OFF</f>
        <v>9186.5512649800257</v>
      </c>
      <c r="J12" s="68">
        <f>'General Input'!$B$11</f>
        <v>8.6999999999999994E-2</v>
      </c>
      <c r="K12" s="2">
        <f>K7*J12*TOU_OFF</f>
        <v>9186.5512649800257</v>
      </c>
      <c r="L12" s="48"/>
      <c r="M12" s="47">
        <f>'General Input'!$B$11</f>
        <v>8.6999999999999994E-2</v>
      </c>
      <c r="N12" s="32">
        <f>N7*M12*TOU_OFF</f>
        <v>9186.5512649800257</v>
      </c>
      <c r="O12" s="68">
        <f>'General Input'!$B$11</f>
        <v>8.6999999999999994E-2</v>
      </c>
      <c r="P12" s="2">
        <f>P7*O12*TOU_OFF</f>
        <v>9186.5512649800257</v>
      </c>
      <c r="Q12" s="48"/>
      <c r="R12" s="47">
        <f>'General Input'!$B$11</f>
        <v>8.6999999999999994E-2</v>
      </c>
      <c r="S12" s="32">
        <f>S7*R12*TOU_OFF</f>
        <v>9186.5512649800257</v>
      </c>
      <c r="T12" s="68">
        <f>'General Input'!$B$11</f>
        <v>8.6999999999999994E-2</v>
      </c>
      <c r="U12" s="2">
        <f>U7*T12*TOU_OFF</f>
        <v>9186.5512649800257</v>
      </c>
      <c r="V12" s="48"/>
    </row>
    <row r="13" spans="1:22" x14ac:dyDescent="0.25">
      <c r="A13" s="99">
        <f t="shared" si="0"/>
        <v>7</v>
      </c>
      <c r="B13" s="48" t="s">
        <v>21</v>
      </c>
      <c r="C13" s="47">
        <f>'General Input'!$B$12</f>
        <v>0.13200000000000001</v>
      </c>
      <c r="D13" s="32">
        <f>D7*C13*TOU_MID</f>
        <v>3655.9254327563253</v>
      </c>
      <c r="E13" s="68">
        <f>'General Input'!$B$12</f>
        <v>0.13200000000000001</v>
      </c>
      <c r="F13" s="2">
        <f>F7*E13*TOU_MID</f>
        <v>3655.9254327563253</v>
      </c>
      <c r="G13" s="48"/>
      <c r="H13" s="47">
        <f>'General Input'!$B$12</f>
        <v>0.13200000000000001</v>
      </c>
      <c r="I13" s="32">
        <f>I7*H13*TOU_MID</f>
        <v>3655.9254327563253</v>
      </c>
      <c r="J13" s="68">
        <f>'General Input'!$B$12</f>
        <v>0.13200000000000001</v>
      </c>
      <c r="K13" s="2">
        <f>K7*J13*TOU_MID</f>
        <v>3655.9254327563253</v>
      </c>
      <c r="L13" s="48"/>
      <c r="M13" s="47">
        <f>'General Input'!$B$12</f>
        <v>0.13200000000000001</v>
      </c>
      <c r="N13" s="32">
        <f>N7*M13*TOU_MID</f>
        <v>3655.9254327563253</v>
      </c>
      <c r="O13" s="68">
        <f>'General Input'!$B$12</f>
        <v>0.13200000000000001</v>
      </c>
      <c r="P13" s="2">
        <f>P7*O13*TOU_MID</f>
        <v>3655.9254327563253</v>
      </c>
      <c r="Q13" s="48"/>
      <c r="R13" s="47">
        <f>'General Input'!$B$12</f>
        <v>0.13200000000000001</v>
      </c>
      <c r="S13" s="32">
        <f>S7*R13*TOU_MID</f>
        <v>3655.9254327563253</v>
      </c>
      <c r="T13" s="68">
        <f>'General Input'!$B$12</f>
        <v>0.13200000000000001</v>
      </c>
      <c r="U13" s="2">
        <f>U7*T13*TOU_MID</f>
        <v>3655.9254327563253</v>
      </c>
      <c r="V13" s="48"/>
    </row>
    <row r="14" spans="1:22" x14ac:dyDescent="0.25">
      <c r="A14" s="101">
        <f t="shared" si="0"/>
        <v>8</v>
      </c>
      <c r="B14" s="85" t="s">
        <v>22</v>
      </c>
      <c r="C14" s="84">
        <f>'General Input'!$B$13</f>
        <v>0.18</v>
      </c>
      <c r="D14" s="39">
        <f>D7*C14*TOU_ON</f>
        <v>5257.989347536618</v>
      </c>
      <c r="E14" s="69">
        <f>'General Input'!$B$13</f>
        <v>0.18</v>
      </c>
      <c r="F14" s="40">
        <f>F7*E14*TOU_ON</f>
        <v>5257.989347536618</v>
      </c>
      <c r="G14" s="85"/>
      <c r="H14" s="84">
        <f>'General Input'!$B$13</f>
        <v>0.18</v>
      </c>
      <c r="I14" s="39">
        <f>I7*H14*TOU_ON</f>
        <v>5257.989347536618</v>
      </c>
      <c r="J14" s="69">
        <f>'General Input'!$B$13</f>
        <v>0.18</v>
      </c>
      <c r="K14" s="40">
        <f>K7*J14*TOU_ON</f>
        <v>5257.989347536618</v>
      </c>
      <c r="L14" s="85"/>
      <c r="M14" s="84">
        <f>'General Input'!$B$13</f>
        <v>0.18</v>
      </c>
      <c r="N14" s="39">
        <f>N7*M14*TOU_ON</f>
        <v>5257.989347536618</v>
      </c>
      <c r="O14" s="69">
        <f>'General Input'!$B$13</f>
        <v>0.18</v>
      </c>
      <c r="P14" s="40">
        <f>P7*O14*TOU_ON</f>
        <v>5257.989347536618</v>
      </c>
      <c r="Q14" s="85"/>
      <c r="R14" s="84">
        <f>'General Input'!$B$13</f>
        <v>0.18</v>
      </c>
      <c r="S14" s="39">
        <f>S7*R14*TOU_ON</f>
        <v>5257.989347536618</v>
      </c>
      <c r="T14" s="69">
        <f>'General Input'!$B$13</f>
        <v>0.18</v>
      </c>
      <c r="U14" s="40">
        <f>U7*T14*TOU_ON</f>
        <v>5257.989347536618</v>
      </c>
      <c r="V14" s="85"/>
    </row>
    <row r="15" spans="1:22" x14ac:dyDescent="0.25">
      <c r="A15" s="102">
        <f t="shared" si="0"/>
        <v>9</v>
      </c>
      <c r="B15" s="103" t="s">
        <v>23</v>
      </c>
      <c r="C15" s="86"/>
      <c r="D15" s="56">
        <f>SUM(D12:D14)</f>
        <v>18100.466045272969</v>
      </c>
      <c r="E15" s="70"/>
      <c r="F15" s="55">
        <f>SUM(F12:F14)</f>
        <v>18100.466045272969</v>
      </c>
      <c r="G15" s="87">
        <f>D15-F15</f>
        <v>0</v>
      </c>
      <c r="H15" s="86"/>
      <c r="I15" s="56">
        <f>SUM(I12:I14)</f>
        <v>18100.466045272969</v>
      </c>
      <c r="J15" s="70"/>
      <c r="K15" s="55">
        <f>SUM(K12:K14)</f>
        <v>18100.466045272969</v>
      </c>
      <c r="L15" s="87">
        <f>I15-K15</f>
        <v>0</v>
      </c>
      <c r="M15" s="86"/>
      <c r="N15" s="56">
        <f>SUM(N12:N14)</f>
        <v>18100.466045272969</v>
      </c>
      <c r="O15" s="70"/>
      <c r="P15" s="55">
        <f>SUM(P12:P14)</f>
        <v>18100.466045272969</v>
      </c>
      <c r="Q15" s="87">
        <f>N15-P15</f>
        <v>0</v>
      </c>
      <c r="R15" s="86"/>
      <c r="S15" s="56">
        <f>SUM(S12:S14)</f>
        <v>18100.466045272969</v>
      </c>
      <c r="T15" s="70"/>
      <c r="U15" s="55">
        <f>SUM(U12:U14)</f>
        <v>18100.466045272969</v>
      </c>
      <c r="V15" s="87">
        <f>S15-U15</f>
        <v>0</v>
      </c>
    </row>
    <row r="16" spans="1:22" x14ac:dyDescent="0.25">
      <c r="A16" s="104">
        <f t="shared" si="0"/>
        <v>10</v>
      </c>
      <c r="B16" s="105" t="s">
        <v>87</v>
      </c>
      <c r="C16" s="88"/>
      <c r="D16" s="80"/>
      <c r="E16" s="71"/>
      <c r="F16" s="57"/>
      <c r="G16" s="89">
        <f>G15/D15</f>
        <v>0</v>
      </c>
      <c r="H16" s="88"/>
      <c r="I16" s="80"/>
      <c r="J16" s="71"/>
      <c r="K16" s="57"/>
      <c r="L16" s="89">
        <f>L15/I15</f>
        <v>0</v>
      </c>
      <c r="M16" s="88"/>
      <c r="N16" s="80"/>
      <c r="O16" s="71"/>
      <c r="P16" s="57"/>
      <c r="Q16" s="89">
        <f>Q15/N15</f>
        <v>0</v>
      </c>
      <c r="R16" s="88"/>
      <c r="S16" s="80"/>
      <c r="T16" s="71"/>
      <c r="U16" s="57"/>
      <c r="V16" s="89">
        <f>V15/S15</f>
        <v>0</v>
      </c>
    </row>
    <row r="17" spans="1:22" x14ac:dyDescent="0.25">
      <c r="A17" s="106">
        <f t="shared" si="0"/>
        <v>11</v>
      </c>
      <c r="B17" s="91" t="s">
        <v>25</v>
      </c>
      <c r="C17" s="90"/>
      <c r="D17" s="81"/>
      <c r="E17" s="72"/>
      <c r="F17" s="54"/>
      <c r="G17" s="91"/>
      <c r="H17" s="90"/>
      <c r="I17" s="81"/>
      <c r="J17" s="72"/>
      <c r="K17" s="54"/>
      <c r="L17" s="91"/>
      <c r="M17" s="90"/>
      <c r="N17" s="81"/>
      <c r="O17" s="72"/>
      <c r="P17" s="54"/>
      <c r="Q17" s="91"/>
      <c r="R17" s="90"/>
      <c r="S17" s="81"/>
      <c r="T17" s="72"/>
      <c r="U17" s="54"/>
      <c r="V17" s="91"/>
    </row>
    <row r="18" spans="1:22" x14ac:dyDescent="0.25">
      <c r="A18" s="99">
        <f t="shared" si="0"/>
        <v>12</v>
      </c>
      <c r="B18" s="48" t="s">
        <v>5</v>
      </c>
      <c r="C18" s="35">
        <f>Rates!$D$3</f>
        <v>97.27</v>
      </c>
      <c r="D18" s="32">
        <f>C18</f>
        <v>97.27</v>
      </c>
      <c r="E18" s="73">
        <f>Rates!$L$3</f>
        <v>99.17</v>
      </c>
      <c r="F18" s="2">
        <f>E18</f>
        <v>99.17</v>
      </c>
      <c r="G18" s="48"/>
      <c r="H18" s="35">
        <f>Rates!$D$3</f>
        <v>97.27</v>
      </c>
      <c r="I18" s="32">
        <f>H18</f>
        <v>97.27</v>
      </c>
      <c r="J18" s="73">
        <f>Rates!$L$3</f>
        <v>99.17</v>
      </c>
      <c r="K18" s="2">
        <f>J18</f>
        <v>99.17</v>
      </c>
      <c r="L18" s="48"/>
      <c r="M18" s="35">
        <f>Rates!$D$3</f>
        <v>97.27</v>
      </c>
      <c r="N18" s="32">
        <f>M18</f>
        <v>97.27</v>
      </c>
      <c r="O18" s="73">
        <f>Rates!$L$3</f>
        <v>99.17</v>
      </c>
      <c r="P18" s="2">
        <f>O18</f>
        <v>99.17</v>
      </c>
      <c r="Q18" s="48"/>
      <c r="R18" s="35">
        <f>Rates!$D$3</f>
        <v>97.27</v>
      </c>
      <c r="S18" s="32">
        <f>R18</f>
        <v>97.27</v>
      </c>
      <c r="T18" s="73">
        <f>Rates!$L$3</f>
        <v>99.17</v>
      </c>
      <c r="U18" s="2">
        <f>T18</f>
        <v>99.17</v>
      </c>
      <c r="V18" s="48"/>
    </row>
    <row r="19" spans="1:22" x14ac:dyDescent="0.25">
      <c r="A19" s="99">
        <f t="shared" si="0"/>
        <v>13</v>
      </c>
      <c r="B19" s="48" t="s">
        <v>139</v>
      </c>
      <c r="C19" s="35">
        <f>Rates!$D$4</f>
        <v>13.35</v>
      </c>
      <c r="D19" s="32">
        <f t="shared" ref="D19:D20" si="1">C19</f>
        <v>13.35</v>
      </c>
      <c r="E19" s="73">
        <f>Rates!$L$4</f>
        <v>0</v>
      </c>
      <c r="F19" s="2">
        <f t="shared" ref="F19:F20" si="2">E19</f>
        <v>0</v>
      </c>
      <c r="G19" s="48"/>
      <c r="H19" s="35">
        <f>Rates!$D$4</f>
        <v>13.35</v>
      </c>
      <c r="I19" s="32">
        <f t="shared" ref="I19:I20" si="3">H19</f>
        <v>13.35</v>
      </c>
      <c r="J19" s="73">
        <f>Rates!$L$4</f>
        <v>0</v>
      </c>
      <c r="K19" s="2">
        <f t="shared" ref="K19:K20" si="4">J19</f>
        <v>0</v>
      </c>
      <c r="L19" s="48"/>
      <c r="M19" s="35">
        <f>Rates!$D$4</f>
        <v>13.35</v>
      </c>
      <c r="N19" s="32">
        <f t="shared" ref="N19:N20" si="5">M19</f>
        <v>13.35</v>
      </c>
      <c r="O19" s="73">
        <f>Rates!$L$4</f>
        <v>0</v>
      </c>
      <c r="P19" s="2">
        <f t="shared" ref="P19:P20" si="6">O19</f>
        <v>0</v>
      </c>
      <c r="Q19" s="48"/>
      <c r="R19" s="35">
        <f>Rates!$D$4</f>
        <v>13.35</v>
      </c>
      <c r="S19" s="32">
        <f t="shared" ref="S19:S20" si="7">R19</f>
        <v>13.35</v>
      </c>
      <c r="T19" s="73">
        <f>Rates!$L$4</f>
        <v>0</v>
      </c>
      <c r="U19" s="2">
        <f t="shared" ref="U19:U20" si="8">T19</f>
        <v>0</v>
      </c>
      <c r="V19" s="48"/>
    </row>
    <row r="20" spans="1:22" x14ac:dyDescent="0.25">
      <c r="A20" s="99">
        <f t="shared" si="0"/>
        <v>14</v>
      </c>
      <c r="B20" s="48" t="s">
        <v>72</v>
      </c>
      <c r="C20" s="35">
        <f>Rates!$D$5</f>
        <v>0</v>
      </c>
      <c r="D20" s="32">
        <f t="shared" si="1"/>
        <v>0</v>
      </c>
      <c r="E20" s="73">
        <f>Rates!$L$5</f>
        <v>0</v>
      </c>
      <c r="F20" s="2">
        <f t="shared" si="2"/>
        <v>0</v>
      </c>
      <c r="G20" s="48"/>
      <c r="H20" s="35">
        <f>Rates!$D$5</f>
        <v>0</v>
      </c>
      <c r="I20" s="32">
        <f t="shared" si="3"/>
        <v>0</v>
      </c>
      <c r="J20" s="73">
        <f>Rates!$L$5</f>
        <v>0</v>
      </c>
      <c r="K20" s="2">
        <f t="shared" si="4"/>
        <v>0</v>
      </c>
      <c r="L20" s="48"/>
      <c r="M20" s="35">
        <f>Rates!$D$5</f>
        <v>0</v>
      </c>
      <c r="N20" s="32">
        <f t="shared" si="5"/>
        <v>0</v>
      </c>
      <c r="O20" s="73">
        <f>Rates!$L$5</f>
        <v>0</v>
      </c>
      <c r="P20" s="2">
        <f t="shared" si="6"/>
        <v>0</v>
      </c>
      <c r="Q20" s="48"/>
      <c r="R20" s="35">
        <f>Rates!$D$5</f>
        <v>0</v>
      </c>
      <c r="S20" s="32">
        <f t="shared" si="7"/>
        <v>0</v>
      </c>
      <c r="T20" s="73">
        <f>Rates!$L$5</f>
        <v>0</v>
      </c>
      <c r="U20" s="2">
        <f t="shared" si="8"/>
        <v>0</v>
      </c>
      <c r="V20" s="48"/>
    </row>
    <row r="21" spans="1:22" x14ac:dyDescent="0.25">
      <c r="A21" s="99">
        <f t="shared" si="0"/>
        <v>15</v>
      </c>
      <c r="B21" s="48" t="s">
        <v>4</v>
      </c>
      <c r="C21" s="37">
        <f>D15/D7</f>
        <v>0.11138748335552597</v>
      </c>
      <c r="D21" s="32">
        <f>(D10-D7)*C21</f>
        <v>780.13008655126498</v>
      </c>
      <c r="E21" s="74">
        <f>F15/F7</f>
        <v>0.11138748335552597</v>
      </c>
      <c r="F21" s="2">
        <f>(F10-F7)*E21</f>
        <v>780.13008655126498</v>
      </c>
      <c r="G21" s="48"/>
      <c r="H21" s="37">
        <f>I15/I7</f>
        <v>0.11138748335552597</v>
      </c>
      <c r="I21" s="32">
        <f>(I10-I7)*H21</f>
        <v>780.13008655126498</v>
      </c>
      <c r="J21" s="74">
        <f>K15/K7</f>
        <v>0.11138748335552597</v>
      </c>
      <c r="K21" s="2">
        <f>(K10-K7)*J21</f>
        <v>780.13008655126498</v>
      </c>
      <c r="L21" s="48"/>
      <c r="M21" s="37">
        <f>N15/N7</f>
        <v>0.11138748335552597</v>
      </c>
      <c r="N21" s="32">
        <f>(N10-N7)*M21</f>
        <v>780.13008655126498</v>
      </c>
      <c r="O21" s="74">
        <f>P15/P7</f>
        <v>0.11138748335552597</v>
      </c>
      <c r="P21" s="2">
        <f>(P10-P7)*O21</f>
        <v>780.13008655126498</v>
      </c>
      <c r="Q21" s="48"/>
      <c r="R21" s="37">
        <f>S15/S7</f>
        <v>0.11138748335552597</v>
      </c>
      <c r="S21" s="32">
        <f>(S10-S7)*R21</f>
        <v>780.13008655126498</v>
      </c>
      <c r="T21" s="74">
        <f>U15/U7</f>
        <v>0.11138748335552597</v>
      </c>
      <c r="U21" s="2">
        <f>(U10-U7)*T21</f>
        <v>780.13008655126498</v>
      </c>
      <c r="V21" s="48"/>
    </row>
    <row r="22" spans="1:22" x14ac:dyDescent="0.25">
      <c r="A22" s="99">
        <f t="shared" si="0"/>
        <v>16</v>
      </c>
      <c r="B22" s="48" t="s">
        <v>67</v>
      </c>
      <c r="C22" s="37">
        <f>Rates!$D$7</f>
        <v>3.2218</v>
      </c>
      <c r="D22" s="32">
        <f>C22*D8</f>
        <v>1610.9</v>
      </c>
      <c r="E22" s="74">
        <f>Rates!$L$7</f>
        <v>3.2846000000000002</v>
      </c>
      <c r="F22" s="2">
        <f>E22*F8</f>
        <v>1642.3000000000002</v>
      </c>
      <c r="G22" s="48"/>
      <c r="H22" s="37">
        <f>Rates!$D$7</f>
        <v>3.2218</v>
      </c>
      <c r="I22" s="32">
        <f>H22*I8</f>
        <v>1610.9</v>
      </c>
      <c r="J22" s="74">
        <f>Rates!$L$7</f>
        <v>3.2846000000000002</v>
      </c>
      <c r="K22" s="2">
        <f>J22*K8</f>
        <v>1642.3000000000002</v>
      </c>
      <c r="L22" s="48"/>
      <c r="M22" s="37">
        <f>Rates!$D$7</f>
        <v>3.2218</v>
      </c>
      <c r="N22" s="32">
        <f>M22*N8</f>
        <v>1610.9</v>
      </c>
      <c r="O22" s="74">
        <f>Rates!$L$7</f>
        <v>3.2846000000000002</v>
      </c>
      <c r="P22" s="2">
        <f>O22*P8</f>
        <v>1642.3000000000002</v>
      </c>
      <c r="Q22" s="48"/>
      <c r="R22" s="37">
        <f>Rates!$D$7</f>
        <v>3.2218</v>
      </c>
      <c r="S22" s="32">
        <f>R22*S8</f>
        <v>1610.9</v>
      </c>
      <c r="T22" s="74">
        <f>Rates!$L$7</f>
        <v>3.2846000000000002</v>
      </c>
      <c r="U22" s="2">
        <f>T22*U8</f>
        <v>1642.3000000000002</v>
      </c>
      <c r="V22" s="48"/>
    </row>
    <row r="23" spans="1:22" x14ac:dyDescent="0.25">
      <c r="A23" s="99">
        <f t="shared" si="0"/>
        <v>17</v>
      </c>
      <c r="B23" s="48" t="s">
        <v>7</v>
      </c>
      <c r="C23" s="37">
        <f>Rates!$D$8</f>
        <v>0.62009999999999998</v>
      </c>
      <c r="D23" s="32">
        <f>C23*D8</f>
        <v>310.05</v>
      </c>
      <c r="E23" s="74">
        <f>Rates!$L$8</f>
        <v>0.62009999999999998</v>
      </c>
      <c r="F23" s="2">
        <f>E23*F8</f>
        <v>310.05</v>
      </c>
      <c r="G23" s="48"/>
      <c r="H23" s="37">
        <f>Rates!$D$8</f>
        <v>0.62009999999999998</v>
      </c>
      <c r="I23" s="32">
        <f>H23*I8</f>
        <v>310.05</v>
      </c>
      <c r="J23" s="74">
        <f>Rates!$L$8</f>
        <v>0.62009999999999998</v>
      </c>
      <c r="K23" s="2">
        <f>J23*K8</f>
        <v>310.05</v>
      </c>
      <c r="L23" s="48"/>
      <c r="M23" s="37">
        <f>Rates!$D$8</f>
        <v>0.62009999999999998</v>
      </c>
      <c r="N23" s="32">
        <f>M23*N8</f>
        <v>310.05</v>
      </c>
      <c r="O23" s="74">
        <f>Rates!$L$8</f>
        <v>0.62009999999999998</v>
      </c>
      <c r="P23" s="2">
        <f>O23*P8</f>
        <v>310.05</v>
      </c>
      <c r="Q23" s="48"/>
      <c r="R23" s="37">
        <f>Rates!$D$8</f>
        <v>0.62009999999999998</v>
      </c>
      <c r="S23" s="32">
        <f>R23*S8</f>
        <v>310.05</v>
      </c>
      <c r="T23" s="74">
        <f>Rates!$L$8</f>
        <v>0.62009999999999998</v>
      </c>
      <c r="U23" s="2">
        <f>T23*U8</f>
        <v>310.05</v>
      </c>
      <c r="V23" s="48"/>
    </row>
    <row r="24" spans="1:22" x14ac:dyDescent="0.25">
      <c r="A24" s="99">
        <f t="shared" si="0"/>
        <v>18</v>
      </c>
      <c r="B24" s="48" t="s">
        <v>8</v>
      </c>
      <c r="C24" s="37">
        <f>Rates!$D$9</f>
        <v>5.6300000000000003E-2</v>
      </c>
      <c r="D24" s="32">
        <f>C24*D8</f>
        <v>28.150000000000002</v>
      </c>
      <c r="E24" s="74">
        <f>Rates!$L$9</f>
        <v>8.0699999999999994E-2</v>
      </c>
      <c r="F24" s="2">
        <f>E24*F8</f>
        <v>40.349999999999994</v>
      </c>
      <c r="G24" s="48"/>
      <c r="H24" s="37">
        <f>Rates!$D$9</f>
        <v>5.6300000000000003E-2</v>
      </c>
      <c r="I24" s="32">
        <f>H24*I8</f>
        <v>28.150000000000002</v>
      </c>
      <c r="J24" s="74">
        <f>Rates!$L$9</f>
        <v>8.0699999999999994E-2</v>
      </c>
      <c r="K24" s="2">
        <f>J24*K8</f>
        <v>40.349999999999994</v>
      </c>
      <c r="L24" s="48"/>
      <c r="M24" s="37">
        <f>Rates!$D$9</f>
        <v>5.6300000000000003E-2</v>
      </c>
      <c r="N24" s="32">
        <f>M24*N8</f>
        <v>28.150000000000002</v>
      </c>
      <c r="O24" s="74">
        <f>Rates!$L$9</f>
        <v>8.0699999999999994E-2</v>
      </c>
      <c r="P24" s="2">
        <f>O24*P8</f>
        <v>40.349999999999994</v>
      </c>
      <c r="Q24" s="48"/>
      <c r="R24" s="37">
        <f>Rates!$D$9</f>
        <v>5.6300000000000003E-2</v>
      </c>
      <c r="S24" s="32">
        <f>R24*S8</f>
        <v>28.150000000000002</v>
      </c>
      <c r="T24" s="74">
        <f>Rates!$L$9</f>
        <v>8.0699999999999994E-2</v>
      </c>
      <c r="U24" s="2">
        <f>T24*U8</f>
        <v>40.349999999999994</v>
      </c>
      <c r="V24" s="48"/>
    </row>
    <row r="25" spans="1:22" x14ac:dyDescent="0.25">
      <c r="A25" s="99">
        <f t="shared" si="0"/>
        <v>19</v>
      </c>
      <c r="B25" s="48" t="s">
        <v>75</v>
      </c>
      <c r="C25" s="37">
        <v>0</v>
      </c>
      <c r="D25" s="32">
        <f>C25*D8</f>
        <v>0</v>
      </c>
      <c r="E25" s="74">
        <v>0</v>
      </c>
      <c r="F25" s="2">
        <f>E25*F8</f>
        <v>0</v>
      </c>
      <c r="G25" s="48"/>
      <c r="H25" s="37">
        <v>0</v>
      </c>
      <c r="I25" s="32">
        <f>H25*I8</f>
        <v>0</v>
      </c>
      <c r="J25" s="74">
        <v>0</v>
      </c>
      <c r="K25" s="2">
        <f>J25*K8</f>
        <v>0</v>
      </c>
      <c r="L25" s="48"/>
      <c r="M25" s="37">
        <v>0</v>
      </c>
      <c r="N25" s="32">
        <f>M25*N8</f>
        <v>0</v>
      </c>
      <c r="O25" s="74">
        <v>0</v>
      </c>
      <c r="P25" s="2">
        <f>O25*P8</f>
        <v>0</v>
      </c>
      <c r="Q25" s="48"/>
      <c r="R25" s="37">
        <f>Rates!$D$23</f>
        <v>0.87029999999999996</v>
      </c>
      <c r="S25" s="32">
        <f>R25*S8</f>
        <v>435.15</v>
      </c>
      <c r="T25" s="74">
        <v>0</v>
      </c>
      <c r="U25" s="2">
        <f>T25*U8</f>
        <v>0</v>
      </c>
      <c r="V25" s="48"/>
    </row>
    <row r="26" spans="1:22" x14ac:dyDescent="0.25">
      <c r="A26" s="99">
        <f t="shared" si="0"/>
        <v>20</v>
      </c>
      <c r="B26" s="48" t="s">
        <v>82</v>
      </c>
      <c r="C26" s="37">
        <v>0</v>
      </c>
      <c r="D26" s="32">
        <f>C26*D8</f>
        <v>0</v>
      </c>
      <c r="E26" s="74">
        <v>0</v>
      </c>
      <c r="F26" s="2">
        <f>E26*F8</f>
        <v>0</v>
      </c>
      <c r="G26" s="48"/>
      <c r="H26" s="37">
        <v>0</v>
      </c>
      <c r="I26" s="32">
        <f>H26*I8</f>
        <v>0</v>
      </c>
      <c r="J26" s="74">
        <v>0</v>
      </c>
      <c r="K26" s="2">
        <f>J26*K8</f>
        <v>0</v>
      </c>
      <c r="L26" s="48"/>
      <c r="M26" s="37">
        <v>0</v>
      </c>
      <c r="N26" s="32">
        <f>M26*N8</f>
        <v>0</v>
      </c>
      <c r="O26" s="74">
        <v>0</v>
      </c>
      <c r="P26" s="2">
        <f>O26*P8</f>
        <v>0</v>
      </c>
      <c r="Q26" s="48"/>
      <c r="R26" s="37">
        <f>Rates!$D$24</f>
        <v>1.679</v>
      </c>
      <c r="S26" s="32">
        <f>R26*S8</f>
        <v>839.5</v>
      </c>
      <c r="T26" s="74">
        <v>0</v>
      </c>
      <c r="U26" s="2">
        <f>T26*U8</f>
        <v>0</v>
      </c>
      <c r="V26" s="48"/>
    </row>
    <row r="27" spans="1:22" x14ac:dyDescent="0.25">
      <c r="A27" s="99">
        <f t="shared" si="0"/>
        <v>21</v>
      </c>
      <c r="B27" s="48" t="s">
        <v>76</v>
      </c>
      <c r="C27" s="37">
        <f>Rates!$D$10</f>
        <v>0.57940000000000003</v>
      </c>
      <c r="D27" s="32">
        <f>C27*D8</f>
        <v>289.7</v>
      </c>
      <c r="E27" s="74">
        <f>Rates!$L$10</f>
        <v>0</v>
      </c>
      <c r="F27" s="2">
        <f>E27*F8</f>
        <v>0</v>
      </c>
      <c r="G27" s="48"/>
      <c r="H27" s="37">
        <f>Rates!$D$10</f>
        <v>0.57940000000000003</v>
      </c>
      <c r="I27" s="32">
        <f>H27*I8</f>
        <v>289.7</v>
      </c>
      <c r="J27" s="74">
        <f>Rates!$L$10</f>
        <v>0</v>
      </c>
      <c r="K27" s="2">
        <f>J27*K8</f>
        <v>0</v>
      </c>
      <c r="L27" s="48"/>
      <c r="M27" s="37">
        <f>Rates!$D$10</f>
        <v>0.57940000000000003</v>
      </c>
      <c r="N27" s="32">
        <f>M27*N8</f>
        <v>289.7</v>
      </c>
      <c r="O27" s="74">
        <f>Rates!$L$10</f>
        <v>0</v>
      </c>
      <c r="P27" s="2">
        <f>O27*P8</f>
        <v>0</v>
      </c>
      <c r="Q27" s="48"/>
      <c r="R27" s="37">
        <f>Rates!$D$10</f>
        <v>0.57940000000000003</v>
      </c>
      <c r="S27" s="32">
        <f>R27*S8</f>
        <v>289.7</v>
      </c>
      <c r="T27" s="74">
        <f>Rates!$L$10</f>
        <v>0</v>
      </c>
      <c r="U27" s="2">
        <f>T27*U8</f>
        <v>0</v>
      </c>
      <c r="V27" s="48"/>
    </row>
    <row r="28" spans="1:22" x14ac:dyDescent="0.25">
      <c r="A28" s="99">
        <f t="shared" si="0"/>
        <v>22</v>
      </c>
      <c r="B28" s="48" t="s">
        <v>157</v>
      </c>
      <c r="C28" s="37">
        <f>Rates!$D$11</f>
        <v>0</v>
      </c>
      <c r="D28" s="32">
        <f>C28*D8</f>
        <v>0</v>
      </c>
      <c r="E28" s="74">
        <f>Rates!$L$11</f>
        <v>0.36499999999999999</v>
      </c>
      <c r="F28" s="2">
        <f>E28*F8</f>
        <v>182.5</v>
      </c>
      <c r="G28" s="48"/>
      <c r="H28" s="37">
        <f>Rates!$D$11</f>
        <v>0</v>
      </c>
      <c r="I28" s="32">
        <f>H28*I8</f>
        <v>0</v>
      </c>
      <c r="J28" s="74">
        <f>Rates!$L$11</f>
        <v>0.36499999999999999</v>
      </c>
      <c r="K28" s="2">
        <f>J28*K8</f>
        <v>182.5</v>
      </c>
      <c r="L28" s="48"/>
      <c r="M28" s="37">
        <f>Rates!$D$11</f>
        <v>0</v>
      </c>
      <c r="N28" s="32">
        <f>M28*N8</f>
        <v>0</v>
      </c>
      <c r="O28" s="74">
        <f>Rates!$L$11</f>
        <v>0.36499999999999999</v>
      </c>
      <c r="P28" s="2">
        <f>O28*P8</f>
        <v>182.5</v>
      </c>
      <c r="Q28" s="48"/>
      <c r="R28" s="37">
        <f>Rates!$D$11</f>
        <v>0</v>
      </c>
      <c r="S28" s="32">
        <f>R28*S8</f>
        <v>0</v>
      </c>
      <c r="T28" s="74">
        <f>Rates!$L$11</f>
        <v>0.36499999999999999</v>
      </c>
      <c r="U28" s="2">
        <f>T28*U8</f>
        <v>182.5</v>
      </c>
      <c r="V28" s="48"/>
    </row>
    <row r="29" spans="1:22" x14ac:dyDescent="0.25">
      <c r="A29" s="99">
        <f t="shared" si="0"/>
        <v>23</v>
      </c>
      <c r="B29" s="48" t="s">
        <v>173</v>
      </c>
      <c r="C29" s="37">
        <f>Rates!$D$12</f>
        <v>0</v>
      </c>
      <c r="D29" s="32">
        <f>C29*D8</f>
        <v>0</v>
      </c>
      <c r="E29" s="74">
        <f>Rates!$L$12</f>
        <v>0.1166</v>
      </c>
      <c r="F29" s="2">
        <f>E29*F8</f>
        <v>58.3</v>
      </c>
      <c r="G29" s="48"/>
      <c r="H29" s="37">
        <f>Rates!$D$12</f>
        <v>0</v>
      </c>
      <c r="I29" s="32">
        <f>H29*I8</f>
        <v>0</v>
      </c>
      <c r="J29" s="74">
        <f>Rates!$L$12</f>
        <v>0.1166</v>
      </c>
      <c r="K29" s="2">
        <f>J29*K8</f>
        <v>58.3</v>
      </c>
      <c r="L29" s="48"/>
      <c r="M29" s="37">
        <f>Rates!$D$12</f>
        <v>0</v>
      </c>
      <c r="N29" s="32">
        <f>M29*N8</f>
        <v>0</v>
      </c>
      <c r="O29" s="74">
        <f>Rates!$L$12</f>
        <v>0.1166</v>
      </c>
      <c r="P29" s="2">
        <f>O29*P8</f>
        <v>58.3</v>
      </c>
      <c r="Q29" s="48"/>
      <c r="R29" s="37">
        <f>Rates!$D$12</f>
        <v>0</v>
      </c>
      <c r="S29" s="32">
        <f>R29*S8</f>
        <v>0</v>
      </c>
      <c r="T29" s="74">
        <f>Rates!$L$12</f>
        <v>0.1166</v>
      </c>
      <c r="U29" s="2">
        <f>T29*U8</f>
        <v>58.3</v>
      </c>
      <c r="V29" s="48"/>
    </row>
    <row r="30" spans="1:22" x14ac:dyDescent="0.25">
      <c r="A30" s="99">
        <f t="shared" si="0"/>
        <v>24</v>
      </c>
      <c r="B30" s="48" t="s">
        <v>71</v>
      </c>
      <c r="C30" s="37">
        <f>Rates!$D$13</f>
        <v>0.1454</v>
      </c>
      <c r="D30" s="32">
        <f>C30*D8</f>
        <v>72.7</v>
      </c>
      <c r="E30" s="74">
        <f>Rates!$L$13</f>
        <v>0</v>
      </c>
      <c r="F30" s="2">
        <f>E30*F8</f>
        <v>0</v>
      </c>
      <c r="G30" s="48"/>
      <c r="H30" s="37">
        <f>Rates!$D$13</f>
        <v>0.1454</v>
      </c>
      <c r="I30" s="32">
        <f>H30*I8</f>
        <v>72.7</v>
      </c>
      <c r="J30" s="74">
        <f>Rates!$L$13</f>
        <v>0</v>
      </c>
      <c r="K30" s="2">
        <f>J30*K8</f>
        <v>0</v>
      </c>
      <c r="L30" s="48"/>
      <c r="M30" s="37">
        <f>Rates!$D$13</f>
        <v>0.1454</v>
      </c>
      <c r="N30" s="32">
        <f>M30*N8</f>
        <v>72.7</v>
      </c>
      <c r="O30" s="74">
        <f>Rates!$L$13</f>
        <v>0</v>
      </c>
      <c r="P30" s="2">
        <f>O30*P8</f>
        <v>0</v>
      </c>
      <c r="Q30" s="48"/>
      <c r="R30" s="37">
        <f>Rates!$D$13</f>
        <v>0.1454</v>
      </c>
      <c r="S30" s="32">
        <f>R30*S8</f>
        <v>72.7</v>
      </c>
      <c r="T30" s="74">
        <f>Rates!$L$13</f>
        <v>0</v>
      </c>
      <c r="U30" s="2">
        <f>T30*U8</f>
        <v>0</v>
      </c>
      <c r="V30" s="48"/>
    </row>
    <row r="31" spans="1:22" x14ac:dyDescent="0.25">
      <c r="A31" s="99">
        <f t="shared" si="0"/>
        <v>25</v>
      </c>
      <c r="B31" s="48" t="s">
        <v>78</v>
      </c>
      <c r="C31" s="37">
        <f>Rates!$D$14</f>
        <v>-0.81850000000000001</v>
      </c>
      <c r="D31" s="32">
        <f>C31*D8</f>
        <v>-409.25</v>
      </c>
      <c r="E31" s="74">
        <f>Rates!$L$14</f>
        <v>-0.81850000000000001</v>
      </c>
      <c r="F31" s="2">
        <f>E31*F8</f>
        <v>-409.25</v>
      </c>
      <c r="G31" s="48"/>
      <c r="H31" s="37">
        <f>Rates!$D$14</f>
        <v>-0.81850000000000001</v>
      </c>
      <c r="I31" s="32">
        <f>H31*I8</f>
        <v>-409.25</v>
      </c>
      <c r="J31" s="74">
        <f>Rates!$L$14</f>
        <v>-0.81850000000000001</v>
      </c>
      <c r="K31" s="2">
        <f>J31*K8</f>
        <v>-409.25</v>
      </c>
      <c r="L31" s="48"/>
      <c r="M31" s="37">
        <f>Rates!$D$14</f>
        <v>-0.81850000000000001</v>
      </c>
      <c r="N31" s="32">
        <f>M31*N8</f>
        <v>-409.25</v>
      </c>
      <c r="O31" s="74">
        <f>Rates!$L$14</f>
        <v>-0.81850000000000001</v>
      </c>
      <c r="P31" s="2">
        <f>O31*P8</f>
        <v>-409.25</v>
      </c>
      <c r="Q31" s="48"/>
      <c r="R31" s="37">
        <f>Rates!$D$14</f>
        <v>-0.81850000000000001</v>
      </c>
      <c r="S31" s="32">
        <f>R31*S8</f>
        <v>-409.25</v>
      </c>
      <c r="T31" s="74">
        <f>Rates!$L$14</f>
        <v>-0.81850000000000001</v>
      </c>
      <c r="U31" s="2">
        <f>T31*U8</f>
        <v>-409.25</v>
      </c>
      <c r="V31" s="48"/>
    </row>
    <row r="32" spans="1:22" x14ac:dyDescent="0.25">
      <c r="A32" s="102">
        <f t="shared" si="0"/>
        <v>26</v>
      </c>
      <c r="B32" s="103" t="s">
        <v>23</v>
      </c>
      <c r="C32" s="86"/>
      <c r="D32" s="56">
        <f>SUM(D18:D31)</f>
        <v>2793.0000865512652</v>
      </c>
      <c r="E32" s="70"/>
      <c r="F32" s="55">
        <f>SUM(F18:F31)</f>
        <v>2703.5500865512654</v>
      </c>
      <c r="G32" s="87">
        <f>F32-D32</f>
        <v>-89.449999999999818</v>
      </c>
      <c r="H32" s="86"/>
      <c r="I32" s="56">
        <f>SUM(I18:I31)</f>
        <v>2793.0000865512652</v>
      </c>
      <c r="J32" s="70"/>
      <c r="K32" s="55">
        <f>SUM(K18:K31)</f>
        <v>2703.5500865512654</v>
      </c>
      <c r="L32" s="87">
        <f>K32-I32</f>
        <v>-89.449999999999818</v>
      </c>
      <c r="M32" s="86"/>
      <c r="N32" s="56">
        <f>SUM(N18:N31)</f>
        <v>2793.0000865512652</v>
      </c>
      <c r="O32" s="70"/>
      <c r="P32" s="55">
        <f>SUM(P18:P31)</f>
        <v>2703.5500865512654</v>
      </c>
      <c r="Q32" s="87">
        <f>P32-N32</f>
        <v>-89.449999999999818</v>
      </c>
      <c r="R32" s="86"/>
      <c r="S32" s="56">
        <f>SUM(S18:S31)</f>
        <v>4067.6500865512653</v>
      </c>
      <c r="T32" s="70"/>
      <c r="U32" s="55">
        <f>SUM(U18:U31)</f>
        <v>2703.5500865512654</v>
      </c>
      <c r="V32" s="87">
        <f>U32-S32</f>
        <v>-1364.1</v>
      </c>
    </row>
    <row r="33" spans="1:22" x14ac:dyDescent="0.25">
      <c r="A33" s="104">
        <f t="shared" si="0"/>
        <v>27</v>
      </c>
      <c r="B33" s="105" t="s">
        <v>87</v>
      </c>
      <c r="C33" s="88"/>
      <c r="D33" s="80"/>
      <c r="E33" s="71"/>
      <c r="F33" s="57"/>
      <c r="G33" s="89">
        <f>G32/D32</f>
        <v>-3.2026493815992214E-2</v>
      </c>
      <c r="H33" s="88"/>
      <c r="I33" s="80"/>
      <c r="J33" s="71"/>
      <c r="K33" s="57"/>
      <c r="L33" s="89">
        <f>L32/I32</f>
        <v>-3.2026493815992214E-2</v>
      </c>
      <c r="M33" s="88"/>
      <c r="N33" s="80"/>
      <c r="O33" s="71"/>
      <c r="P33" s="57"/>
      <c r="Q33" s="89">
        <f>Q32/N32</f>
        <v>-3.2026493815992214E-2</v>
      </c>
      <c r="R33" s="88"/>
      <c r="S33" s="80"/>
      <c r="T33" s="71"/>
      <c r="U33" s="57"/>
      <c r="V33" s="89">
        <f>V32/S32</f>
        <v>-0.33535332955754427</v>
      </c>
    </row>
    <row r="34" spans="1:22" x14ac:dyDescent="0.25">
      <c r="A34" s="106">
        <f t="shared" si="0"/>
        <v>28</v>
      </c>
      <c r="B34" s="91" t="s">
        <v>26</v>
      </c>
      <c r="C34" s="90"/>
      <c r="D34" s="81"/>
      <c r="E34" s="72"/>
      <c r="F34" s="54"/>
      <c r="G34" s="91"/>
      <c r="H34" s="90"/>
      <c r="I34" s="81"/>
      <c r="J34" s="72"/>
      <c r="K34" s="54"/>
      <c r="L34" s="91"/>
      <c r="M34" s="90"/>
      <c r="N34" s="81"/>
      <c r="O34" s="72"/>
      <c r="P34" s="54"/>
      <c r="Q34" s="91"/>
      <c r="R34" s="90"/>
      <c r="S34" s="81"/>
      <c r="T34" s="72"/>
      <c r="U34" s="54"/>
      <c r="V34" s="91"/>
    </row>
    <row r="35" spans="1:22" x14ac:dyDescent="0.25">
      <c r="A35" s="99">
        <f t="shared" si="0"/>
        <v>29</v>
      </c>
      <c r="B35" s="48" t="s">
        <v>57</v>
      </c>
      <c r="C35" s="37">
        <f>Rates!$D$17</f>
        <v>2.6640000000000001</v>
      </c>
      <c r="D35" s="32">
        <f>C35*D8</f>
        <v>1332</v>
      </c>
      <c r="E35" s="74">
        <f>Rates!$L$17</f>
        <v>2.6311</v>
      </c>
      <c r="F35" s="2">
        <f>E35*F8</f>
        <v>1315.55</v>
      </c>
      <c r="G35" s="48"/>
      <c r="H35" s="37">
        <f>Rates!$D$17</f>
        <v>2.6640000000000001</v>
      </c>
      <c r="I35" s="32">
        <f>H35*I8</f>
        <v>1332</v>
      </c>
      <c r="J35" s="74">
        <f>Rates!$L$17</f>
        <v>2.6311</v>
      </c>
      <c r="K35" s="2">
        <f>J35*K8</f>
        <v>1315.55</v>
      </c>
      <c r="L35" s="48"/>
      <c r="M35" s="37">
        <f>Rates!$D$17</f>
        <v>2.6640000000000001</v>
      </c>
      <c r="N35" s="32">
        <f>M35*N8</f>
        <v>1332</v>
      </c>
      <c r="O35" s="74">
        <f>Rates!$L$17</f>
        <v>2.6311</v>
      </c>
      <c r="P35" s="2">
        <f>O35*P8</f>
        <v>1315.55</v>
      </c>
      <c r="Q35" s="48"/>
      <c r="R35" s="37">
        <f>Rates!$D$17</f>
        <v>2.6640000000000001</v>
      </c>
      <c r="S35" s="32">
        <f>R35*S8</f>
        <v>1332</v>
      </c>
      <c r="T35" s="74">
        <f>Rates!$L$17</f>
        <v>2.6311</v>
      </c>
      <c r="U35" s="2">
        <f>T35*U8</f>
        <v>1315.55</v>
      </c>
      <c r="V35" s="48"/>
    </row>
    <row r="36" spans="1:22" x14ac:dyDescent="0.25">
      <c r="A36" s="99">
        <f t="shared" si="0"/>
        <v>30</v>
      </c>
      <c r="B36" s="48" t="s">
        <v>58</v>
      </c>
      <c r="C36" s="37">
        <f>Rates!$D$18</f>
        <v>1.9890000000000001</v>
      </c>
      <c r="D36" s="32">
        <f>C36*D8</f>
        <v>994.5</v>
      </c>
      <c r="E36" s="74">
        <f>Rates!$L$18</f>
        <v>1.9709000000000001</v>
      </c>
      <c r="F36" s="2">
        <f>E36*F8</f>
        <v>985.45</v>
      </c>
      <c r="G36" s="48"/>
      <c r="H36" s="37">
        <f>Rates!$D$18</f>
        <v>1.9890000000000001</v>
      </c>
      <c r="I36" s="32">
        <f>H36*I8</f>
        <v>994.5</v>
      </c>
      <c r="J36" s="74">
        <f>Rates!$L$18</f>
        <v>1.9709000000000001</v>
      </c>
      <c r="K36" s="2">
        <f>J36*K8</f>
        <v>985.45</v>
      </c>
      <c r="L36" s="48"/>
      <c r="M36" s="37">
        <f>Rates!$D$18</f>
        <v>1.9890000000000001</v>
      </c>
      <c r="N36" s="32">
        <f>M36*N8</f>
        <v>994.5</v>
      </c>
      <c r="O36" s="74">
        <f>Rates!$L$18</f>
        <v>1.9709000000000001</v>
      </c>
      <c r="P36" s="2">
        <f>O36*P8</f>
        <v>985.45</v>
      </c>
      <c r="Q36" s="48"/>
      <c r="R36" s="37">
        <f>Rates!$D$18</f>
        <v>1.9890000000000001</v>
      </c>
      <c r="S36" s="32">
        <f>R36*S8</f>
        <v>994.5</v>
      </c>
      <c r="T36" s="74">
        <f>Rates!$L$18</f>
        <v>1.9709000000000001</v>
      </c>
      <c r="U36" s="2">
        <f>T36*U8</f>
        <v>985.45</v>
      </c>
      <c r="V36" s="48"/>
    </row>
    <row r="37" spans="1:22" x14ac:dyDescent="0.25">
      <c r="A37" s="102">
        <f t="shared" si="0"/>
        <v>31</v>
      </c>
      <c r="B37" s="103" t="s">
        <v>23</v>
      </c>
      <c r="C37" s="86"/>
      <c r="D37" s="56">
        <f>SUM(D35:D36)</f>
        <v>2326.5</v>
      </c>
      <c r="E37" s="70"/>
      <c r="F37" s="55">
        <f>SUM(F35:F36)</f>
        <v>2301</v>
      </c>
      <c r="G37" s="87">
        <f>F37-D37</f>
        <v>-25.5</v>
      </c>
      <c r="H37" s="86"/>
      <c r="I37" s="56">
        <f>SUM(I35:I36)</f>
        <v>2326.5</v>
      </c>
      <c r="J37" s="70"/>
      <c r="K37" s="55">
        <f>SUM(K35:K36)</f>
        <v>2301</v>
      </c>
      <c r="L37" s="87">
        <f>K37-I37</f>
        <v>-25.5</v>
      </c>
      <c r="M37" s="86"/>
      <c r="N37" s="56">
        <f>SUM(N35:N36)</f>
        <v>2326.5</v>
      </c>
      <c r="O37" s="70"/>
      <c r="P37" s="55">
        <f>SUM(P35:P36)</f>
        <v>2301</v>
      </c>
      <c r="Q37" s="87">
        <f>P37-N37</f>
        <v>-25.5</v>
      </c>
      <c r="R37" s="86"/>
      <c r="S37" s="56">
        <f>SUM(S35:S36)</f>
        <v>2326.5</v>
      </c>
      <c r="T37" s="70"/>
      <c r="U37" s="55">
        <f>SUM(U35:U36)</f>
        <v>2301</v>
      </c>
      <c r="V37" s="87">
        <f>U37-S37</f>
        <v>-25.5</v>
      </c>
    </row>
    <row r="38" spans="1:22" x14ac:dyDescent="0.25">
      <c r="A38" s="104">
        <f t="shared" si="0"/>
        <v>32</v>
      </c>
      <c r="B38" s="105" t="s">
        <v>87</v>
      </c>
      <c r="C38" s="88"/>
      <c r="D38" s="80"/>
      <c r="E38" s="71"/>
      <c r="F38" s="57"/>
      <c r="G38" s="89">
        <f>G37/D37</f>
        <v>-1.096067053513862E-2</v>
      </c>
      <c r="H38" s="88"/>
      <c r="I38" s="80"/>
      <c r="J38" s="71"/>
      <c r="K38" s="57"/>
      <c r="L38" s="89">
        <f>L37/I37</f>
        <v>-1.096067053513862E-2</v>
      </c>
      <c r="M38" s="88"/>
      <c r="N38" s="80"/>
      <c r="O38" s="71"/>
      <c r="P38" s="57"/>
      <c r="Q38" s="89">
        <f>Q37/N37</f>
        <v>-1.096067053513862E-2</v>
      </c>
      <c r="R38" s="88"/>
      <c r="S38" s="80"/>
      <c r="T38" s="71"/>
      <c r="U38" s="57"/>
      <c r="V38" s="89">
        <f>V37/S37</f>
        <v>-1.096067053513862E-2</v>
      </c>
    </row>
    <row r="39" spans="1:22" x14ac:dyDescent="0.25">
      <c r="A39" s="106">
        <f t="shared" si="0"/>
        <v>33</v>
      </c>
      <c r="B39" s="91" t="s">
        <v>27</v>
      </c>
      <c r="C39" s="90"/>
      <c r="D39" s="81"/>
      <c r="E39" s="72"/>
      <c r="F39" s="54"/>
      <c r="G39" s="91"/>
      <c r="H39" s="90"/>
      <c r="I39" s="81"/>
      <c r="J39" s="72"/>
      <c r="K39" s="54"/>
      <c r="L39" s="91"/>
      <c r="M39" s="90"/>
      <c r="N39" s="81"/>
      <c r="O39" s="72"/>
      <c r="P39" s="54"/>
      <c r="Q39" s="91"/>
      <c r="R39" s="90"/>
      <c r="S39" s="81"/>
      <c r="T39" s="72"/>
      <c r="U39" s="54"/>
      <c r="V39" s="91"/>
    </row>
    <row r="40" spans="1:22" x14ac:dyDescent="0.25">
      <c r="A40" s="99">
        <f t="shared" si="0"/>
        <v>34</v>
      </c>
      <c r="B40" s="48" t="s">
        <v>167</v>
      </c>
      <c r="C40" s="37">
        <f>WMSR+RRRP</f>
        <v>6.0000000000000001E-3</v>
      </c>
      <c r="D40" s="32">
        <f>C40*D10</f>
        <v>1017.0225</v>
      </c>
      <c r="E40" s="74">
        <f>WMSR+RRRP</f>
        <v>6.0000000000000001E-3</v>
      </c>
      <c r="F40" s="2">
        <f>E40*F10</f>
        <v>1017.0225</v>
      </c>
      <c r="G40" s="48"/>
      <c r="H40" s="37">
        <f>WMSR+RRRP</f>
        <v>6.0000000000000001E-3</v>
      </c>
      <c r="I40" s="32">
        <f>H40*I10</f>
        <v>1017.0225</v>
      </c>
      <c r="J40" s="74">
        <f>WMSR+RRRP</f>
        <v>6.0000000000000001E-3</v>
      </c>
      <c r="K40" s="2">
        <f>J40*K10</f>
        <v>1017.0225</v>
      </c>
      <c r="L40" s="48"/>
      <c r="M40" s="37">
        <f>WMSR+RRRP</f>
        <v>6.0000000000000001E-3</v>
      </c>
      <c r="N40" s="32">
        <f>M40*N10</f>
        <v>1017.0225</v>
      </c>
      <c r="O40" s="74">
        <f>WMSR+RRRP</f>
        <v>6.0000000000000001E-3</v>
      </c>
      <c r="P40" s="2">
        <f>O40*P10</f>
        <v>1017.0225</v>
      </c>
      <c r="Q40" s="48"/>
      <c r="R40" s="37">
        <f>WMSR+RRRP</f>
        <v>6.0000000000000001E-3</v>
      </c>
      <c r="S40" s="32">
        <f>R40*S10</f>
        <v>1017.0225</v>
      </c>
      <c r="T40" s="74">
        <f>WMSR+RRRP</f>
        <v>6.0000000000000001E-3</v>
      </c>
      <c r="U40" s="2">
        <f>T40*U10</f>
        <v>1017.0225</v>
      </c>
      <c r="V40" s="48"/>
    </row>
    <row r="41" spans="1:22" x14ac:dyDescent="0.25">
      <c r="A41" s="99">
        <f t="shared" si="0"/>
        <v>35</v>
      </c>
      <c r="B41" s="48" t="s">
        <v>56</v>
      </c>
      <c r="C41" s="37">
        <f>SSS</f>
        <v>0.25</v>
      </c>
      <c r="D41" s="32">
        <f>C41</f>
        <v>0.25</v>
      </c>
      <c r="E41" s="74">
        <f>SSS</f>
        <v>0.25</v>
      </c>
      <c r="F41" s="2">
        <f>E41</f>
        <v>0.25</v>
      </c>
      <c r="G41" s="48"/>
      <c r="H41" s="37">
        <f>SSS</f>
        <v>0.25</v>
      </c>
      <c r="I41" s="32">
        <f>H41</f>
        <v>0.25</v>
      </c>
      <c r="J41" s="74">
        <f>SSS</f>
        <v>0.25</v>
      </c>
      <c r="K41" s="2">
        <f>J41</f>
        <v>0.25</v>
      </c>
      <c r="L41" s="48"/>
      <c r="M41" s="37">
        <f>SSS</f>
        <v>0.25</v>
      </c>
      <c r="N41" s="32">
        <f>M41</f>
        <v>0.25</v>
      </c>
      <c r="O41" s="74">
        <f>SSS</f>
        <v>0.25</v>
      </c>
      <c r="P41" s="2">
        <f>O41</f>
        <v>0.25</v>
      </c>
      <c r="Q41" s="48"/>
      <c r="R41" s="37">
        <f>SSS</f>
        <v>0.25</v>
      </c>
      <c r="S41" s="32">
        <f>R41</f>
        <v>0.25</v>
      </c>
      <c r="T41" s="74">
        <f>SSS</f>
        <v>0.25</v>
      </c>
      <c r="U41" s="2">
        <f>T41</f>
        <v>0.25</v>
      </c>
      <c r="V41" s="48"/>
    </row>
    <row r="42" spans="1:22" x14ac:dyDescent="0.25">
      <c r="A42" s="99">
        <f t="shared" si="0"/>
        <v>36</v>
      </c>
      <c r="B42" s="48" t="s">
        <v>9</v>
      </c>
      <c r="C42" s="37">
        <v>7.0000000000000001E-3</v>
      </c>
      <c r="D42" s="32">
        <f>C42*D7</f>
        <v>1137.5</v>
      </c>
      <c r="E42" s="74">
        <v>7.0000000000000001E-3</v>
      </c>
      <c r="F42" s="2">
        <f>E42*F7</f>
        <v>1137.5</v>
      </c>
      <c r="G42" s="48"/>
      <c r="H42" s="37">
        <v>7.0000000000000001E-3</v>
      </c>
      <c r="I42" s="32">
        <f>H42*I7</f>
        <v>1137.5</v>
      </c>
      <c r="J42" s="74">
        <v>7.0000000000000001E-3</v>
      </c>
      <c r="K42" s="2">
        <f>J42*K7</f>
        <v>1137.5</v>
      </c>
      <c r="L42" s="48"/>
      <c r="M42" s="37">
        <v>7.0000000000000001E-3</v>
      </c>
      <c r="N42" s="32">
        <f>M42*N7</f>
        <v>1137.5</v>
      </c>
      <c r="O42" s="74">
        <v>7.0000000000000001E-3</v>
      </c>
      <c r="P42" s="2">
        <f>O42*P7</f>
        <v>1137.5</v>
      </c>
      <c r="Q42" s="48"/>
      <c r="R42" s="37">
        <v>7.0000000000000001E-3</v>
      </c>
      <c r="S42" s="32">
        <f>R42*S7</f>
        <v>1137.5</v>
      </c>
      <c r="T42" s="74">
        <v>7.0000000000000001E-3</v>
      </c>
      <c r="U42" s="2">
        <f>T42*U7</f>
        <v>1137.5</v>
      </c>
      <c r="V42" s="48"/>
    </row>
    <row r="43" spans="1:22" x14ac:dyDescent="0.25">
      <c r="A43" s="102">
        <f t="shared" si="0"/>
        <v>37</v>
      </c>
      <c r="B43" s="103" t="s">
        <v>10</v>
      </c>
      <c r="C43" s="86"/>
      <c r="D43" s="56">
        <f>SUM(D40:D42)</f>
        <v>2154.7725</v>
      </c>
      <c r="E43" s="70"/>
      <c r="F43" s="55">
        <f>SUM(F40:F42)</f>
        <v>2154.7725</v>
      </c>
      <c r="G43" s="87">
        <f>F43-D43</f>
        <v>0</v>
      </c>
      <c r="H43" s="86"/>
      <c r="I43" s="56">
        <f>SUM(I40:I42)</f>
        <v>2154.7725</v>
      </c>
      <c r="J43" s="70"/>
      <c r="K43" s="55">
        <f>SUM(K40:K42)</f>
        <v>2154.7725</v>
      </c>
      <c r="L43" s="87">
        <f>K43-I43</f>
        <v>0</v>
      </c>
      <c r="M43" s="86"/>
      <c r="N43" s="56">
        <f>SUM(N40:N42)</f>
        <v>2154.7725</v>
      </c>
      <c r="O43" s="70"/>
      <c r="P43" s="55">
        <f>SUM(P40:P42)</f>
        <v>2154.7725</v>
      </c>
      <c r="Q43" s="87">
        <f>P43-N43</f>
        <v>0</v>
      </c>
      <c r="R43" s="86"/>
      <c r="S43" s="56">
        <f>SUM(S40:S42)</f>
        <v>2154.7725</v>
      </c>
      <c r="T43" s="70"/>
      <c r="U43" s="55">
        <f>SUM(U40:U42)</f>
        <v>2154.7725</v>
      </c>
      <c r="V43" s="87">
        <f>U43-S43</f>
        <v>0</v>
      </c>
    </row>
    <row r="44" spans="1:22" x14ac:dyDescent="0.25">
      <c r="A44" s="104">
        <f t="shared" si="0"/>
        <v>38</v>
      </c>
      <c r="B44" s="105" t="s">
        <v>87</v>
      </c>
      <c r="C44" s="88"/>
      <c r="D44" s="80"/>
      <c r="E44" s="71"/>
      <c r="F44" s="57"/>
      <c r="G44" s="89">
        <f>G43/D43</f>
        <v>0</v>
      </c>
      <c r="H44" s="88"/>
      <c r="I44" s="80"/>
      <c r="J44" s="71"/>
      <c r="K44" s="57"/>
      <c r="L44" s="89">
        <f>L43/I43</f>
        <v>0</v>
      </c>
      <c r="M44" s="88"/>
      <c r="N44" s="80"/>
      <c r="O44" s="71"/>
      <c r="P44" s="57"/>
      <c r="Q44" s="89">
        <f>Q43/N43</f>
        <v>0</v>
      </c>
      <c r="R44" s="88"/>
      <c r="S44" s="80"/>
      <c r="T44" s="71"/>
      <c r="U44" s="57"/>
      <c r="V44" s="89">
        <f>V43/S43</f>
        <v>0</v>
      </c>
    </row>
    <row r="45" spans="1:22" x14ac:dyDescent="0.25">
      <c r="A45" s="107">
        <f t="shared" si="0"/>
        <v>39</v>
      </c>
      <c r="B45" s="93" t="s">
        <v>97</v>
      </c>
      <c r="C45" s="92"/>
      <c r="D45" s="82">
        <f>D15+D32+D37+D43</f>
        <v>25374.738631824235</v>
      </c>
      <c r="E45" s="75"/>
      <c r="F45" s="62">
        <f>F15+F32+F37+F43</f>
        <v>25259.788631824234</v>
      </c>
      <c r="G45" s="93"/>
      <c r="H45" s="92"/>
      <c r="I45" s="82">
        <f>I15+I32+I37+I43</f>
        <v>25374.738631824235</v>
      </c>
      <c r="J45" s="75"/>
      <c r="K45" s="62">
        <f>K15+K32+K37+K43</f>
        <v>25259.788631824234</v>
      </c>
      <c r="L45" s="93"/>
      <c r="M45" s="92"/>
      <c r="N45" s="82">
        <f>N15+N32+N37+N43</f>
        <v>25374.738631824235</v>
      </c>
      <c r="O45" s="75"/>
      <c r="P45" s="62">
        <f>P15+P32+P37+P43</f>
        <v>25259.788631824234</v>
      </c>
      <c r="Q45" s="93"/>
      <c r="R45" s="92"/>
      <c r="S45" s="82">
        <f>S15+S32+S37+S43</f>
        <v>26649.388631824233</v>
      </c>
      <c r="T45" s="75"/>
      <c r="U45" s="62">
        <f>U15+U32+U37+U43</f>
        <v>25259.788631824234</v>
      </c>
      <c r="V45" s="93"/>
    </row>
    <row r="46" spans="1:22" x14ac:dyDescent="0.25">
      <c r="A46" s="108">
        <f t="shared" si="0"/>
        <v>40</v>
      </c>
      <c r="B46" s="94" t="s">
        <v>11</v>
      </c>
      <c r="C46" s="50"/>
      <c r="D46" s="33">
        <f>D45*0.13</f>
        <v>3298.7160221371505</v>
      </c>
      <c r="E46" s="76"/>
      <c r="F46" s="59">
        <f>F45*0.13</f>
        <v>3283.7725221371506</v>
      </c>
      <c r="G46" s="94"/>
      <c r="H46" s="50"/>
      <c r="I46" s="33">
        <f>I45*0.13</f>
        <v>3298.7160221371505</v>
      </c>
      <c r="J46" s="76"/>
      <c r="K46" s="59">
        <f>K45*0.13</f>
        <v>3283.7725221371506</v>
      </c>
      <c r="L46" s="94"/>
      <c r="M46" s="50"/>
      <c r="N46" s="33">
        <f>N45*0.13</f>
        <v>3298.7160221371505</v>
      </c>
      <c r="O46" s="76"/>
      <c r="P46" s="59">
        <f>P45*0.13</f>
        <v>3283.7725221371506</v>
      </c>
      <c r="Q46" s="94"/>
      <c r="R46" s="50"/>
      <c r="S46" s="33">
        <f>S45*0.13</f>
        <v>3464.4205221371503</v>
      </c>
      <c r="T46" s="76"/>
      <c r="U46" s="59">
        <f>U45*0.13</f>
        <v>3283.7725221371506</v>
      </c>
      <c r="V46" s="94"/>
    </row>
    <row r="47" spans="1:22" x14ac:dyDescent="0.25">
      <c r="A47" s="109">
        <f t="shared" si="0"/>
        <v>41</v>
      </c>
      <c r="B47" s="110" t="s">
        <v>13</v>
      </c>
      <c r="C47" s="95"/>
      <c r="D47" s="64">
        <f>SUM(D45:D46)</f>
        <v>28673.454653961388</v>
      </c>
      <c r="E47" s="78"/>
      <c r="F47" s="63">
        <f>SUM(F45:F46)</f>
        <v>28543.561153961386</v>
      </c>
      <c r="G47" s="96">
        <f>F47-D47</f>
        <v>-129.89350000000195</v>
      </c>
      <c r="H47" s="95"/>
      <c r="I47" s="64">
        <f>SUM(I45:I46)</f>
        <v>28673.454653961388</v>
      </c>
      <c r="J47" s="78"/>
      <c r="K47" s="63">
        <f>SUM(K45:K46)</f>
        <v>28543.561153961386</v>
      </c>
      <c r="L47" s="96">
        <f>K47-I47</f>
        <v>-129.89350000000195</v>
      </c>
      <c r="M47" s="95"/>
      <c r="N47" s="64">
        <f>SUM(N45:N46)</f>
        <v>28673.454653961388</v>
      </c>
      <c r="O47" s="78"/>
      <c r="P47" s="63">
        <f>SUM(P45:P46)</f>
        <v>28543.561153961386</v>
      </c>
      <c r="Q47" s="96">
        <f>P47-N47</f>
        <v>-129.89350000000195</v>
      </c>
      <c r="R47" s="95"/>
      <c r="S47" s="64">
        <f>SUM(S45:S46)</f>
        <v>30113.809153961382</v>
      </c>
      <c r="T47" s="78"/>
      <c r="U47" s="63">
        <f>SUM(U45:U46)</f>
        <v>28543.561153961386</v>
      </c>
      <c r="V47" s="96">
        <f>U47-S47</f>
        <v>-1570.247999999996</v>
      </c>
    </row>
    <row r="48" spans="1:22" x14ac:dyDescent="0.25">
      <c r="A48" s="111">
        <f t="shared" si="0"/>
        <v>42</v>
      </c>
      <c r="B48" s="112" t="s">
        <v>87</v>
      </c>
      <c r="C48" s="97"/>
      <c r="D48" s="83"/>
      <c r="E48" s="79"/>
      <c r="F48" s="65"/>
      <c r="G48" s="98">
        <f>G47/D47</f>
        <v>-4.5300959220850806E-3</v>
      </c>
      <c r="H48" s="97"/>
      <c r="I48" s="83"/>
      <c r="J48" s="79"/>
      <c r="K48" s="65"/>
      <c r="L48" s="98">
        <f>L47/I47</f>
        <v>-4.5300959220850806E-3</v>
      </c>
      <c r="M48" s="97"/>
      <c r="N48" s="83"/>
      <c r="O48" s="79"/>
      <c r="P48" s="65"/>
      <c r="Q48" s="98">
        <f>Q47/N47</f>
        <v>-4.5300959220850806E-3</v>
      </c>
      <c r="R48" s="97"/>
      <c r="S48" s="83"/>
      <c r="T48" s="79"/>
      <c r="U48" s="65"/>
      <c r="V48" s="98">
        <f>V47/S47</f>
        <v>-5.2143785330240576E-2</v>
      </c>
    </row>
    <row r="49" spans="1:22" s="157" customFormat="1" ht="22.5" customHeight="1" x14ac:dyDescent="0.25">
      <c r="A49" s="151">
        <f t="shared" si="0"/>
        <v>43</v>
      </c>
      <c r="B49" s="152" t="s">
        <v>14</v>
      </c>
      <c r="C49" s="153"/>
      <c r="D49" s="154"/>
      <c r="E49" s="155"/>
      <c r="F49" s="156"/>
      <c r="G49" s="152"/>
      <c r="H49" s="153"/>
      <c r="I49" s="154"/>
      <c r="J49" s="155"/>
      <c r="K49" s="156"/>
      <c r="L49" s="152"/>
      <c r="M49" s="153"/>
      <c r="N49" s="154"/>
      <c r="O49" s="155"/>
      <c r="P49" s="156"/>
      <c r="Q49" s="152"/>
      <c r="R49" s="153"/>
      <c r="S49" s="154"/>
      <c r="T49" s="155"/>
      <c r="U49" s="156"/>
      <c r="V49" s="152"/>
    </row>
    <row r="50" spans="1:22" x14ac:dyDescent="0.25">
      <c r="A50" s="108">
        <f t="shared" si="0"/>
        <v>44</v>
      </c>
      <c r="B50" s="94" t="s">
        <v>96</v>
      </c>
      <c r="C50" s="162">
        <v>0</v>
      </c>
      <c r="D50" s="33">
        <f>C50*D8</f>
        <v>0</v>
      </c>
      <c r="E50" s="163">
        <v>0</v>
      </c>
      <c r="F50" s="59">
        <f>E50*F8</f>
        <v>0</v>
      </c>
      <c r="G50" s="94"/>
      <c r="H50" s="162">
        <v>0</v>
      </c>
      <c r="I50" s="33">
        <f>H50*I8</f>
        <v>0</v>
      </c>
      <c r="J50" s="163">
        <v>0</v>
      </c>
      <c r="K50" s="59">
        <f>J50*K8</f>
        <v>0</v>
      </c>
      <c r="L50" s="94"/>
      <c r="M50" s="162">
        <v>0</v>
      </c>
      <c r="N50" s="33">
        <f>M50*N8</f>
        <v>0</v>
      </c>
      <c r="O50" s="163">
        <v>0</v>
      </c>
      <c r="P50" s="59">
        <f>O50*P8</f>
        <v>0</v>
      </c>
      <c r="Q50" s="94"/>
      <c r="R50" s="162">
        <f>Rates!$D$25</f>
        <v>1.1795</v>
      </c>
      <c r="S50" s="33">
        <f>R50*S8</f>
        <v>589.75</v>
      </c>
      <c r="T50" s="163">
        <v>0</v>
      </c>
      <c r="U50" s="59">
        <f>T50*U8</f>
        <v>0</v>
      </c>
      <c r="V50" s="94"/>
    </row>
    <row r="51" spans="1:22" x14ac:dyDescent="0.25">
      <c r="A51" s="108">
        <f t="shared" si="0"/>
        <v>45</v>
      </c>
      <c r="B51" s="94" t="s">
        <v>163</v>
      </c>
      <c r="C51" s="162">
        <v>0</v>
      </c>
      <c r="D51" s="33">
        <f>C51*D8</f>
        <v>0</v>
      </c>
      <c r="E51" s="163">
        <v>0</v>
      </c>
      <c r="F51" s="59">
        <f>E51*F8</f>
        <v>0</v>
      </c>
      <c r="G51" s="94"/>
      <c r="H51" s="162">
        <v>0</v>
      </c>
      <c r="I51" s="33">
        <f>H51*I8</f>
        <v>0</v>
      </c>
      <c r="J51" s="163">
        <v>0</v>
      </c>
      <c r="K51" s="59">
        <f>J51*K8</f>
        <v>0</v>
      </c>
      <c r="L51" s="94"/>
      <c r="M51" s="162">
        <v>0</v>
      </c>
      <c r="N51" s="33">
        <f>M51*N8</f>
        <v>0</v>
      </c>
      <c r="O51" s="163">
        <v>0</v>
      </c>
      <c r="P51" s="59">
        <f>O51*P8</f>
        <v>0</v>
      </c>
      <c r="Q51" s="94"/>
      <c r="R51" s="162">
        <f>Rates!$D$26</f>
        <v>-0.1012</v>
      </c>
      <c r="S51" s="33">
        <f>R51*S8</f>
        <v>-50.6</v>
      </c>
      <c r="T51" s="163">
        <v>0</v>
      </c>
      <c r="U51" s="59">
        <f>T51*U8</f>
        <v>0</v>
      </c>
      <c r="V51" s="94"/>
    </row>
    <row r="52" spans="1:22" x14ac:dyDescent="0.25">
      <c r="A52" s="108">
        <f t="shared" si="0"/>
        <v>46</v>
      </c>
      <c r="B52" s="94" t="s">
        <v>168</v>
      </c>
      <c r="C52" s="37">
        <f>Rates!$D$15</f>
        <v>1.3567</v>
      </c>
      <c r="D52" s="33">
        <f>C52*D8</f>
        <v>678.35</v>
      </c>
      <c r="E52" s="163">
        <f>Rates!$L$15</f>
        <v>0</v>
      </c>
      <c r="F52" s="59">
        <f>E52*F8</f>
        <v>0</v>
      </c>
      <c r="G52" s="48"/>
      <c r="H52" s="37">
        <f>Rates!$D$15</f>
        <v>1.3567</v>
      </c>
      <c r="I52" s="33">
        <f>H52*I8</f>
        <v>678.35</v>
      </c>
      <c r="J52" s="163">
        <f>Rates!$L$15</f>
        <v>0</v>
      </c>
      <c r="K52" s="59">
        <f>J52*K8</f>
        <v>0</v>
      </c>
      <c r="L52" s="48"/>
      <c r="M52" s="37">
        <f>Rates!$D$15</f>
        <v>1.3567</v>
      </c>
      <c r="N52" s="33">
        <f>M52*N8</f>
        <v>678.35</v>
      </c>
      <c r="O52" s="163">
        <f>Rates!$L$15</f>
        <v>0</v>
      </c>
      <c r="P52" s="59">
        <f>O52*P8</f>
        <v>0</v>
      </c>
      <c r="Q52" s="48"/>
      <c r="R52" s="37">
        <f>Rates!$D$15</f>
        <v>1.3567</v>
      </c>
      <c r="S52" s="33">
        <f>R52*S8</f>
        <v>678.35</v>
      </c>
      <c r="T52" s="163">
        <f>Rates!$L$15</f>
        <v>0</v>
      </c>
      <c r="U52" s="59">
        <f>T52*U8</f>
        <v>0</v>
      </c>
      <c r="V52" s="48"/>
    </row>
    <row r="53" spans="1:22" x14ac:dyDescent="0.25">
      <c r="A53" s="289">
        <f t="shared" si="0"/>
        <v>47</v>
      </c>
      <c r="B53" s="301" t="s">
        <v>169</v>
      </c>
      <c r="C53" s="290">
        <f>Rates!$D$16</f>
        <v>0</v>
      </c>
      <c r="D53" s="311">
        <f>C53*D8</f>
        <v>0</v>
      </c>
      <c r="E53" s="163">
        <f>Rates!$L$16</f>
        <v>-1.2999999999999999E-3</v>
      </c>
      <c r="F53" s="59">
        <f>E53*F7</f>
        <v>-211.25</v>
      </c>
      <c r="G53" s="85"/>
      <c r="H53" s="290">
        <f>Rates!$D$16</f>
        <v>0</v>
      </c>
      <c r="I53" s="311">
        <f>H53*I8</f>
        <v>0</v>
      </c>
      <c r="J53" s="163">
        <f>Rates!$L$16</f>
        <v>-1.2999999999999999E-3</v>
      </c>
      <c r="K53" s="59">
        <f>J53*K7</f>
        <v>-211.25</v>
      </c>
      <c r="L53" s="85"/>
      <c r="M53" s="290">
        <f>Rates!$D$16</f>
        <v>0</v>
      </c>
      <c r="N53" s="311">
        <f>M53*N8</f>
        <v>0</v>
      </c>
      <c r="O53" s="163">
        <f>Rates!$L$16</f>
        <v>-1.2999999999999999E-3</v>
      </c>
      <c r="P53" s="59">
        <f>O53*P7</f>
        <v>-211.25</v>
      </c>
      <c r="Q53" s="85"/>
      <c r="R53" s="290">
        <f>Rates!$D$16</f>
        <v>0</v>
      </c>
      <c r="S53" s="311">
        <f>R53*S8</f>
        <v>0</v>
      </c>
      <c r="T53" s="163">
        <f>Rates!$L$16</f>
        <v>-1.2999999999999999E-3</v>
      </c>
      <c r="U53" s="59">
        <f>T53*U7</f>
        <v>-211.25</v>
      </c>
      <c r="V53" s="85"/>
    </row>
    <row r="54" spans="1:22" x14ac:dyDescent="0.25">
      <c r="A54" s="292">
        <f t="shared" si="0"/>
        <v>48</v>
      </c>
      <c r="B54" s="293" t="s">
        <v>15</v>
      </c>
      <c r="C54" s="294"/>
      <c r="D54" s="295">
        <f>D45+SUM(D50:D53)</f>
        <v>26053.088631824234</v>
      </c>
      <c r="E54" s="296"/>
      <c r="F54" s="297">
        <f>F45+SUM(F50:F53)</f>
        <v>25048.538631824234</v>
      </c>
      <c r="G54" s="293"/>
      <c r="H54" s="294"/>
      <c r="I54" s="295">
        <f>I45+SUM(I50:I53)</f>
        <v>26053.088631824234</v>
      </c>
      <c r="J54" s="296"/>
      <c r="K54" s="297">
        <f>K45+SUM(K50:K53)</f>
        <v>25048.538631824234</v>
      </c>
      <c r="L54" s="293"/>
      <c r="M54" s="294"/>
      <c r="N54" s="295">
        <f>N45+SUM(N50:N53)</f>
        <v>26053.088631824234</v>
      </c>
      <c r="O54" s="296"/>
      <c r="P54" s="297">
        <f>P45+SUM(P50:P53)</f>
        <v>25048.538631824234</v>
      </c>
      <c r="Q54" s="293"/>
      <c r="R54" s="294"/>
      <c r="S54" s="295">
        <f>S45+SUM(S50:S53)</f>
        <v>27866.888631824233</v>
      </c>
      <c r="T54" s="296"/>
      <c r="U54" s="297">
        <f>U45+SUM(U50:U53)</f>
        <v>25048.538631824234</v>
      </c>
      <c r="V54" s="293"/>
    </row>
    <row r="55" spans="1:22" x14ac:dyDescent="0.25">
      <c r="A55" s="99">
        <f t="shared" si="0"/>
        <v>49</v>
      </c>
      <c r="B55" s="48" t="s">
        <v>11</v>
      </c>
      <c r="C55" s="49"/>
      <c r="D55" s="32">
        <f>D54*0.13</f>
        <v>3386.9015221371506</v>
      </c>
      <c r="E55" s="66"/>
      <c r="F55" s="2">
        <f>F54*0.13</f>
        <v>3256.3100221371506</v>
      </c>
      <c r="G55" s="48"/>
      <c r="H55" s="49"/>
      <c r="I55" s="32">
        <f>I54*0.13</f>
        <v>3386.9015221371506</v>
      </c>
      <c r="J55" s="66"/>
      <c r="K55" s="2">
        <f>K54*0.13</f>
        <v>3256.3100221371506</v>
      </c>
      <c r="L55" s="48"/>
      <c r="M55" s="49"/>
      <c r="N55" s="32">
        <f>N54*0.13</f>
        <v>3386.9015221371506</v>
      </c>
      <c r="O55" s="66"/>
      <c r="P55" s="2">
        <f>P54*0.13</f>
        <v>3256.3100221371506</v>
      </c>
      <c r="Q55" s="48"/>
      <c r="R55" s="49"/>
      <c r="S55" s="32">
        <f>S54*0.13</f>
        <v>3622.6955221371504</v>
      </c>
      <c r="T55" s="66"/>
      <c r="U55" s="2">
        <f>U54*0.13</f>
        <v>3256.3100221371506</v>
      </c>
      <c r="V55" s="48"/>
    </row>
    <row r="56" spans="1:22" x14ac:dyDescent="0.25">
      <c r="A56" s="137">
        <f>A55+1</f>
        <v>50</v>
      </c>
      <c r="B56" s="138" t="s">
        <v>13</v>
      </c>
      <c r="C56" s="139"/>
      <c r="D56" s="140">
        <f>SUM(D54:D55)</f>
        <v>29439.990153961386</v>
      </c>
      <c r="E56" s="141"/>
      <c r="F56" s="142">
        <f>SUM(F54:F55)</f>
        <v>28304.848653961384</v>
      </c>
      <c r="G56" s="143">
        <f>F56-D56</f>
        <v>-1135.1415000000015</v>
      </c>
      <c r="H56" s="139"/>
      <c r="I56" s="140">
        <f>SUM(I54:I55)</f>
        <v>29439.990153961386</v>
      </c>
      <c r="J56" s="141"/>
      <c r="K56" s="142">
        <f>SUM(K54:K55)</f>
        <v>28304.848653961384</v>
      </c>
      <c r="L56" s="143">
        <f>K56-I56</f>
        <v>-1135.1415000000015</v>
      </c>
      <c r="M56" s="139"/>
      <c r="N56" s="140">
        <f>SUM(N54:N55)</f>
        <v>29439.990153961386</v>
      </c>
      <c r="O56" s="141"/>
      <c r="P56" s="142">
        <f>SUM(P54:P55)</f>
        <v>28304.848653961384</v>
      </c>
      <c r="Q56" s="143">
        <f>P56-N56</f>
        <v>-1135.1415000000015</v>
      </c>
      <c r="R56" s="139"/>
      <c r="S56" s="140">
        <f>SUM(S54:S55)</f>
        <v>31489.584153961383</v>
      </c>
      <c r="T56" s="141"/>
      <c r="U56" s="142">
        <f>SUM(U54:U55)</f>
        <v>28304.848653961384</v>
      </c>
      <c r="V56" s="143">
        <f>U56-S56</f>
        <v>-3184.7354999999989</v>
      </c>
    </row>
    <row r="57" spans="1:22" ht="15.75" thickBot="1" x14ac:dyDescent="0.3">
      <c r="A57" s="144">
        <f t="shared" si="0"/>
        <v>51</v>
      </c>
      <c r="B57" s="145" t="s">
        <v>87</v>
      </c>
      <c r="C57" s="146"/>
      <c r="D57" s="147"/>
      <c r="E57" s="148"/>
      <c r="F57" s="149"/>
      <c r="G57" s="150">
        <f>G56/D56</f>
        <v>-3.8557808411741577E-2</v>
      </c>
      <c r="H57" s="146"/>
      <c r="I57" s="147"/>
      <c r="J57" s="148"/>
      <c r="K57" s="149"/>
      <c r="L57" s="150">
        <f>L56/I56</f>
        <v>-3.8557808411741577E-2</v>
      </c>
      <c r="M57" s="146"/>
      <c r="N57" s="147"/>
      <c r="O57" s="148"/>
      <c r="P57" s="149"/>
      <c r="Q57" s="150">
        <f>Q56/N56</f>
        <v>-3.8557808411741577E-2</v>
      </c>
      <c r="R57" s="146"/>
      <c r="S57" s="147"/>
      <c r="T57" s="148"/>
      <c r="U57" s="149"/>
      <c r="V57" s="150">
        <f>V56/S56</f>
        <v>-0.10113615614702742</v>
      </c>
    </row>
    <row r="58" spans="1:22" ht="15.75" thickBot="1" x14ac:dyDescent="0.3"/>
    <row r="59" spans="1:22" x14ac:dyDescent="0.25">
      <c r="A59" s="113">
        <f>A57+1</f>
        <v>52</v>
      </c>
      <c r="B59" s="114" t="s">
        <v>89</v>
      </c>
      <c r="C59" s="113" t="s">
        <v>2</v>
      </c>
      <c r="D59" s="158" t="s">
        <v>3</v>
      </c>
      <c r="E59" s="159" t="s">
        <v>2</v>
      </c>
      <c r="F59" s="160" t="s">
        <v>3</v>
      </c>
      <c r="G59" s="161" t="s">
        <v>77</v>
      </c>
      <c r="H59" s="113" t="s">
        <v>2</v>
      </c>
      <c r="I59" s="158" t="s">
        <v>3</v>
      </c>
      <c r="J59" s="159" t="s">
        <v>2</v>
      </c>
      <c r="K59" s="160" t="s">
        <v>3</v>
      </c>
      <c r="L59" s="161" t="s">
        <v>77</v>
      </c>
      <c r="M59" s="113" t="s">
        <v>2</v>
      </c>
      <c r="N59" s="158" t="s">
        <v>3</v>
      </c>
      <c r="O59" s="159" t="s">
        <v>2</v>
      </c>
      <c r="P59" s="160" t="s">
        <v>3</v>
      </c>
      <c r="Q59" s="161" t="s">
        <v>77</v>
      </c>
      <c r="R59" s="113" t="s">
        <v>2</v>
      </c>
      <c r="S59" s="158" t="s">
        <v>3</v>
      </c>
      <c r="T59" s="159" t="s">
        <v>2</v>
      </c>
      <c r="U59" s="160" t="s">
        <v>3</v>
      </c>
      <c r="V59" s="161" t="s">
        <v>77</v>
      </c>
    </row>
    <row r="60" spans="1:22" x14ac:dyDescent="0.25">
      <c r="A60" s="99">
        <f>A59+1</f>
        <v>53</v>
      </c>
      <c r="B60" s="48" t="s">
        <v>88</v>
      </c>
      <c r="C60" s="49"/>
      <c r="D60" s="32">
        <f>SUM(D18:D19)+D21+D22+D31+D24</f>
        <v>2120.5500865512654</v>
      </c>
      <c r="E60" s="66"/>
      <c r="F60" s="2">
        <f>SUM(F18:F19)+F21+F22+F31+F24</f>
        <v>2152.700086551265</v>
      </c>
      <c r="G60" s="36">
        <f>F60-D60</f>
        <v>32.149999999999636</v>
      </c>
      <c r="H60" s="49"/>
      <c r="I60" s="32">
        <f>SUM(I18:I19)+I21+I22+I31+I24</f>
        <v>2120.5500865512654</v>
      </c>
      <c r="J60" s="66"/>
      <c r="K60" s="2">
        <f>SUM(K18:K19)+K21+K22+K31+K24</f>
        <v>2152.700086551265</v>
      </c>
      <c r="L60" s="36">
        <f>K60-I60</f>
        <v>32.149999999999636</v>
      </c>
      <c r="M60" s="49"/>
      <c r="N60" s="32">
        <f>SUM(N18:N19)+N21+N22+N31+N24</f>
        <v>2120.5500865512654</v>
      </c>
      <c r="O60" s="66"/>
      <c r="P60" s="2">
        <f>SUM(P18:P19)+P21+P22+P31+P24</f>
        <v>2152.700086551265</v>
      </c>
      <c r="Q60" s="36">
        <f>P60-N60</f>
        <v>32.149999999999636</v>
      </c>
      <c r="R60" s="49"/>
      <c r="S60" s="32">
        <f>SUM(S18:S19)+S21+S22+S31+S24</f>
        <v>2120.5500865512654</v>
      </c>
      <c r="T60" s="66"/>
      <c r="U60" s="2">
        <f>SUM(U18:U19)+U21+U22+U31+U24</f>
        <v>2152.700086551265</v>
      </c>
      <c r="V60" s="36">
        <f>U60-S60</f>
        <v>32.149999999999636</v>
      </c>
    </row>
    <row r="61" spans="1:22" x14ac:dyDescent="0.25">
      <c r="A61" s="124">
        <f t="shared" ref="A61:A63" si="9">A60+1</f>
        <v>54</v>
      </c>
      <c r="B61" s="125" t="s">
        <v>87</v>
      </c>
      <c r="C61" s="126"/>
      <c r="D61" s="127"/>
      <c r="E61" s="128"/>
      <c r="F61" s="53"/>
      <c r="G61" s="129">
        <f>G60/SUM(D60:D63)</f>
        <v>1.1510919800828842E-2</v>
      </c>
      <c r="H61" s="126"/>
      <c r="I61" s="127"/>
      <c r="J61" s="128"/>
      <c r="K61" s="53"/>
      <c r="L61" s="129">
        <f>L60/SUM(I60:I63)</f>
        <v>1.1510919800828842E-2</v>
      </c>
      <c r="M61" s="126"/>
      <c r="N61" s="127"/>
      <c r="O61" s="128"/>
      <c r="P61" s="53"/>
      <c r="Q61" s="129">
        <f>Q60/SUM(N60:N63)</f>
        <v>1.1510919800828842E-2</v>
      </c>
      <c r="R61" s="126"/>
      <c r="S61" s="127"/>
      <c r="T61" s="128"/>
      <c r="U61" s="53"/>
      <c r="V61" s="129">
        <f>V60/SUM(S60:S63)</f>
        <v>7.9038263655706528E-3</v>
      </c>
    </row>
    <row r="62" spans="1:22" x14ac:dyDescent="0.25">
      <c r="A62" s="99">
        <f t="shared" si="9"/>
        <v>55</v>
      </c>
      <c r="B62" s="48" t="s">
        <v>90</v>
      </c>
      <c r="C62" s="49"/>
      <c r="D62" s="32">
        <f>D20+SUM(D25:D30)+D23</f>
        <v>672.45</v>
      </c>
      <c r="E62" s="66"/>
      <c r="F62" s="2">
        <f>F20+SUM(F25:F30)+F23</f>
        <v>550.85</v>
      </c>
      <c r="G62" s="36">
        <f>F62-D62</f>
        <v>-121.60000000000002</v>
      </c>
      <c r="H62" s="49"/>
      <c r="I62" s="32">
        <f>I20+SUM(I25:I30)+I23</f>
        <v>672.45</v>
      </c>
      <c r="J62" s="66"/>
      <c r="K62" s="2">
        <f>K20+SUM(K25:K30)+K23</f>
        <v>550.85</v>
      </c>
      <c r="L62" s="36">
        <f>K62-I62</f>
        <v>-121.60000000000002</v>
      </c>
      <c r="M62" s="49"/>
      <c r="N62" s="32">
        <f>N20+SUM(N25:N30)+N23</f>
        <v>672.45</v>
      </c>
      <c r="O62" s="66"/>
      <c r="P62" s="2">
        <f>P20+SUM(P25:P30)+P23</f>
        <v>550.85</v>
      </c>
      <c r="Q62" s="36">
        <f>P62-N62</f>
        <v>-121.60000000000002</v>
      </c>
      <c r="R62" s="49"/>
      <c r="S62" s="32">
        <f>S20+SUM(S25:S30)+S23</f>
        <v>1947.1000000000001</v>
      </c>
      <c r="T62" s="66"/>
      <c r="U62" s="2">
        <f>U20+SUM(U25:U30)+U23</f>
        <v>550.85</v>
      </c>
      <c r="V62" s="36">
        <f>U62-S62</f>
        <v>-1396.25</v>
      </c>
    </row>
    <row r="63" spans="1:22" ht="15.75" thickBot="1" x14ac:dyDescent="0.3">
      <c r="A63" s="130">
        <f t="shared" si="9"/>
        <v>56</v>
      </c>
      <c r="B63" s="131" t="s">
        <v>87</v>
      </c>
      <c r="C63" s="132"/>
      <c r="D63" s="133"/>
      <c r="E63" s="134"/>
      <c r="F63" s="135"/>
      <c r="G63" s="136">
        <f>G62/SUM(D60:D63)</f>
        <v>-4.3537413616821258E-2</v>
      </c>
      <c r="H63" s="132"/>
      <c r="I63" s="133"/>
      <c r="J63" s="134"/>
      <c r="K63" s="135"/>
      <c r="L63" s="136">
        <f>L62/SUM(I60:I63)</f>
        <v>-4.3537413616821258E-2</v>
      </c>
      <c r="M63" s="132"/>
      <c r="N63" s="133"/>
      <c r="O63" s="134"/>
      <c r="P63" s="135"/>
      <c r="Q63" s="136">
        <f>Q62/SUM(N60:N63)</f>
        <v>-4.3537413616821258E-2</v>
      </c>
      <c r="R63" s="132"/>
      <c r="S63" s="133"/>
      <c r="T63" s="134"/>
      <c r="U63" s="135"/>
      <c r="V63" s="136">
        <f>V62/SUM(S60:S63)</f>
        <v>-0.34325715592311501</v>
      </c>
    </row>
    <row r="64" spans="1:22" ht="15.75" thickBot="1" x14ac:dyDescent="0.3"/>
    <row r="65" spans="1:22" x14ac:dyDescent="0.25">
      <c r="A65" s="341" t="s">
        <v>81</v>
      </c>
      <c r="B65" s="343" t="s">
        <v>0</v>
      </c>
      <c r="C65" s="339" t="s">
        <v>159</v>
      </c>
      <c r="D65" s="340"/>
      <c r="E65" s="337" t="s">
        <v>158</v>
      </c>
      <c r="F65" s="337"/>
      <c r="G65" s="338"/>
      <c r="H65" s="339" t="s">
        <v>160</v>
      </c>
      <c r="I65" s="340"/>
      <c r="J65" s="337" t="s">
        <v>158</v>
      </c>
      <c r="K65" s="337"/>
      <c r="L65" s="338"/>
      <c r="M65" s="339" t="s">
        <v>161</v>
      </c>
      <c r="N65" s="340"/>
      <c r="O65" s="337" t="s">
        <v>158</v>
      </c>
      <c r="P65" s="337"/>
      <c r="Q65" s="338"/>
      <c r="R65" s="339" t="s">
        <v>162</v>
      </c>
      <c r="S65" s="340"/>
      <c r="T65" s="337" t="s">
        <v>158</v>
      </c>
      <c r="U65" s="337"/>
      <c r="V65" s="338"/>
    </row>
    <row r="66" spans="1:22" x14ac:dyDescent="0.25">
      <c r="A66" s="342"/>
      <c r="B66" s="344"/>
      <c r="C66" s="117" t="s">
        <v>2</v>
      </c>
      <c r="D66" s="118" t="s">
        <v>3</v>
      </c>
      <c r="E66" s="119" t="s">
        <v>2</v>
      </c>
      <c r="F66" s="120" t="s">
        <v>3</v>
      </c>
      <c r="G66" s="246" t="s">
        <v>77</v>
      </c>
      <c r="H66" s="117" t="s">
        <v>2</v>
      </c>
      <c r="I66" s="118" t="s">
        <v>3</v>
      </c>
      <c r="J66" s="119" t="s">
        <v>2</v>
      </c>
      <c r="K66" s="120" t="s">
        <v>3</v>
      </c>
      <c r="L66" s="246" t="s">
        <v>77</v>
      </c>
      <c r="M66" s="117" t="s">
        <v>2</v>
      </c>
      <c r="N66" s="118" t="s">
        <v>3</v>
      </c>
      <c r="O66" s="119" t="s">
        <v>2</v>
      </c>
      <c r="P66" s="120" t="s">
        <v>3</v>
      </c>
      <c r="Q66" s="246" t="s">
        <v>77</v>
      </c>
      <c r="R66" s="117" t="s">
        <v>2</v>
      </c>
      <c r="S66" s="118" t="s">
        <v>3</v>
      </c>
      <c r="T66" s="119" t="s">
        <v>2</v>
      </c>
      <c r="U66" s="120" t="s">
        <v>3</v>
      </c>
      <c r="V66" s="246" t="s">
        <v>77</v>
      </c>
    </row>
    <row r="67" spans="1:22" x14ac:dyDescent="0.25">
      <c r="A67" s="99">
        <v>1</v>
      </c>
      <c r="B67" s="48" t="s">
        <v>68</v>
      </c>
      <c r="C67" s="49"/>
      <c r="D67" s="164">
        <v>19500</v>
      </c>
      <c r="E67" s="66"/>
      <c r="F67" s="44">
        <f>D67</f>
        <v>19500</v>
      </c>
      <c r="G67" s="48"/>
      <c r="H67" s="49"/>
      <c r="I67" s="312">
        <f>D67</f>
        <v>19500</v>
      </c>
      <c r="J67" s="66"/>
      <c r="K67" s="44">
        <f>I67</f>
        <v>19500</v>
      </c>
      <c r="L67" s="48"/>
      <c r="M67" s="49"/>
      <c r="N67" s="312">
        <f>I67</f>
        <v>19500</v>
      </c>
      <c r="O67" s="66"/>
      <c r="P67" s="44">
        <f>N67</f>
        <v>19500</v>
      </c>
      <c r="Q67" s="48"/>
      <c r="R67" s="49"/>
      <c r="S67" s="312">
        <f>N67</f>
        <v>19500</v>
      </c>
      <c r="T67" s="66"/>
      <c r="U67" s="44">
        <f>S67</f>
        <v>19500</v>
      </c>
      <c r="V67" s="48"/>
    </row>
    <row r="68" spans="1:22" x14ac:dyDescent="0.25">
      <c r="A68" s="99">
        <f>A67+1</f>
        <v>2</v>
      </c>
      <c r="B68" s="48" t="s">
        <v>69</v>
      </c>
      <c r="C68" s="49"/>
      <c r="D68" s="164">
        <v>60</v>
      </c>
      <c r="E68" s="66"/>
      <c r="F68" s="44">
        <f>D68</f>
        <v>60</v>
      </c>
      <c r="G68" s="48"/>
      <c r="H68" s="49"/>
      <c r="I68" s="312">
        <f>D68</f>
        <v>60</v>
      </c>
      <c r="J68" s="66"/>
      <c r="K68" s="44">
        <f>I68</f>
        <v>60</v>
      </c>
      <c r="L68" s="48"/>
      <c r="M68" s="49"/>
      <c r="N68" s="312">
        <f>I68</f>
        <v>60</v>
      </c>
      <c r="O68" s="66"/>
      <c r="P68" s="44">
        <f>N68</f>
        <v>60</v>
      </c>
      <c r="Q68" s="48"/>
      <c r="R68" s="49"/>
      <c r="S68" s="312">
        <f>N68</f>
        <v>60</v>
      </c>
      <c r="T68" s="66"/>
      <c r="U68" s="44">
        <f>S68</f>
        <v>60</v>
      </c>
      <c r="V68" s="48"/>
    </row>
    <row r="69" spans="1:22" x14ac:dyDescent="0.25">
      <c r="A69" s="99">
        <f t="shared" ref="A69:A117" si="10">A68+1</f>
        <v>3</v>
      </c>
      <c r="B69" s="48" t="s">
        <v>19</v>
      </c>
      <c r="C69" s="49"/>
      <c r="D69" s="30">
        <f>CKH_LOSS</f>
        <v>1.0430999999999999</v>
      </c>
      <c r="E69" s="66"/>
      <c r="F69" s="1">
        <f>EPI_LOSS</f>
        <v>1.0430999999999999</v>
      </c>
      <c r="G69" s="48"/>
      <c r="H69" s="49"/>
      <c r="I69" s="30">
        <f>SMP_LOSS</f>
        <v>1.0430999999999999</v>
      </c>
      <c r="J69" s="66"/>
      <c r="K69" s="1">
        <f>EPI_LOSS</f>
        <v>1.0430999999999999</v>
      </c>
      <c r="L69" s="48"/>
      <c r="M69" s="49"/>
      <c r="N69" s="30">
        <f>DUT_LOSS</f>
        <v>1.0430999999999999</v>
      </c>
      <c r="O69" s="66"/>
      <c r="P69" s="1">
        <f>EPI_LOSS</f>
        <v>1.0430999999999999</v>
      </c>
      <c r="Q69" s="48"/>
      <c r="R69" s="49"/>
      <c r="S69" s="30">
        <f>NEW_LOSS</f>
        <v>1.0430999999999999</v>
      </c>
      <c r="T69" s="66"/>
      <c r="U69" s="1">
        <f>EPI_LOSS</f>
        <v>1.0430999999999999</v>
      </c>
      <c r="V69" s="48"/>
    </row>
    <row r="70" spans="1:22" x14ac:dyDescent="0.25">
      <c r="A70" s="99">
        <f t="shared" si="10"/>
        <v>4</v>
      </c>
      <c r="B70" s="48" t="s">
        <v>70</v>
      </c>
      <c r="C70" s="49"/>
      <c r="D70" s="43">
        <f>D67*D69</f>
        <v>20340.449999999997</v>
      </c>
      <c r="E70" s="66"/>
      <c r="F70" s="44">
        <f>F67*F69</f>
        <v>20340.449999999997</v>
      </c>
      <c r="G70" s="48"/>
      <c r="H70" s="49"/>
      <c r="I70" s="43">
        <f>I67*I69</f>
        <v>20340.449999999997</v>
      </c>
      <c r="J70" s="66"/>
      <c r="K70" s="44">
        <f>K67*K69</f>
        <v>20340.449999999997</v>
      </c>
      <c r="L70" s="48"/>
      <c r="M70" s="49"/>
      <c r="N70" s="43">
        <f>N67*N69</f>
        <v>20340.449999999997</v>
      </c>
      <c r="O70" s="66"/>
      <c r="P70" s="44">
        <f>P67*P69</f>
        <v>20340.449999999997</v>
      </c>
      <c r="Q70" s="48"/>
      <c r="R70" s="49"/>
      <c r="S70" s="43">
        <f>S67*S69</f>
        <v>20340.449999999997</v>
      </c>
      <c r="T70" s="66"/>
      <c r="U70" s="44">
        <f>U67*U69</f>
        <v>20340.449999999997</v>
      </c>
      <c r="V70" s="48"/>
    </row>
    <row r="71" spans="1:22" x14ac:dyDescent="0.25">
      <c r="A71" s="100">
        <f t="shared" si="10"/>
        <v>5</v>
      </c>
      <c r="B71" s="46" t="s">
        <v>24</v>
      </c>
      <c r="C71" s="45"/>
      <c r="D71" s="31"/>
      <c r="E71" s="67"/>
      <c r="F71" s="29"/>
      <c r="G71" s="46"/>
      <c r="H71" s="45"/>
      <c r="I71" s="31"/>
      <c r="J71" s="67"/>
      <c r="K71" s="29"/>
      <c r="L71" s="46"/>
      <c r="M71" s="45"/>
      <c r="N71" s="31"/>
      <c r="O71" s="67"/>
      <c r="P71" s="29"/>
      <c r="Q71" s="46"/>
      <c r="R71" s="45"/>
      <c r="S71" s="31"/>
      <c r="T71" s="67"/>
      <c r="U71" s="29"/>
      <c r="V71" s="46"/>
    </row>
    <row r="72" spans="1:22" x14ac:dyDescent="0.25">
      <c r="A72" s="99">
        <f t="shared" si="10"/>
        <v>6</v>
      </c>
      <c r="B72" s="48" t="s">
        <v>20</v>
      </c>
      <c r="C72" s="47">
        <f>'General Input'!$B$11</f>
        <v>8.6999999999999994E-2</v>
      </c>
      <c r="D72" s="32">
        <f>D67*C72*TOU_OFF</f>
        <v>1102.3861517976031</v>
      </c>
      <c r="E72" s="68">
        <f>'General Input'!$B$11</f>
        <v>8.6999999999999994E-2</v>
      </c>
      <c r="F72" s="2">
        <f>F67*E72*TOU_OFF</f>
        <v>1102.3861517976031</v>
      </c>
      <c r="G72" s="48"/>
      <c r="H72" s="47">
        <f>'General Input'!$B$11</f>
        <v>8.6999999999999994E-2</v>
      </c>
      <c r="I72" s="32">
        <f>I67*H72*TOU_OFF</f>
        <v>1102.3861517976031</v>
      </c>
      <c r="J72" s="68">
        <f>'General Input'!$B$11</f>
        <v>8.6999999999999994E-2</v>
      </c>
      <c r="K72" s="2">
        <f>K67*J72*TOU_OFF</f>
        <v>1102.3861517976031</v>
      </c>
      <c r="L72" s="48"/>
      <c r="M72" s="47">
        <f>'General Input'!$B$11</f>
        <v>8.6999999999999994E-2</v>
      </c>
      <c r="N72" s="32">
        <f>N67*M72*TOU_OFF</f>
        <v>1102.3861517976031</v>
      </c>
      <c r="O72" s="68">
        <f>'General Input'!$B$11</f>
        <v>8.6999999999999994E-2</v>
      </c>
      <c r="P72" s="2">
        <f>P67*O72*TOU_OFF</f>
        <v>1102.3861517976031</v>
      </c>
      <c r="Q72" s="48"/>
      <c r="R72" s="47">
        <f>'General Input'!$B$11</f>
        <v>8.6999999999999994E-2</v>
      </c>
      <c r="S72" s="32">
        <f>S67*R72*TOU_OFF</f>
        <v>1102.3861517976031</v>
      </c>
      <c r="T72" s="68">
        <f>'General Input'!$B$11</f>
        <v>8.6999999999999994E-2</v>
      </c>
      <c r="U72" s="2">
        <f>U67*T72*TOU_OFF</f>
        <v>1102.3861517976031</v>
      </c>
      <c r="V72" s="48"/>
    </row>
    <row r="73" spans="1:22" x14ac:dyDescent="0.25">
      <c r="A73" s="99">
        <f t="shared" si="10"/>
        <v>7</v>
      </c>
      <c r="B73" s="48" t="s">
        <v>21</v>
      </c>
      <c r="C73" s="47">
        <f>'General Input'!$B$12</f>
        <v>0.13200000000000001</v>
      </c>
      <c r="D73" s="32">
        <f>D67*C73*TOU_MID</f>
        <v>438.71105193075903</v>
      </c>
      <c r="E73" s="68">
        <f>'General Input'!$B$12</f>
        <v>0.13200000000000001</v>
      </c>
      <c r="F73" s="2">
        <f>F67*E73*TOU_MID</f>
        <v>438.71105193075903</v>
      </c>
      <c r="G73" s="48"/>
      <c r="H73" s="47">
        <f>'General Input'!$B$12</f>
        <v>0.13200000000000001</v>
      </c>
      <c r="I73" s="32">
        <f>I67*H73*TOU_MID</f>
        <v>438.71105193075903</v>
      </c>
      <c r="J73" s="68">
        <f>'General Input'!$B$12</f>
        <v>0.13200000000000001</v>
      </c>
      <c r="K73" s="2">
        <f>K67*J73*TOU_MID</f>
        <v>438.71105193075903</v>
      </c>
      <c r="L73" s="48"/>
      <c r="M73" s="47">
        <f>'General Input'!$B$12</f>
        <v>0.13200000000000001</v>
      </c>
      <c r="N73" s="32">
        <f>N67*M73*TOU_MID</f>
        <v>438.71105193075903</v>
      </c>
      <c r="O73" s="68">
        <f>'General Input'!$B$12</f>
        <v>0.13200000000000001</v>
      </c>
      <c r="P73" s="2">
        <f>P67*O73*TOU_MID</f>
        <v>438.71105193075903</v>
      </c>
      <c r="Q73" s="48"/>
      <c r="R73" s="47">
        <f>'General Input'!$B$12</f>
        <v>0.13200000000000001</v>
      </c>
      <c r="S73" s="32">
        <f>S67*R73*TOU_MID</f>
        <v>438.71105193075903</v>
      </c>
      <c r="T73" s="68">
        <f>'General Input'!$B$12</f>
        <v>0.13200000000000001</v>
      </c>
      <c r="U73" s="2">
        <f>U67*T73*TOU_MID</f>
        <v>438.71105193075903</v>
      </c>
      <c r="V73" s="48"/>
    </row>
    <row r="74" spans="1:22" x14ac:dyDescent="0.25">
      <c r="A74" s="101">
        <f t="shared" si="10"/>
        <v>8</v>
      </c>
      <c r="B74" s="85" t="s">
        <v>22</v>
      </c>
      <c r="C74" s="84">
        <f>'General Input'!$B$13</f>
        <v>0.18</v>
      </c>
      <c r="D74" s="39">
        <f>D67*C74*TOU_ON</f>
        <v>630.95872170439407</v>
      </c>
      <c r="E74" s="69">
        <f>'General Input'!$B$13</f>
        <v>0.18</v>
      </c>
      <c r="F74" s="40">
        <f>F67*E74*TOU_ON</f>
        <v>630.95872170439407</v>
      </c>
      <c r="G74" s="85"/>
      <c r="H74" s="84">
        <f>'General Input'!$B$13</f>
        <v>0.18</v>
      </c>
      <c r="I74" s="39">
        <f>I67*H74*TOU_ON</f>
        <v>630.95872170439407</v>
      </c>
      <c r="J74" s="69">
        <f>'General Input'!$B$13</f>
        <v>0.18</v>
      </c>
      <c r="K74" s="40">
        <f>K67*J74*TOU_ON</f>
        <v>630.95872170439407</v>
      </c>
      <c r="L74" s="85"/>
      <c r="M74" s="84">
        <f>'General Input'!$B$13</f>
        <v>0.18</v>
      </c>
      <c r="N74" s="39">
        <f>N67*M74*TOU_ON</f>
        <v>630.95872170439407</v>
      </c>
      <c r="O74" s="69">
        <f>'General Input'!$B$13</f>
        <v>0.18</v>
      </c>
      <c r="P74" s="40">
        <f>P67*O74*TOU_ON</f>
        <v>630.95872170439407</v>
      </c>
      <c r="Q74" s="85"/>
      <c r="R74" s="84">
        <f>'General Input'!$B$13</f>
        <v>0.18</v>
      </c>
      <c r="S74" s="39">
        <f>S67*R74*TOU_ON</f>
        <v>630.95872170439407</v>
      </c>
      <c r="T74" s="69">
        <f>'General Input'!$B$13</f>
        <v>0.18</v>
      </c>
      <c r="U74" s="40">
        <f>U67*T74*TOU_ON</f>
        <v>630.95872170439407</v>
      </c>
      <c r="V74" s="85"/>
    </row>
    <row r="75" spans="1:22" x14ac:dyDescent="0.25">
      <c r="A75" s="102">
        <f t="shared" si="10"/>
        <v>9</v>
      </c>
      <c r="B75" s="103" t="s">
        <v>23</v>
      </c>
      <c r="C75" s="86"/>
      <c r="D75" s="56">
        <f>SUM(D72:D74)</f>
        <v>2172.0559254327563</v>
      </c>
      <c r="E75" s="70"/>
      <c r="F75" s="55">
        <f>SUM(F72:F74)</f>
        <v>2172.0559254327563</v>
      </c>
      <c r="G75" s="87">
        <f>D75-F75</f>
        <v>0</v>
      </c>
      <c r="H75" s="86"/>
      <c r="I75" s="56">
        <f>SUM(I72:I74)</f>
        <v>2172.0559254327563</v>
      </c>
      <c r="J75" s="70"/>
      <c r="K75" s="55">
        <f>SUM(K72:K74)</f>
        <v>2172.0559254327563</v>
      </c>
      <c r="L75" s="87">
        <f>I75-K75</f>
        <v>0</v>
      </c>
      <c r="M75" s="86"/>
      <c r="N75" s="56">
        <f>SUM(N72:N74)</f>
        <v>2172.0559254327563</v>
      </c>
      <c r="O75" s="70"/>
      <c r="P75" s="55">
        <f>SUM(P72:P74)</f>
        <v>2172.0559254327563</v>
      </c>
      <c r="Q75" s="87">
        <f>N75-P75</f>
        <v>0</v>
      </c>
      <c r="R75" s="86"/>
      <c r="S75" s="56">
        <f>SUM(S72:S74)</f>
        <v>2172.0559254327563</v>
      </c>
      <c r="T75" s="70"/>
      <c r="U75" s="55">
        <f>SUM(U72:U74)</f>
        <v>2172.0559254327563</v>
      </c>
      <c r="V75" s="87">
        <f>S75-U75</f>
        <v>0</v>
      </c>
    </row>
    <row r="76" spans="1:22" x14ac:dyDescent="0.25">
      <c r="A76" s="104">
        <f t="shared" si="10"/>
        <v>10</v>
      </c>
      <c r="B76" s="105" t="s">
        <v>87</v>
      </c>
      <c r="C76" s="88"/>
      <c r="D76" s="80"/>
      <c r="E76" s="71"/>
      <c r="F76" s="57"/>
      <c r="G76" s="89">
        <f>G75/D75</f>
        <v>0</v>
      </c>
      <c r="H76" s="88"/>
      <c r="I76" s="80"/>
      <c r="J76" s="71"/>
      <c r="K76" s="57"/>
      <c r="L76" s="89">
        <f>L75/I75</f>
        <v>0</v>
      </c>
      <c r="M76" s="88"/>
      <c r="N76" s="80"/>
      <c r="O76" s="71"/>
      <c r="P76" s="57"/>
      <c r="Q76" s="89">
        <f>Q75/N75</f>
        <v>0</v>
      </c>
      <c r="R76" s="88"/>
      <c r="S76" s="80"/>
      <c r="T76" s="71"/>
      <c r="U76" s="57"/>
      <c r="V76" s="89">
        <f>V75/S75</f>
        <v>0</v>
      </c>
    </row>
    <row r="77" spans="1:22" x14ac:dyDescent="0.25">
      <c r="A77" s="106">
        <f t="shared" si="10"/>
        <v>11</v>
      </c>
      <c r="B77" s="91" t="s">
        <v>25</v>
      </c>
      <c r="C77" s="90"/>
      <c r="D77" s="81"/>
      <c r="E77" s="72"/>
      <c r="F77" s="54"/>
      <c r="G77" s="91"/>
      <c r="H77" s="90"/>
      <c r="I77" s="81"/>
      <c r="J77" s="72"/>
      <c r="K77" s="54"/>
      <c r="L77" s="91"/>
      <c r="M77" s="90"/>
      <c r="N77" s="81"/>
      <c r="O77" s="72"/>
      <c r="P77" s="54"/>
      <c r="Q77" s="91"/>
      <c r="R77" s="90"/>
      <c r="S77" s="81"/>
      <c r="T77" s="72"/>
      <c r="U77" s="54"/>
      <c r="V77" s="91"/>
    </row>
    <row r="78" spans="1:22" x14ac:dyDescent="0.25">
      <c r="A78" s="99">
        <f t="shared" si="10"/>
        <v>12</v>
      </c>
      <c r="B78" s="48" t="s">
        <v>5</v>
      </c>
      <c r="C78" s="35">
        <f>Rates!$D$3</f>
        <v>97.27</v>
      </c>
      <c r="D78" s="32">
        <f>C78</f>
        <v>97.27</v>
      </c>
      <c r="E78" s="73">
        <f>Rates!$L$3</f>
        <v>99.17</v>
      </c>
      <c r="F78" s="2">
        <f>E78</f>
        <v>99.17</v>
      </c>
      <c r="G78" s="48"/>
      <c r="H78" s="35">
        <f>Rates!$D$3</f>
        <v>97.27</v>
      </c>
      <c r="I78" s="32">
        <f>H78</f>
        <v>97.27</v>
      </c>
      <c r="J78" s="73">
        <f>Rates!$L$3</f>
        <v>99.17</v>
      </c>
      <c r="K78" s="2">
        <f>J78</f>
        <v>99.17</v>
      </c>
      <c r="L78" s="48"/>
      <c r="M78" s="35">
        <f>Rates!$D$3</f>
        <v>97.27</v>
      </c>
      <c r="N78" s="32">
        <f>M78</f>
        <v>97.27</v>
      </c>
      <c r="O78" s="73">
        <f>Rates!$L$3</f>
        <v>99.17</v>
      </c>
      <c r="P78" s="2">
        <f>O78</f>
        <v>99.17</v>
      </c>
      <c r="Q78" s="48"/>
      <c r="R78" s="35">
        <f>Rates!$D$3</f>
        <v>97.27</v>
      </c>
      <c r="S78" s="32">
        <f>R78</f>
        <v>97.27</v>
      </c>
      <c r="T78" s="73">
        <f>Rates!$L$3</f>
        <v>99.17</v>
      </c>
      <c r="U78" s="2">
        <f>T78</f>
        <v>99.17</v>
      </c>
      <c r="V78" s="48"/>
    </row>
    <row r="79" spans="1:22" x14ac:dyDescent="0.25">
      <c r="A79" s="99">
        <f t="shared" si="10"/>
        <v>13</v>
      </c>
      <c r="B79" s="48" t="s">
        <v>139</v>
      </c>
      <c r="C79" s="35">
        <f>Rates!$D$4</f>
        <v>13.35</v>
      </c>
      <c r="D79" s="32">
        <f t="shared" ref="D79:D80" si="11">C79</f>
        <v>13.35</v>
      </c>
      <c r="E79" s="73">
        <f>Rates!$L$4</f>
        <v>0</v>
      </c>
      <c r="F79" s="2">
        <f t="shared" ref="F79:F80" si="12">E79</f>
        <v>0</v>
      </c>
      <c r="G79" s="48"/>
      <c r="H79" s="35">
        <f>Rates!$D$4</f>
        <v>13.35</v>
      </c>
      <c r="I79" s="32">
        <f t="shared" ref="I79:I80" si="13">H79</f>
        <v>13.35</v>
      </c>
      <c r="J79" s="73">
        <f>Rates!$L$4</f>
        <v>0</v>
      </c>
      <c r="K79" s="2">
        <f t="shared" ref="K79:K80" si="14">J79</f>
        <v>0</v>
      </c>
      <c r="L79" s="48"/>
      <c r="M79" s="35">
        <f>Rates!$D$4</f>
        <v>13.35</v>
      </c>
      <c r="N79" s="32">
        <f t="shared" ref="N79:N80" si="15">M79</f>
        <v>13.35</v>
      </c>
      <c r="O79" s="73">
        <f>Rates!$L$4</f>
        <v>0</v>
      </c>
      <c r="P79" s="2">
        <f t="shared" ref="P79:P80" si="16">O79</f>
        <v>0</v>
      </c>
      <c r="Q79" s="48"/>
      <c r="R79" s="35">
        <f>Rates!$D$4</f>
        <v>13.35</v>
      </c>
      <c r="S79" s="32">
        <f t="shared" ref="S79:S80" si="17">R79</f>
        <v>13.35</v>
      </c>
      <c r="T79" s="73">
        <f>Rates!$L$4</f>
        <v>0</v>
      </c>
      <c r="U79" s="2">
        <f t="shared" ref="U79:U80" si="18">T79</f>
        <v>0</v>
      </c>
      <c r="V79" s="48"/>
    </row>
    <row r="80" spans="1:22" x14ac:dyDescent="0.25">
      <c r="A80" s="99">
        <f t="shared" si="10"/>
        <v>14</v>
      </c>
      <c r="B80" s="48" t="s">
        <v>72</v>
      </c>
      <c r="C80" s="35">
        <f>Rates!$D$5</f>
        <v>0</v>
      </c>
      <c r="D80" s="32">
        <f t="shared" si="11"/>
        <v>0</v>
      </c>
      <c r="E80" s="73">
        <f>Rates!$L$5</f>
        <v>0</v>
      </c>
      <c r="F80" s="2">
        <f t="shared" si="12"/>
        <v>0</v>
      </c>
      <c r="G80" s="48"/>
      <c r="H80" s="35">
        <f>Rates!$D$5</f>
        <v>0</v>
      </c>
      <c r="I80" s="32">
        <f t="shared" si="13"/>
        <v>0</v>
      </c>
      <c r="J80" s="73">
        <f>Rates!$L$5</f>
        <v>0</v>
      </c>
      <c r="K80" s="2">
        <f t="shared" si="14"/>
        <v>0</v>
      </c>
      <c r="L80" s="48"/>
      <c r="M80" s="35">
        <f>Rates!$D$5</f>
        <v>0</v>
      </c>
      <c r="N80" s="32">
        <f t="shared" si="15"/>
        <v>0</v>
      </c>
      <c r="O80" s="73">
        <f>Rates!$L$5</f>
        <v>0</v>
      </c>
      <c r="P80" s="2">
        <f t="shared" si="16"/>
        <v>0</v>
      </c>
      <c r="Q80" s="48"/>
      <c r="R80" s="35">
        <f>Rates!$D$5</f>
        <v>0</v>
      </c>
      <c r="S80" s="32">
        <f t="shared" si="17"/>
        <v>0</v>
      </c>
      <c r="T80" s="73">
        <f>Rates!$L$5</f>
        <v>0</v>
      </c>
      <c r="U80" s="2">
        <f t="shared" si="18"/>
        <v>0</v>
      </c>
      <c r="V80" s="48"/>
    </row>
    <row r="81" spans="1:22" x14ac:dyDescent="0.25">
      <c r="A81" s="99">
        <f t="shared" si="10"/>
        <v>15</v>
      </c>
      <c r="B81" s="48" t="s">
        <v>4</v>
      </c>
      <c r="C81" s="37">
        <f>D75/D67</f>
        <v>0.11138748335552597</v>
      </c>
      <c r="D81" s="32">
        <f>(D70-D67)*C81</f>
        <v>93.615610386151474</v>
      </c>
      <c r="E81" s="74">
        <f>F75/F67</f>
        <v>0.11138748335552597</v>
      </c>
      <c r="F81" s="2">
        <f>(F70-F67)*E81</f>
        <v>93.615610386151474</v>
      </c>
      <c r="G81" s="48"/>
      <c r="H81" s="37">
        <f>I75/I67</f>
        <v>0.11138748335552597</v>
      </c>
      <c r="I81" s="32">
        <f>(I70-I67)*H81</f>
        <v>93.615610386151474</v>
      </c>
      <c r="J81" s="74">
        <f>K75/K67</f>
        <v>0.11138748335552597</v>
      </c>
      <c r="K81" s="2">
        <f>(K70-K67)*J81</f>
        <v>93.615610386151474</v>
      </c>
      <c r="L81" s="48"/>
      <c r="M81" s="37">
        <f>N75/N67</f>
        <v>0.11138748335552597</v>
      </c>
      <c r="N81" s="32">
        <f>(N70-N67)*M81</f>
        <v>93.615610386151474</v>
      </c>
      <c r="O81" s="74">
        <f>P75/P67</f>
        <v>0.11138748335552597</v>
      </c>
      <c r="P81" s="2">
        <f>(P70-P67)*O81</f>
        <v>93.615610386151474</v>
      </c>
      <c r="Q81" s="48"/>
      <c r="R81" s="37">
        <f>S75/S67</f>
        <v>0.11138748335552597</v>
      </c>
      <c r="S81" s="32">
        <f>(S70-S67)*R81</f>
        <v>93.615610386151474</v>
      </c>
      <c r="T81" s="74">
        <f>U75/U67</f>
        <v>0.11138748335552597</v>
      </c>
      <c r="U81" s="2">
        <f>(U70-U67)*T81</f>
        <v>93.615610386151474</v>
      </c>
      <c r="V81" s="48"/>
    </row>
    <row r="82" spans="1:22" x14ac:dyDescent="0.25">
      <c r="A82" s="99">
        <f t="shared" si="10"/>
        <v>16</v>
      </c>
      <c r="B82" s="48" t="s">
        <v>67</v>
      </c>
      <c r="C82" s="37">
        <f>Rates!$D$7</f>
        <v>3.2218</v>
      </c>
      <c r="D82" s="32">
        <f>C82*D68</f>
        <v>193.30799999999999</v>
      </c>
      <c r="E82" s="74">
        <f>Rates!$L$7</f>
        <v>3.2846000000000002</v>
      </c>
      <c r="F82" s="2">
        <f>E82*F68</f>
        <v>197.07600000000002</v>
      </c>
      <c r="G82" s="48"/>
      <c r="H82" s="37">
        <f>Rates!$D$7</f>
        <v>3.2218</v>
      </c>
      <c r="I82" s="32">
        <f>H82*I68</f>
        <v>193.30799999999999</v>
      </c>
      <c r="J82" s="74">
        <f>Rates!$L$7</f>
        <v>3.2846000000000002</v>
      </c>
      <c r="K82" s="2">
        <f>J82*K68</f>
        <v>197.07600000000002</v>
      </c>
      <c r="L82" s="48"/>
      <c r="M82" s="37">
        <f>Rates!$D$7</f>
        <v>3.2218</v>
      </c>
      <c r="N82" s="32">
        <f>M82*N68</f>
        <v>193.30799999999999</v>
      </c>
      <c r="O82" s="74">
        <f>Rates!$L$7</f>
        <v>3.2846000000000002</v>
      </c>
      <c r="P82" s="2">
        <f>O82*P68</f>
        <v>197.07600000000002</v>
      </c>
      <c r="Q82" s="48"/>
      <c r="R82" s="37">
        <f>Rates!$D$7</f>
        <v>3.2218</v>
      </c>
      <c r="S82" s="32">
        <f>R82*S68</f>
        <v>193.30799999999999</v>
      </c>
      <c r="T82" s="74">
        <f>Rates!$L$7</f>
        <v>3.2846000000000002</v>
      </c>
      <c r="U82" s="2">
        <f>T82*U68</f>
        <v>197.07600000000002</v>
      </c>
      <c r="V82" s="48"/>
    </row>
    <row r="83" spans="1:22" x14ac:dyDescent="0.25">
      <c r="A83" s="99">
        <f t="shared" si="10"/>
        <v>17</v>
      </c>
      <c r="B83" s="48" t="s">
        <v>7</v>
      </c>
      <c r="C83" s="37">
        <f>Rates!$D$8</f>
        <v>0.62009999999999998</v>
      </c>
      <c r="D83" s="32">
        <f>C83*D68</f>
        <v>37.205999999999996</v>
      </c>
      <c r="E83" s="74">
        <f>Rates!$L$8</f>
        <v>0.62009999999999998</v>
      </c>
      <c r="F83" s="2">
        <f>E83*F68</f>
        <v>37.205999999999996</v>
      </c>
      <c r="G83" s="48"/>
      <c r="H83" s="37">
        <f>Rates!$D$8</f>
        <v>0.62009999999999998</v>
      </c>
      <c r="I83" s="32">
        <f>H83*I68</f>
        <v>37.205999999999996</v>
      </c>
      <c r="J83" s="74">
        <f>Rates!$L$8</f>
        <v>0.62009999999999998</v>
      </c>
      <c r="K83" s="2">
        <f>J83*K68</f>
        <v>37.205999999999996</v>
      </c>
      <c r="L83" s="48"/>
      <c r="M83" s="37">
        <f>Rates!$D$8</f>
        <v>0.62009999999999998</v>
      </c>
      <c r="N83" s="32">
        <f>M83*N68</f>
        <v>37.205999999999996</v>
      </c>
      <c r="O83" s="74">
        <f>Rates!$L$8</f>
        <v>0.62009999999999998</v>
      </c>
      <c r="P83" s="2">
        <f>O83*P68</f>
        <v>37.205999999999996</v>
      </c>
      <c r="Q83" s="48"/>
      <c r="R83" s="37">
        <f>Rates!$D$8</f>
        <v>0.62009999999999998</v>
      </c>
      <c r="S83" s="32">
        <f>R83*S68</f>
        <v>37.205999999999996</v>
      </c>
      <c r="T83" s="74">
        <f>Rates!$L$8</f>
        <v>0.62009999999999998</v>
      </c>
      <c r="U83" s="2">
        <f>T83*U68</f>
        <v>37.205999999999996</v>
      </c>
      <c r="V83" s="48"/>
    </row>
    <row r="84" spans="1:22" x14ac:dyDescent="0.25">
      <c r="A84" s="99">
        <f t="shared" si="10"/>
        <v>18</v>
      </c>
      <c r="B84" s="48" t="s">
        <v>8</v>
      </c>
      <c r="C84" s="37">
        <f>Rates!$D$9</f>
        <v>5.6300000000000003E-2</v>
      </c>
      <c r="D84" s="32">
        <f>C84*D68</f>
        <v>3.3780000000000001</v>
      </c>
      <c r="E84" s="74">
        <f>Rates!$L$9</f>
        <v>8.0699999999999994E-2</v>
      </c>
      <c r="F84" s="2">
        <f>E84*F68</f>
        <v>4.8419999999999996</v>
      </c>
      <c r="G84" s="48"/>
      <c r="H84" s="37">
        <f>Rates!$D$9</f>
        <v>5.6300000000000003E-2</v>
      </c>
      <c r="I84" s="32">
        <f>H84*I68</f>
        <v>3.3780000000000001</v>
      </c>
      <c r="J84" s="74">
        <f>Rates!$L$9</f>
        <v>8.0699999999999994E-2</v>
      </c>
      <c r="K84" s="2">
        <f>J84*K68</f>
        <v>4.8419999999999996</v>
      </c>
      <c r="L84" s="48"/>
      <c r="M84" s="37">
        <f>Rates!$D$9</f>
        <v>5.6300000000000003E-2</v>
      </c>
      <c r="N84" s="32">
        <f>M84*N68</f>
        <v>3.3780000000000001</v>
      </c>
      <c r="O84" s="74">
        <f>Rates!$L$9</f>
        <v>8.0699999999999994E-2</v>
      </c>
      <c r="P84" s="2">
        <f>O84*P68</f>
        <v>4.8419999999999996</v>
      </c>
      <c r="Q84" s="48"/>
      <c r="R84" s="37">
        <f>Rates!$D$9</f>
        <v>5.6300000000000003E-2</v>
      </c>
      <c r="S84" s="32">
        <f>R84*S68</f>
        <v>3.3780000000000001</v>
      </c>
      <c r="T84" s="74">
        <f>Rates!$L$9</f>
        <v>8.0699999999999994E-2</v>
      </c>
      <c r="U84" s="2">
        <f>T84*U68</f>
        <v>4.8419999999999996</v>
      </c>
      <c r="V84" s="48"/>
    </row>
    <row r="85" spans="1:22" x14ac:dyDescent="0.25">
      <c r="A85" s="99">
        <f t="shared" si="10"/>
        <v>19</v>
      </c>
      <c r="B85" s="48" t="s">
        <v>75</v>
      </c>
      <c r="C85" s="37">
        <v>0</v>
      </c>
      <c r="D85" s="32">
        <f>C85*D68</f>
        <v>0</v>
      </c>
      <c r="E85" s="74">
        <v>0</v>
      </c>
      <c r="F85" s="2">
        <f>E85*F68</f>
        <v>0</v>
      </c>
      <c r="G85" s="48"/>
      <c r="H85" s="37">
        <v>0</v>
      </c>
      <c r="I85" s="32">
        <f>H85*I68</f>
        <v>0</v>
      </c>
      <c r="J85" s="74">
        <v>0</v>
      </c>
      <c r="K85" s="2">
        <f>J85*K68</f>
        <v>0</v>
      </c>
      <c r="L85" s="48"/>
      <c r="M85" s="37">
        <v>0</v>
      </c>
      <c r="N85" s="32">
        <f>M85*N68</f>
        <v>0</v>
      </c>
      <c r="O85" s="74">
        <v>0</v>
      </c>
      <c r="P85" s="2">
        <f>O85*P68</f>
        <v>0</v>
      </c>
      <c r="Q85" s="48"/>
      <c r="R85" s="37">
        <f>Rates!$D$23</f>
        <v>0.87029999999999996</v>
      </c>
      <c r="S85" s="32">
        <f>R85*S68</f>
        <v>52.217999999999996</v>
      </c>
      <c r="T85" s="74">
        <v>0</v>
      </c>
      <c r="U85" s="2">
        <f>T85*U68</f>
        <v>0</v>
      </c>
      <c r="V85" s="48"/>
    </row>
    <row r="86" spans="1:22" x14ac:dyDescent="0.25">
      <c r="A86" s="99">
        <f t="shared" si="10"/>
        <v>20</v>
      </c>
      <c r="B86" s="48" t="s">
        <v>82</v>
      </c>
      <c r="C86" s="37">
        <v>0</v>
      </c>
      <c r="D86" s="32">
        <f>C86*D68</f>
        <v>0</v>
      </c>
      <c r="E86" s="74">
        <v>0</v>
      </c>
      <c r="F86" s="2">
        <f>E86*F68</f>
        <v>0</v>
      </c>
      <c r="G86" s="48"/>
      <c r="H86" s="37">
        <v>0</v>
      </c>
      <c r="I86" s="32">
        <f>H86*I68</f>
        <v>0</v>
      </c>
      <c r="J86" s="74">
        <v>0</v>
      </c>
      <c r="K86" s="2">
        <f>J86*K68</f>
        <v>0</v>
      </c>
      <c r="L86" s="48"/>
      <c r="M86" s="37">
        <v>0</v>
      </c>
      <c r="N86" s="32">
        <f>M86*N68</f>
        <v>0</v>
      </c>
      <c r="O86" s="74">
        <v>0</v>
      </c>
      <c r="P86" s="2">
        <f>O86*P68</f>
        <v>0</v>
      </c>
      <c r="Q86" s="48"/>
      <c r="R86" s="37">
        <f>Rates!$D$24</f>
        <v>1.679</v>
      </c>
      <c r="S86" s="32">
        <f>R86*S68</f>
        <v>100.74000000000001</v>
      </c>
      <c r="T86" s="74">
        <v>0</v>
      </c>
      <c r="U86" s="2">
        <f>T86*U68</f>
        <v>0</v>
      </c>
      <c r="V86" s="48"/>
    </row>
    <row r="87" spans="1:22" x14ac:dyDescent="0.25">
      <c r="A87" s="99">
        <f t="shared" si="10"/>
        <v>21</v>
      </c>
      <c r="B87" s="48" t="s">
        <v>76</v>
      </c>
      <c r="C87" s="37">
        <f>Rates!$D$10</f>
        <v>0.57940000000000003</v>
      </c>
      <c r="D87" s="32">
        <f>C87*D68</f>
        <v>34.764000000000003</v>
      </c>
      <c r="E87" s="74">
        <f>Rates!$L$10</f>
        <v>0</v>
      </c>
      <c r="F87" s="2">
        <f>E87*F68</f>
        <v>0</v>
      </c>
      <c r="G87" s="48"/>
      <c r="H87" s="37">
        <f>Rates!$D$10</f>
        <v>0.57940000000000003</v>
      </c>
      <c r="I87" s="32">
        <f>H87*I68</f>
        <v>34.764000000000003</v>
      </c>
      <c r="J87" s="74">
        <f>Rates!$L$10</f>
        <v>0</v>
      </c>
      <c r="K87" s="2">
        <f>J87*K68</f>
        <v>0</v>
      </c>
      <c r="L87" s="48"/>
      <c r="M87" s="37">
        <f>Rates!$D$10</f>
        <v>0.57940000000000003</v>
      </c>
      <c r="N87" s="32">
        <f>M87*N68</f>
        <v>34.764000000000003</v>
      </c>
      <c r="O87" s="74">
        <f>Rates!$L$10</f>
        <v>0</v>
      </c>
      <c r="P87" s="2">
        <f>O87*P68</f>
        <v>0</v>
      </c>
      <c r="Q87" s="48"/>
      <c r="R87" s="37">
        <f>Rates!$D$10</f>
        <v>0.57940000000000003</v>
      </c>
      <c r="S87" s="32">
        <f>R87*S68</f>
        <v>34.764000000000003</v>
      </c>
      <c r="T87" s="74">
        <f>Rates!$L$10</f>
        <v>0</v>
      </c>
      <c r="U87" s="2">
        <f>T87*U68</f>
        <v>0</v>
      </c>
      <c r="V87" s="48"/>
    </row>
    <row r="88" spans="1:22" x14ac:dyDescent="0.25">
      <c r="A88" s="99">
        <f t="shared" si="10"/>
        <v>22</v>
      </c>
      <c r="B88" s="48" t="s">
        <v>157</v>
      </c>
      <c r="C88" s="37">
        <f>Rates!$D$11</f>
        <v>0</v>
      </c>
      <c r="D88" s="32">
        <f>C88*D68</f>
        <v>0</v>
      </c>
      <c r="E88" s="74">
        <f>Rates!$L$11</f>
        <v>0.36499999999999999</v>
      </c>
      <c r="F88" s="2">
        <f>E88*F68</f>
        <v>21.9</v>
      </c>
      <c r="G88" s="48"/>
      <c r="H88" s="37">
        <f>Rates!$D$11</f>
        <v>0</v>
      </c>
      <c r="I88" s="32">
        <f>H88*I68</f>
        <v>0</v>
      </c>
      <c r="J88" s="74">
        <f>Rates!$L$11</f>
        <v>0.36499999999999999</v>
      </c>
      <c r="K88" s="2">
        <f>J88*K68</f>
        <v>21.9</v>
      </c>
      <c r="L88" s="48"/>
      <c r="M88" s="37">
        <f>Rates!$D$11</f>
        <v>0</v>
      </c>
      <c r="N88" s="32">
        <f>M88*N68</f>
        <v>0</v>
      </c>
      <c r="O88" s="74">
        <f>Rates!$L$11</f>
        <v>0.36499999999999999</v>
      </c>
      <c r="P88" s="2">
        <f>O88*P68</f>
        <v>21.9</v>
      </c>
      <c r="Q88" s="48"/>
      <c r="R88" s="37">
        <f>Rates!$D$11</f>
        <v>0</v>
      </c>
      <c r="S88" s="32">
        <f>R88*S68</f>
        <v>0</v>
      </c>
      <c r="T88" s="74">
        <f>Rates!$L$11</f>
        <v>0.36499999999999999</v>
      </c>
      <c r="U88" s="2">
        <f>T88*U68</f>
        <v>21.9</v>
      </c>
      <c r="V88" s="48"/>
    </row>
    <row r="89" spans="1:22" x14ac:dyDescent="0.25">
      <c r="A89" s="99">
        <f t="shared" si="10"/>
        <v>23</v>
      </c>
      <c r="B89" s="48" t="s">
        <v>173</v>
      </c>
      <c r="C89" s="37">
        <f>Rates!$D$12</f>
        <v>0</v>
      </c>
      <c r="D89" s="32">
        <f>C89*D68</f>
        <v>0</v>
      </c>
      <c r="E89" s="74">
        <f>Rates!$L$12</f>
        <v>0.1166</v>
      </c>
      <c r="F89" s="2">
        <f>E89*F68</f>
        <v>6.9959999999999996</v>
      </c>
      <c r="G89" s="48"/>
      <c r="H89" s="37">
        <f>Rates!$D$12</f>
        <v>0</v>
      </c>
      <c r="I89" s="32">
        <f>H89*I68</f>
        <v>0</v>
      </c>
      <c r="J89" s="74">
        <f>Rates!$L$12</f>
        <v>0.1166</v>
      </c>
      <c r="K89" s="2">
        <f>J89*K68</f>
        <v>6.9959999999999996</v>
      </c>
      <c r="L89" s="48"/>
      <c r="M89" s="37">
        <f>Rates!$D$12</f>
        <v>0</v>
      </c>
      <c r="N89" s="32">
        <f>M89*N68</f>
        <v>0</v>
      </c>
      <c r="O89" s="74">
        <f>Rates!$L$12</f>
        <v>0.1166</v>
      </c>
      <c r="P89" s="2">
        <f>O89*P68</f>
        <v>6.9959999999999996</v>
      </c>
      <c r="Q89" s="48"/>
      <c r="R89" s="37">
        <f>Rates!$D$12</f>
        <v>0</v>
      </c>
      <c r="S89" s="32">
        <f>R89*S68</f>
        <v>0</v>
      </c>
      <c r="T89" s="74">
        <f>Rates!$L$12</f>
        <v>0.1166</v>
      </c>
      <c r="U89" s="2">
        <f>T89*U68</f>
        <v>6.9959999999999996</v>
      </c>
      <c r="V89" s="48"/>
    </row>
    <row r="90" spans="1:22" x14ac:dyDescent="0.25">
      <c r="A90" s="99">
        <f t="shared" si="10"/>
        <v>24</v>
      </c>
      <c r="B90" s="48" t="s">
        <v>71</v>
      </c>
      <c r="C90" s="37">
        <f>Rates!$D$13</f>
        <v>0.1454</v>
      </c>
      <c r="D90" s="32">
        <f>C90*D68</f>
        <v>8.7240000000000002</v>
      </c>
      <c r="E90" s="74">
        <f>Rates!$L$13</f>
        <v>0</v>
      </c>
      <c r="F90" s="2">
        <f>E90*F68</f>
        <v>0</v>
      </c>
      <c r="G90" s="48"/>
      <c r="H90" s="37">
        <f>Rates!$D$13</f>
        <v>0.1454</v>
      </c>
      <c r="I90" s="32">
        <f>H90*I68</f>
        <v>8.7240000000000002</v>
      </c>
      <c r="J90" s="74">
        <f>Rates!$L$13</f>
        <v>0</v>
      </c>
      <c r="K90" s="2">
        <f>J90*K68</f>
        <v>0</v>
      </c>
      <c r="L90" s="48"/>
      <c r="M90" s="37">
        <f>Rates!$D$13</f>
        <v>0.1454</v>
      </c>
      <c r="N90" s="32">
        <f>M90*N68</f>
        <v>8.7240000000000002</v>
      </c>
      <c r="O90" s="74">
        <f>Rates!$L$13</f>
        <v>0</v>
      </c>
      <c r="P90" s="2">
        <f>O90*P68</f>
        <v>0</v>
      </c>
      <c r="Q90" s="48"/>
      <c r="R90" s="37">
        <f>Rates!$D$13</f>
        <v>0.1454</v>
      </c>
      <c r="S90" s="32">
        <f>R90*S68</f>
        <v>8.7240000000000002</v>
      </c>
      <c r="T90" s="74">
        <f>Rates!$L$13</f>
        <v>0</v>
      </c>
      <c r="U90" s="2">
        <f>T90*U68</f>
        <v>0</v>
      </c>
      <c r="V90" s="48"/>
    </row>
    <row r="91" spans="1:22" x14ac:dyDescent="0.25">
      <c r="A91" s="99">
        <f t="shared" si="10"/>
        <v>25</v>
      </c>
      <c r="B91" s="48" t="s">
        <v>78</v>
      </c>
      <c r="C91" s="37">
        <f>Rates!$D$14</f>
        <v>-0.81850000000000001</v>
      </c>
      <c r="D91" s="32">
        <f>C91*D68</f>
        <v>-49.11</v>
      </c>
      <c r="E91" s="74">
        <f>Rates!$L$14</f>
        <v>-0.81850000000000001</v>
      </c>
      <c r="F91" s="2">
        <f>E91*F68</f>
        <v>-49.11</v>
      </c>
      <c r="G91" s="48"/>
      <c r="H91" s="37">
        <f>Rates!$D$14</f>
        <v>-0.81850000000000001</v>
      </c>
      <c r="I91" s="32">
        <f>H91*I68</f>
        <v>-49.11</v>
      </c>
      <c r="J91" s="74">
        <f>Rates!$L$14</f>
        <v>-0.81850000000000001</v>
      </c>
      <c r="K91" s="2">
        <f>J91*K68</f>
        <v>-49.11</v>
      </c>
      <c r="L91" s="48"/>
      <c r="M91" s="37">
        <f>Rates!$D$14</f>
        <v>-0.81850000000000001</v>
      </c>
      <c r="N91" s="32">
        <f>M91*N68</f>
        <v>-49.11</v>
      </c>
      <c r="O91" s="74">
        <f>Rates!$L$14</f>
        <v>-0.81850000000000001</v>
      </c>
      <c r="P91" s="2">
        <f>O91*P68</f>
        <v>-49.11</v>
      </c>
      <c r="Q91" s="48"/>
      <c r="R91" s="37">
        <f>Rates!$D$14</f>
        <v>-0.81850000000000001</v>
      </c>
      <c r="S91" s="32">
        <f>R91*S68</f>
        <v>-49.11</v>
      </c>
      <c r="T91" s="74">
        <f>Rates!$L$14</f>
        <v>-0.81850000000000001</v>
      </c>
      <c r="U91" s="2">
        <f>T91*U68</f>
        <v>-49.11</v>
      </c>
      <c r="V91" s="48"/>
    </row>
    <row r="92" spans="1:22" x14ac:dyDescent="0.25">
      <c r="A92" s="102">
        <f t="shared" si="10"/>
        <v>26</v>
      </c>
      <c r="B92" s="103" t="s">
        <v>23</v>
      </c>
      <c r="C92" s="86"/>
      <c r="D92" s="56">
        <f>SUM(D78:D91)</f>
        <v>432.50561038615143</v>
      </c>
      <c r="E92" s="70"/>
      <c r="F92" s="55">
        <f>SUM(F78:F91)</f>
        <v>411.69561038615143</v>
      </c>
      <c r="G92" s="87">
        <f>F92-D92</f>
        <v>-20.810000000000002</v>
      </c>
      <c r="H92" s="86"/>
      <c r="I92" s="56">
        <f>SUM(I78:I91)</f>
        <v>432.50561038615143</v>
      </c>
      <c r="J92" s="70"/>
      <c r="K92" s="55">
        <f>SUM(K78:K91)</f>
        <v>411.69561038615143</v>
      </c>
      <c r="L92" s="87">
        <f>K92-I92</f>
        <v>-20.810000000000002</v>
      </c>
      <c r="M92" s="86"/>
      <c r="N92" s="56">
        <f>SUM(N78:N91)</f>
        <v>432.50561038615143</v>
      </c>
      <c r="O92" s="70"/>
      <c r="P92" s="55">
        <f>SUM(P78:P91)</f>
        <v>411.69561038615143</v>
      </c>
      <c r="Q92" s="87">
        <f>P92-N92</f>
        <v>-20.810000000000002</v>
      </c>
      <c r="R92" s="86"/>
      <c r="S92" s="56">
        <f>SUM(S78:S91)</f>
        <v>585.46361038615157</v>
      </c>
      <c r="T92" s="70"/>
      <c r="U92" s="55">
        <f>SUM(U78:U91)</f>
        <v>411.69561038615143</v>
      </c>
      <c r="V92" s="87">
        <f>U92-S92</f>
        <v>-173.76800000000014</v>
      </c>
    </row>
    <row r="93" spans="1:22" x14ac:dyDescent="0.25">
      <c r="A93" s="104">
        <f t="shared" si="10"/>
        <v>27</v>
      </c>
      <c r="B93" s="105" t="s">
        <v>87</v>
      </c>
      <c r="C93" s="88"/>
      <c r="D93" s="80"/>
      <c r="E93" s="71"/>
      <c r="F93" s="57"/>
      <c r="G93" s="89">
        <f>G92/D92</f>
        <v>-4.8114982789287594E-2</v>
      </c>
      <c r="H93" s="88"/>
      <c r="I93" s="80"/>
      <c r="J93" s="71"/>
      <c r="K93" s="57"/>
      <c r="L93" s="89">
        <f>L92/I92</f>
        <v>-4.8114982789287594E-2</v>
      </c>
      <c r="M93" s="88"/>
      <c r="N93" s="80"/>
      <c r="O93" s="71"/>
      <c r="P93" s="57"/>
      <c r="Q93" s="89">
        <f>Q92/N92</f>
        <v>-4.8114982789287594E-2</v>
      </c>
      <c r="R93" s="88"/>
      <c r="S93" s="80"/>
      <c r="T93" s="71"/>
      <c r="U93" s="57"/>
      <c r="V93" s="89">
        <f>V92/S92</f>
        <v>-0.29680410006249369</v>
      </c>
    </row>
    <row r="94" spans="1:22" x14ac:dyDescent="0.25">
      <c r="A94" s="106">
        <f t="shared" si="10"/>
        <v>28</v>
      </c>
      <c r="B94" s="91" t="s">
        <v>26</v>
      </c>
      <c r="C94" s="90"/>
      <c r="D94" s="81"/>
      <c r="E94" s="72"/>
      <c r="F94" s="54"/>
      <c r="G94" s="91"/>
      <c r="H94" s="90"/>
      <c r="I94" s="81"/>
      <c r="J94" s="72"/>
      <c r="K94" s="54"/>
      <c r="L94" s="91"/>
      <c r="M94" s="90"/>
      <c r="N94" s="81"/>
      <c r="O94" s="72"/>
      <c r="P94" s="54"/>
      <c r="Q94" s="91"/>
      <c r="R94" s="90"/>
      <c r="S94" s="81"/>
      <c r="T94" s="72"/>
      <c r="U94" s="54"/>
      <c r="V94" s="91"/>
    </row>
    <row r="95" spans="1:22" x14ac:dyDescent="0.25">
      <c r="A95" s="99">
        <f t="shared" si="10"/>
        <v>29</v>
      </c>
      <c r="B95" s="48" t="s">
        <v>57</v>
      </c>
      <c r="C95" s="37">
        <f>Rates!$D$17</f>
        <v>2.6640000000000001</v>
      </c>
      <c r="D95" s="32">
        <f>C95*D68</f>
        <v>159.84</v>
      </c>
      <c r="E95" s="74">
        <f>Rates!$L$17</f>
        <v>2.6311</v>
      </c>
      <c r="F95" s="2">
        <f>E95*F68</f>
        <v>157.86599999999999</v>
      </c>
      <c r="G95" s="48"/>
      <c r="H95" s="37">
        <f>Rates!$D$17</f>
        <v>2.6640000000000001</v>
      </c>
      <c r="I95" s="32">
        <f>H95*I68</f>
        <v>159.84</v>
      </c>
      <c r="J95" s="74">
        <f>Rates!$L$17</f>
        <v>2.6311</v>
      </c>
      <c r="K95" s="2">
        <f>J95*K68</f>
        <v>157.86599999999999</v>
      </c>
      <c r="L95" s="48"/>
      <c r="M95" s="37">
        <f>Rates!$D$17</f>
        <v>2.6640000000000001</v>
      </c>
      <c r="N95" s="32">
        <f>M95*N68</f>
        <v>159.84</v>
      </c>
      <c r="O95" s="74">
        <f>Rates!$L$17</f>
        <v>2.6311</v>
      </c>
      <c r="P95" s="2">
        <f>O95*P68</f>
        <v>157.86599999999999</v>
      </c>
      <c r="Q95" s="48"/>
      <c r="R95" s="37">
        <f>Rates!$D$17</f>
        <v>2.6640000000000001</v>
      </c>
      <c r="S95" s="32">
        <f>R95*S68</f>
        <v>159.84</v>
      </c>
      <c r="T95" s="74">
        <f>Rates!$L$17</f>
        <v>2.6311</v>
      </c>
      <c r="U95" s="2">
        <f>T95*U68</f>
        <v>157.86599999999999</v>
      </c>
      <c r="V95" s="48"/>
    </row>
    <row r="96" spans="1:22" x14ac:dyDescent="0.25">
      <c r="A96" s="99">
        <f t="shared" si="10"/>
        <v>30</v>
      </c>
      <c r="B96" s="48" t="s">
        <v>58</v>
      </c>
      <c r="C96" s="37">
        <f>Rates!$D$18</f>
        <v>1.9890000000000001</v>
      </c>
      <c r="D96" s="32">
        <f>C96*D68</f>
        <v>119.34</v>
      </c>
      <c r="E96" s="74">
        <f>Rates!$L$18</f>
        <v>1.9709000000000001</v>
      </c>
      <c r="F96" s="2">
        <f>E96*F68</f>
        <v>118.254</v>
      </c>
      <c r="G96" s="48"/>
      <c r="H96" s="37">
        <f>Rates!$D$18</f>
        <v>1.9890000000000001</v>
      </c>
      <c r="I96" s="32">
        <f>H96*I68</f>
        <v>119.34</v>
      </c>
      <c r="J96" s="74">
        <f>Rates!$L$18</f>
        <v>1.9709000000000001</v>
      </c>
      <c r="K96" s="2">
        <f>J96*K68</f>
        <v>118.254</v>
      </c>
      <c r="L96" s="48"/>
      <c r="M96" s="37">
        <f>Rates!$D$18</f>
        <v>1.9890000000000001</v>
      </c>
      <c r="N96" s="32">
        <f>M96*N68</f>
        <v>119.34</v>
      </c>
      <c r="O96" s="74">
        <f>Rates!$L$18</f>
        <v>1.9709000000000001</v>
      </c>
      <c r="P96" s="2">
        <f>O96*P68</f>
        <v>118.254</v>
      </c>
      <c r="Q96" s="48"/>
      <c r="R96" s="37">
        <f>Rates!$D$18</f>
        <v>1.9890000000000001</v>
      </c>
      <c r="S96" s="32">
        <f>R96*S68</f>
        <v>119.34</v>
      </c>
      <c r="T96" s="74">
        <f>Rates!$L$18</f>
        <v>1.9709000000000001</v>
      </c>
      <c r="U96" s="2">
        <f>T96*U68</f>
        <v>118.254</v>
      </c>
      <c r="V96" s="48"/>
    </row>
    <row r="97" spans="1:22" x14ac:dyDescent="0.25">
      <c r="A97" s="102">
        <f t="shared" si="10"/>
        <v>31</v>
      </c>
      <c r="B97" s="103" t="s">
        <v>23</v>
      </c>
      <c r="C97" s="86"/>
      <c r="D97" s="56">
        <f>SUM(D95:D96)</f>
        <v>279.18</v>
      </c>
      <c r="E97" s="70"/>
      <c r="F97" s="55">
        <f>SUM(F95:F96)</f>
        <v>276.12</v>
      </c>
      <c r="G97" s="87">
        <f>F97-D97</f>
        <v>-3.0600000000000023</v>
      </c>
      <c r="H97" s="86"/>
      <c r="I97" s="56">
        <f>SUM(I95:I96)</f>
        <v>279.18</v>
      </c>
      <c r="J97" s="70"/>
      <c r="K97" s="55">
        <f>SUM(K95:K96)</f>
        <v>276.12</v>
      </c>
      <c r="L97" s="87">
        <f>K97-I97</f>
        <v>-3.0600000000000023</v>
      </c>
      <c r="M97" s="86"/>
      <c r="N97" s="56">
        <f>SUM(N95:N96)</f>
        <v>279.18</v>
      </c>
      <c r="O97" s="70"/>
      <c r="P97" s="55">
        <f>SUM(P95:P96)</f>
        <v>276.12</v>
      </c>
      <c r="Q97" s="87">
        <f>P97-N97</f>
        <v>-3.0600000000000023</v>
      </c>
      <c r="R97" s="86"/>
      <c r="S97" s="56">
        <f>SUM(S95:S96)</f>
        <v>279.18</v>
      </c>
      <c r="T97" s="70"/>
      <c r="U97" s="55">
        <f>SUM(U95:U96)</f>
        <v>276.12</v>
      </c>
      <c r="V97" s="87">
        <f>U97-S97</f>
        <v>-3.0600000000000023</v>
      </c>
    </row>
    <row r="98" spans="1:22" x14ac:dyDescent="0.25">
      <c r="A98" s="104">
        <f t="shared" si="10"/>
        <v>32</v>
      </c>
      <c r="B98" s="105" t="s">
        <v>87</v>
      </c>
      <c r="C98" s="88"/>
      <c r="D98" s="80"/>
      <c r="E98" s="71"/>
      <c r="F98" s="57"/>
      <c r="G98" s="89">
        <f>G97/D97</f>
        <v>-1.0960670535138628E-2</v>
      </c>
      <c r="H98" s="88"/>
      <c r="I98" s="80"/>
      <c r="J98" s="71"/>
      <c r="K98" s="57"/>
      <c r="L98" s="89">
        <f>L97/I97</f>
        <v>-1.0960670535138628E-2</v>
      </c>
      <c r="M98" s="88"/>
      <c r="N98" s="80"/>
      <c r="O98" s="71"/>
      <c r="P98" s="57"/>
      <c r="Q98" s="89">
        <f>Q97/N97</f>
        <v>-1.0960670535138628E-2</v>
      </c>
      <c r="R98" s="88"/>
      <c r="S98" s="80"/>
      <c r="T98" s="71"/>
      <c r="U98" s="57"/>
      <c r="V98" s="89">
        <f>V97/S97</f>
        <v>-1.0960670535138628E-2</v>
      </c>
    </row>
    <row r="99" spans="1:22" x14ac:dyDescent="0.25">
      <c r="A99" s="106">
        <f t="shared" si="10"/>
        <v>33</v>
      </c>
      <c r="B99" s="91" t="s">
        <v>27</v>
      </c>
      <c r="C99" s="90"/>
      <c r="D99" s="81"/>
      <c r="E99" s="72"/>
      <c r="F99" s="54"/>
      <c r="G99" s="91"/>
      <c r="H99" s="90"/>
      <c r="I99" s="81"/>
      <c r="J99" s="72"/>
      <c r="K99" s="54"/>
      <c r="L99" s="91"/>
      <c r="M99" s="90"/>
      <c r="N99" s="81"/>
      <c r="O99" s="72"/>
      <c r="P99" s="54"/>
      <c r="Q99" s="91"/>
      <c r="R99" s="90"/>
      <c r="S99" s="81"/>
      <c r="T99" s="72"/>
      <c r="U99" s="54"/>
      <c r="V99" s="91"/>
    </row>
    <row r="100" spans="1:22" x14ac:dyDescent="0.25">
      <c r="A100" s="99">
        <f t="shared" si="10"/>
        <v>34</v>
      </c>
      <c r="B100" s="48" t="s">
        <v>167</v>
      </c>
      <c r="C100" s="37">
        <f>WMSR+RRRP</f>
        <v>6.0000000000000001E-3</v>
      </c>
      <c r="D100" s="32">
        <f>C100*D70</f>
        <v>122.04269999999998</v>
      </c>
      <c r="E100" s="74">
        <f>WMSR+RRRP</f>
        <v>6.0000000000000001E-3</v>
      </c>
      <c r="F100" s="2">
        <f>E100*F70</f>
        <v>122.04269999999998</v>
      </c>
      <c r="G100" s="48"/>
      <c r="H100" s="37">
        <f>WMSR+RRRP</f>
        <v>6.0000000000000001E-3</v>
      </c>
      <c r="I100" s="32">
        <f>H100*I70</f>
        <v>122.04269999999998</v>
      </c>
      <c r="J100" s="74">
        <f>WMSR+RRRP</f>
        <v>6.0000000000000001E-3</v>
      </c>
      <c r="K100" s="2">
        <f>J100*K70</f>
        <v>122.04269999999998</v>
      </c>
      <c r="L100" s="48"/>
      <c r="M100" s="37">
        <f>WMSR+RRRP</f>
        <v>6.0000000000000001E-3</v>
      </c>
      <c r="N100" s="32">
        <f>M100*N70</f>
        <v>122.04269999999998</v>
      </c>
      <c r="O100" s="74">
        <f>WMSR+RRRP</f>
        <v>6.0000000000000001E-3</v>
      </c>
      <c r="P100" s="2">
        <f>O100*P70</f>
        <v>122.04269999999998</v>
      </c>
      <c r="Q100" s="48"/>
      <c r="R100" s="37">
        <f>WMSR+RRRP</f>
        <v>6.0000000000000001E-3</v>
      </c>
      <c r="S100" s="32">
        <f>R100*S70</f>
        <v>122.04269999999998</v>
      </c>
      <c r="T100" s="74">
        <f>WMSR+RRRP</f>
        <v>6.0000000000000001E-3</v>
      </c>
      <c r="U100" s="2">
        <f>T100*U70</f>
        <v>122.04269999999998</v>
      </c>
      <c r="V100" s="48"/>
    </row>
    <row r="101" spans="1:22" x14ac:dyDescent="0.25">
      <c r="A101" s="99">
        <f t="shared" si="10"/>
        <v>35</v>
      </c>
      <c r="B101" s="48" t="s">
        <v>56</v>
      </c>
      <c r="C101" s="37">
        <f>SSS</f>
        <v>0.25</v>
      </c>
      <c r="D101" s="32">
        <f>C101</f>
        <v>0.25</v>
      </c>
      <c r="E101" s="74">
        <f>SSS</f>
        <v>0.25</v>
      </c>
      <c r="F101" s="2">
        <f>E101</f>
        <v>0.25</v>
      </c>
      <c r="G101" s="48"/>
      <c r="H101" s="37">
        <f>SSS</f>
        <v>0.25</v>
      </c>
      <c r="I101" s="32">
        <f>H101</f>
        <v>0.25</v>
      </c>
      <c r="J101" s="74">
        <f>SSS</f>
        <v>0.25</v>
      </c>
      <c r="K101" s="2">
        <f>J101</f>
        <v>0.25</v>
      </c>
      <c r="L101" s="48"/>
      <c r="M101" s="37">
        <f>SSS</f>
        <v>0.25</v>
      </c>
      <c r="N101" s="32">
        <f>M101</f>
        <v>0.25</v>
      </c>
      <c r="O101" s="74">
        <f>SSS</f>
        <v>0.25</v>
      </c>
      <c r="P101" s="2">
        <f>O101</f>
        <v>0.25</v>
      </c>
      <c r="Q101" s="48"/>
      <c r="R101" s="37">
        <f>SSS</f>
        <v>0.25</v>
      </c>
      <c r="S101" s="32">
        <f>R101</f>
        <v>0.25</v>
      </c>
      <c r="T101" s="74">
        <f>SSS</f>
        <v>0.25</v>
      </c>
      <c r="U101" s="2">
        <f>T101</f>
        <v>0.25</v>
      </c>
      <c r="V101" s="48"/>
    </row>
    <row r="102" spans="1:22" x14ac:dyDescent="0.25">
      <c r="A102" s="99">
        <f t="shared" si="10"/>
        <v>36</v>
      </c>
      <c r="B102" s="48" t="s">
        <v>9</v>
      </c>
      <c r="C102" s="37">
        <v>7.0000000000000001E-3</v>
      </c>
      <c r="D102" s="32">
        <f>C102*D67</f>
        <v>136.5</v>
      </c>
      <c r="E102" s="74">
        <v>7.0000000000000001E-3</v>
      </c>
      <c r="F102" s="2">
        <f>E102*F67</f>
        <v>136.5</v>
      </c>
      <c r="G102" s="48"/>
      <c r="H102" s="37">
        <v>7.0000000000000001E-3</v>
      </c>
      <c r="I102" s="32">
        <f>H102*I67</f>
        <v>136.5</v>
      </c>
      <c r="J102" s="74">
        <v>7.0000000000000001E-3</v>
      </c>
      <c r="K102" s="2">
        <f>J102*K67</f>
        <v>136.5</v>
      </c>
      <c r="L102" s="48"/>
      <c r="M102" s="37">
        <v>7.0000000000000001E-3</v>
      </c>
      <c r="N102" s="32">
        <f>M102*N67</f>
        <v>136.5</v>
      </c>
      <c r="O102" s="74">
        <v>7.0000000000000001E-3</v>
      </c>
      <c r="P102" s="2">
        <f>O102*P67</f>
        <v>136.5</v>
      </c>
      <c r="Q102" s="48"/>
      <c r="R102" s="37">
        <v>7.0000000000000001E-3</v>
      </c>
      <c r="S102" s="32">
        <f>R102*S67</f>
        <v>136.5</v>
      </c>
      <c r="T102" s="74">
        <v>7.0000000000000001E-3</v>
      </c>
      <c r="U102" s="2">
        <f>T102*U67</f>
        <v>136.5</v>
      </c>
      <c r="V102" s="48"/>
    </row>
    <row r="103" spans="1:22" x14ac:dyDescent="0.25">
      <c r="A103" s="102">
        <f t="shared" si="10"/>
        <v>37</v>
      </c>
      <c r="B103" s="103" t="s">
        <v>10</v>
      </c>
      <c r="C103" s="86"/>
      <c r="D103" s="56">
        <f>SUM(D100:D102)</f>
        <v>258.79269999999997</v>
      </c>
      <c r="E103" s="70"/>
      <c r="F103" s="55">
        <f>SUM(F100:F102)</f>
        <v>258.79269999999997</v>
      </c>
      <c r="G103" s="87">
        <f>F103-D103</f>
        <v>0</v>
      </c>
      <c r="H103" s="86"/>
      <c r="I103" s="56">
        <f>SUM(I100:I102)</f>
        <v>258.79269999999997</v>
      </c>
      <c r="J103" s="70"/>
      <c r="K103" s="55">
        <f>SUM(K100:K102)</f>
        <v>258.79269999999997</v>
      </c>
      <c r="L103" s="87">
        <f>K103-I103</f>
        <v>0</v>
      </c>
      <c r="M103" s="86"/>
      <c r="N103" s="56">
        <f>SUM(N100:N102)</f>
        <v>258.79269999999997</v>
      </c>
      <c r="O103" s="70"/>
      <c r="P103" s="55">
        <f>SUM(P100:P102)</f>
        <v>258.79269999999997</v>
      </c>
      <c r="Q103" s="87">
        <f>P103-N103</f>
        <v>0</v>
      </c>
      <c r="R103" s="86"/>
      <c r="S103" s="56">
        <f>SUM(S100:S102)</f>
        <v>258.79269999999997</v>
      </c>
      <c r="T103" s="70"/>
      <c r="U103" s="55">
        <f>SUM(U100:U102)</f>
        <v>258.79269999999997</v>
      </c>
      <c r="V103" s="87">
        <f>U103-S103</f>
        <v>0</v>
      </c>
    </row>
    <row r="104" spans="1:22" x14ac:dyDescent="0.25">
      <c r="A104" s="104">
        <f t="shared" si="10"/>
        <v>38</v>
      </c>
      <c r="B104" s="105" t="s">
        <v>87</v>
      </c>
      <c r="C104" s="88"/>
      <c r="D104" s="80"/>
      <c r="E104" s="71"/>
      <c r="F104" s="57"/>
      <c r="G104" s="89">
        <f>G103/D103</f>
        <v>0</v>
      </c>
      <c r="H104" s="88"/>
      <c r="I104" s="80"/>
      <c r="J104" s="71"/>
      <c r="K104" s="57"/>
      <c r="L104" s="89">
        <f>L103/I103</f>
        <v>0</v>
      </c>
      <c r="M104" s="88"/>
      <c r="N104" s="80"/>
      <c r="O104" s="71"/>
      <c r="P104" s="57"/>
      <c r="Q104" s="89">
        <f>Q103/N103</f>
        <v>0</v>
      </c>
      <c r="R104" s="88"/>
      <c r="S104" s="80"/>
      <c r="T104" s="71"/>
      <c r="U104" s="57"/>
      <c r="V104" s="89">
        <f>V103/S103</f>
        <v>0</v>
      </c>
    </row>
    <row r="105" spans="1:22" x14ac:dyDescent="0.25">
      <c r="A105" s="107">
        <f t="shared" si="10"/>
        <v>39</v>
      </c>
      <c r="B105" s="93" t="s">
        <v>97</v>
      </c>
      <c r="C105" s="92"/>
      <c r="D105" s="82">
        <f>D75+D92+D97+D103</f>
        <v>3142.5342358189077</v>
      </c>
      <c r="E105" s="75"/>
      <c r="F105" s="62">
        <f>F75+F92+F97+F103</f>
        <v>3118.6642358189074</v>
      </c>
      <c r="G105" s="93"/>
      <c r="H105" s="92"/>
      <c r="I105" s="82">
        <f>I75+I92+I97+I103</f>
        <v>3142.5342358189077</v>
      </c>
      <c r="J105" s="75"/>
      <c r="K105" s="62">
        <f>K75+K92+K97+K103</f>
        <v>3118.6642358189074</v>
      </c>
      <c r="L105" s="93"/>
      <c r="M105" s="92"/>
      <c r="N105" s="82">
        <f>N75+N92+N97+N103</f>
        <v>3142.5342358189077</v>
      </c>
      <c r="O105" s="75"/>
      <c r="P105" s="62">
        <f>P75+P92+P97+P103</f>
        <v>3118.6642358189074</v>
      </c>
      <c r="Q105" s="93"/>
      <c r="R105" s="92"/>
      <c r="S105" s="82">
        <f>S75+S92+S97+S103</f>
        <v>3295.4922358189078</v>
      </c>
      <c r="T105" s="75"/>
      <c r="U105" s="62">
        <f>U75+U92+U97+U103</f>
        <v>3118.6642358189074</v>
      </c>
      <c r="V105" s="93"/>
    </row>
    <row r="106" spans="1:22" x14ac:dyDescent="0.25">
      <c r="A106" s="108">
        <f t="shared" si="10"/>
        <v>40</v>
      </c>
      <c r="B106" s="94" t="s">
        <v>11</v>
      </c>
      <c r="C106" s="50"/>
      <c r="D106" s="33">
        <f>D105*0.13</f>
        <v>408.52945065645804</v>
      </c>
      <c r="E106" s="76"/>
      <c r="F106" s="59">
        <f>F105*0.13</f>
        <v>405.426350656458</v>
      </c>
      <c r="G106" s="94"/>
      <c r="H106" s="50"/>
      <c r="I106" s="33">
        <f>I105*0.13</f>
        <v>408.52945065645804</v>
      </c>
      <c r="J106" s="76"/>
      <c r="K106" s="59">
        <f>K105*0.13</f>
        <v>405.426350656458</v>
      </c>
      <c r="L106" s="94"/>
      <c r="M106" s="50"/>
      <c r="N106" s="33">
        <f>N105*0.13</f>
        <v>408.52945065645804</v>
      </c>
      <c r="O106" s="76"/>
      <c r="P106" s="59">
        <f>P105*0.13</f>
        <v>405.426350656458</v>
      </c>
      <c r="Q106" s="94"/>
      <c r="R106" s="50"/>
      <c r="S106" s="33">
        <f>S105*0.13</f>
        <v>428.41399065645805</v>
      </c>
      <c r="T106" s="76"/>
      <c r="U106" s="59">
        <f>U105*0.13</f>
        <v>405.426350656458</v>
      </c>
      <c r="V106" s="94"/>
    </row>
    <row r="107" spans="1:22" x14ac:dyDescent="0.25">
      <c r="A107" s="109">
        <f t="shared" si="10"/>
        <v>41</v>
      </c>
      <c r="B107" s="110" t="s">
        <v>13</v>
      </c>
      <c r="C107" s="95"/>
      <c r="D107" s="64">
        <f>SUM(D105:D106)</f>
        <v>3551.063686475366</v>
      </c>
      <c r="E107" s="78"/>
      <c r="F107" s="63">
        <f>SUM(F105:F106)</f>
        <v>3524.0905864753654</v>
      </c>
      <c r="G107" s="96">
        <f>F107-D107</f>
        <v>-26.973100000000613</v>
      </c>
      <c r="H107" s="95"/>
      <c r="I107" s="64">
        <f>SUM(I105:I106)</f>
        <v>3551.063686475366</v>
      </c>
      <c r="J107" s="78"/>
      <c r="K107" s="63">
        <f>SUM(K105:K106)</f>
        <v>3524.0905864753654</v>
      </c>
      <c r="L107" s="96">
        <f>K107-I107</f>
        <v>-26.973100000000613</v>
      </c>
      <c r="M107" s="95"/>
      <c r="N107" s="64">
        <f>SUM(N105:N106)</f>
        <v>3551.063686475366</v>
      </c>
      <c r="O107" s="78"/>
      <c r="P107" s="63">
        <f>SUM(P105:P106)</f>
        <v>3524.0905864753654</v>
      </c>
      <c r="Q107" s="96">
        <f>P107-N107</f>
        <v>-26.973100000000613</v>
      </c>
      <c r="R107" s="95"/>
      <c r="S107" s="64">
        <f>SUM(S105:S106)</f>
        <v>3723.9062264753657</v>
      </c>
      <c r="T107" s="78"/>
      <c r="U107" s="63">
        <f>SUM(U105:U106)</f>
        <v>3524.0905864753654</v>
      </c>
      <c r="V107" s="96">
        <f>U107-S107</f>
        <v>-199.81564000000026</v>
      </c>
    </row>
    <row r="108" spans="1:22" x14ac:dyDescent="0.25">
      <c r="A108" s="111">
        <f t="shared" si="10"/>
        <v>42</v>
      </c>
      <c r="B108" s="112" t="s">
        <v>87</v>
      </c>
      <c r="C108" s="97"/>
      <c r="D108" s="83"/>
      <c r="E108" s="79"/>
      <c r="F108" s="65"/>
      <c r="G108" s="98">
        <f>G107/D107</f>
        <v>-7.5957804143954848E-3</v>
      </c>
      <c r="H108" s="97"/>
      <c r="I108" s="83"/>
      <c r="J108" s="79"/>
      <c r="K108" s="65"/>
      <c r="L108" s="98">
        <f>L107/I107</f>
        <v>-7.5957804143954848E-3</v>
      </c>
      <c r="M108" s="97"/>
      <c r="N108" s="83"/>
      <c r="O108" s="79"/>
      <c r="P108" s="65"/>
      <c r="Q108" s="98">
        <f>Q107/N107</f>
        <v>-7.5957804143954848E-3</v>
      </c>
      <c r="R108" s="97"/>
      <c r="S108" s="83"/>
      <c r="T108" s="79"/>
      <c r="U108" s="65"/>
      <c r="V108" s="98">
        <f>V107/S107</f>
        <v>-5.3657538038793064E-2</v>
      </c>
    </row>
    <row r="109" spans="1:22" x14ac:dyDescent="0.25">
      <c r="A109" s="151">
        <f t="shared" si="10"/>
        <v>43</v>
      </c>
      <c r="B109" s="152" t="s">
        <v>14</v>
      </c>
      <c r="C109" s="153"/>
      <c r="D109" s="154"/>
      <c r="E109" s="155"/>
      <c r="F109" s="156"/>
      <c r="G109" s="152"/>
      <c r="H109" s="153"/>
      <c r="I109" s="154"/>
      <c r="J109" s="155"/>
      <c r="K109" s="156"/>
      <c r="L109" s="152"/>
      <c r="M109" s="153"/>
      <c r="N109" s="154"/>
      <c r="O109" s="155"/>
      <c r="P109" s="156"/>
      <c r="Q109" s="152"/>
      <c r="R109" s="153"/>
      <c r="S109" s="154"/>
      <c r="T109" s="155"/>
      <c r="U109" s="156"/>
      <c r="V109" s="152"/>
    </row>
    <row r="110" spans="1:22" x14ac:dyDescent="0.25">
      <c r="A110" s="108">
        <f t="shared" si="10"/>
        <v>44</v>
      </c>
      <c r="B110" s="94" t="s">
        <v>96</v>
      </c>
      <c r="C110" s="162">
        <v>0</v>
      </c>
      <c r="D110" s="33">
        <f>C110*D68</f>
        <v>0</v>
      </c>
      <c r="E110" s="163">
        <v>0</v>
      </c>
      <c r="F110" s="59">
        <f>E110*F68</f>
        <v>0</v>
      </c>
      <c r="G110" s="94"/>
      <c r="H110" s="162">
        <v>0</v>
      </c>
      <c r="I110" s="33">
        <f>H110*I68</f>
        <v>0</v>
      </c>
      <c r="J110" s="163">
        <v>0</v>
      </c>
      <c r="K110" s="59">
        <f>J110*K68</f>
        <v>0</v>
      </c>
      <c r="L110" s="94"/>
      <c r="M110" s="162">
        <v>0</v>
      </c>
      <c r="N110" s="33">
        <f>M110*N68</f>
        <v>0</v>
      </c>
      <c r="O110" s="163">
        <v>0</v>
      </c>
      <c r="P110" s="59">
        <f>O110*P68</f>
        <v>0</v>
      </c>
      <c r="Q110" s="94"/>
      <c r="R110" s="162">
        <f>Rates!$D$25</f>
        <v>1.1795</v>
      </c>
      <c r="S110" s="33">
        <f>R110*S68</f>
        <v>70.77</v>
      </c>
      <c r="T110" s="163">
        <v>0</v>
      </c>
      <c r="U110" s="59">
        <f>T110*U68</f>
        <v>0</v>
      </c>
      <c r="V110" s="94"/>
    </row>
    <row r="111" spans="1:22" x14ac:dyDescent="0.25">
      <c r="A111" s="108">
        <f t="shared" si="10"/>
        <v>45</v>
      </c>
      <c r="B111" s="94" t="s">
        <v>163</v>
      </c>
      <c r="C111" s="162">
        <v>0</v>
      </c>
      <c r="D111" s="33">
        <f>C111*D68</f>
        <v>0</v>
      </c>
      <c r="E111" s="163">
        <v>0</v>
      </c>
      <c r="F111" s="59">
        <f>E111*F68</f>
        <v>0</v>
      </c>
      <c r="G111" s="94"/>
      <c r="H111" s="162">
        <v>0</v>
      </c>
      <c r="I111" s="33">
        <f>H111*I68</f>
        <v>0</v>
      </c>
      <c r="J111" s="163">
        <v>0</v>
      </c>
      <c r="K111" s="59">
        <f>J111*K68</f>
        <v>0</v>
      </c>
      <c r="L111" s="94"/>
      <c r="M111" s="162">
        <v>0</v>
      </c>
      <c r="N111" s="33">
        <f>M111*N68</f>
        <v>0</v>
      </c>
      <c r="O111" s="163">
        <v>0</v>
      </c>
      <c r="P111" s="59">
        <f>O111*P68</f>
        <v>0</v>
      </c>
      <c r="Q111" s="94"/>
      <c r="R111" s="162">
        <f>Rates!$D$26</f>
        <v>-0.1012</v>
      </c>
      <c r="S111" s="33">
        <f>R111*S68</f>
        <v>-6.0720000000000001</v>
      </c>
      <c r="T111" s="163">
        <v>0</v>
      </c>
      <c r="U111" s="59">
        <f>T111*U68</f>
        <v>0</v>
      </c>
      <c r="V111" s="94"/>
    </row>
    <row r="112" spans="1:22" x14ac:dyDescent="0.25">
      <c r="A112" s="108">
        <f t="shared" si="10"/>
        <v>46</v>
      </c>
      <c r="B112" s="94" t="s">
        <v>168</v>
      </c>
      <c r="C112" s="37">
        <f>Rates!$D$15</f>
        <v>1.3567</v>
      </c>
      <c r="D112" s="33">
        <f>C112*D68</f>
        <v>81.402000000000001</v>
      </c>
      <c r="E112" s="163">
        <f>Rates!$L$15</f>
        <v>0</v>
      </c>
      <c r="F112" s="59">
        <f>E112*F68</f>
        <v>0</v>
      </c>
      <c r="G112" s="48"/>
      <c r="H112" s="37">
        <f>Rates!$D$15</f>
        <v>1.3567</v>
      </c>
      <c r="I112" s="33">
        <f>H112*I68</f>
        <v>81.402000000000001</v>
      </c>
      <c r="J112" s="163">
        <f>Rates!$L$15</f>
        <v>0</v>
      </c>
      <c r="K112" s="59">
        <f>J112*K68</f>
        <v>0</v>
      </c>
      <c r="L112" s="48"/>
      <c r="M112" s="37">
        <f>Rates!$D$15</f>
        <v>1.3567</v>
      </c>
      <c r="N112" s="33">
        <f>M112*N68</f>
        <v>81.402000000000001</v>
      </c>
      <c r="O112" s="163">
        <f>Rates!$L$15</f>
        <v>0</v>
      </c>
      <c r="P112" s="59">
        <f>O112*P68</f>
        <v>0</v>
      </c>
      <c r="Q112" s="48"/>
      <c r="R112" s="37">
        <f>Rates!$D$15</f>
        <v>1.3567</v>
      </c>
      <c r="S112" s="33">
        <f>R112*S68</f>
        <v>81.402000000000001</v>
      </c>
      <c r="T112" s="163">
        <f>Rates!$L$15</f>
        <v>0</v>
      </c>
      <c r="U112" s="59">
        <f>T112*U68</f>
        <v>0</v>
      </c>
      <c r="V112" s="48"/>
    </row>
    <row r="113" spans="1:22" x14ac:dyDescent="0.25">
      <c r="A113" s="289">
        <f t="shared" si="10"/>
        <v>47</v>
      </c>
      <c r="B113" s="301" t="s">
        <v>169</v>
      </c>
      <c r="C113" s="290">
        <f>Rates!$D$16</f>
        <v>0</v>
      </c>
      <c r="D113" s="311">
        <f>C113*D68</f>
        <v>0</v>
      </c>
      <c r="E113" s="163">
        <f>Rates!$L$16</f>
        <v>-1.2999999999999999E-3</v>
      </c>
      <c r="F113" s="59">
        <f>E113*F67</f>
        <v>-25.349999999999998</v>
      </c>
      <c r="G113" s="85"/>
      <c r="H113" s="290">
        <f>Rates!$D$16</f>
        <v>0</v>
      </c>
      <c r="I113" s="311">
        <f>H113*I68</f>
        <v>0</v>
      </c>
      <c r="J113" s="163">
        <f>Rates!$L$16</f>
        <v>-1.2999999999999999E-3</v>
      </c>
      <c r="K113" s="59">
        <f>J113*K67</f>
        <v>-25.349999999999998</v>
      </c>
      <c r="L113" s="85"/>
      <c r="M113" s="290">
        <f>Rates!$D$16</f>
        <v>0</v>
      </c>
      <c r="N113" s="311">
        <f>M113*N68</f>
        <v>0</v>
      </c>
      <c r="O113" s="163">
        <f>Rates!$L$16</f>
        <v>-1.2999999999999999E-3</v>
      </c>
      <c r="P113" s="59">
        <f>O113*P67</f>
        <v>-25.349999999999998</v>
      </c>
      <c r="Q113" s="85"/>
      <c r="R113" s="290">
        <f>Rates!$D$16</f>
        <v>0</v>
      </c>
      <c r="S113" s="311">
        <f>R113*S68</f>
        <v>0</v>
      </c>
      <c r="T113" s="163">
        <f>Rates!$L$16</f>
        <v>-1.2999999999999999E-3</v>
      </c>
      <c r="U113" s="59">
        <f>T113*U67</f>
        <v>-25.349999999999998</v>
      </c>
      <c r="V113" s="85"/>
    </row>
    <row r="114" spans="1:22" x14ac:dyDescent="0.25">
      <c r="A114" s="292">
        <f t="shared" si="10"/>
        <v>48</v>
      </c>
      <c r="B114" s="293" t="s">
        <v>15</v>
      </c>
      <c r="C114" s="294"/>
      <c r="D114" s="295">
        <f>D105+SUM(D110:D113)</f>
        <v>3223.9362358189078</v>
      </c>
      <c r="E114" s="296"/>
      <c r="F114" s="297">
        <f>F105+SUM(F110:F113)</f>
        <v>3093.3142358189075</v>
      </c>
      <c r="G114" s="293"/>
      <c r="H114" s="294"/>
      <c r="I114" s="295">
        <f>I105+SUM(I110:I113)</f>
        <v>3223.9362358189078</v>
      </c>
      <c r="J114" s="296"/>
      <c r="K114" s="297">
        <f>K105+SUM(K110:K113)</f>
        <v>3093.3142358189075</v>
      </c>
      <c r="L114" s="293"/>
      <c r="M114" s="294"/>
      <c r="N114" s="295">
        <f>N105+SUM(N110:N113)</f>
        <v>3223.9362358189078</v>
      </c>
      <c r="O114" s="296"/>
      <c r="P114" s="297">
        <f>P105+SUM(P110:P113)</f>
        <v>3093.3142358189075</v>
      </c>
      <c r="Q114" s="293"/>
      <c r="R114" s="294"/>
      <c r="S114" s="295">
        <f>S105+SUM(S110:S113)</f>
        <v>3441.5922358189077</v>
      </c>
      <c r="T114" s="296"/>
      <c r="U114" s="297">
        <f>U105+SUM(U110:U113)</f>
        <v>3093.3142358189075</v>
      </c>
      <c r="V114" s="293"/>
    </row>
    <row r="115" spans="1:22" x14ac:dyDescent="0.25">
      <c r="A115" s="99">
        <f t="shared" si="10"/>
        <v>49</v>
      </c>
      <c r="B115" s="48" t="s">
        <v>11</v>
      </c>
      <c r="C115" s="49"/>
      <c r="D115" s="32">
        <f>D114*0.13</f>
        <v>419.111710656458</v>
      </c>
      <c r="E115" s="66"/>
      <c r="F115" s="2">
        <f>F114*0.13</f>
        <v>402.13085065645799</v>
      </c>
      <c r="G115" s="48"/>
      <c r="H115" s="49"/>
      <c r="I115" s="32">
        <f>I114*0.13</f>
        <v>419.111710656458</v>
      </c>
      <c r="J115" s="66"/>
      <c r="K115" s="2">
        <f>K114*0.13</f>
        <v>402.13085065645799</v>
      </c>
      <c r="L115" s="48"/>
      <c r="M115" s="49"/>
      <c r="N115" s="32">
        <f>N114*0.13</f>
        <v>419.111710656458</v>
      </c>
      <c r="O115" s="66"/>
      <c r="P115" s="2">
        <f>P114*0.13</f>
        <v>402.13085065645799</v>
      </c>
      <c r="Q115" s="48"/>
      <c r="R115" s="49"/>
      <c r="S115" s="32">
        <f>S114*0.13</f>
        <v>447.40699065645805</v>
      </c>
      <c r="T115" s="66"/>
      <c r="U115" s="2">
        <f>U114*0.13</f>
        <v>402.13085065645799</v>
      </c>
      <c r="V115" s="48"/>
    </row>
    <row r="116" spans="1:22" x14ac:dyDescent="0.25">
      <c r="A116" s="137">
        <f>A115+1</f>
        <v>50</v>
      </c>
      <c r="B116" s="138" t="s">
        <v>13</v>
      </c>
      <c r="C116" s="139"/>
      <c r="D116" s="140">
        <f>SUM(D114:D115)</f>
        <v>3643.0479464753657</v>
      </c>
      <c r="E116" s="141"/>
      <c r="F116" s="142">
        <f>SUM(F114:F115)</f>
        <v>3495.4450864753653</v>
      </c>
      <c r="G116" s="143">
        <f>F116-D116</f>
        <v>-147.60286000000042</v>
      </c>
      <c r="H116" s="139"/>
      <c r="I116" s="140">
        <f>SUM(I114:I115)</f>
        <v>3643.0479464753657</v>
      </c>
      <c r="J116" s="141"/>
      <c r="K116" s="142">
        <f>SUM(K114:K115)</f>
        <v>3495.4450864753653</v>
      </c>
      <c r="L116" s="143">
        <f>K116-I116</f>
        <v>-147.60286000000042</v>
      </c>
      <c r="M116" s="139"/>
      <c r="N116" s="140">
        <f>SUM(N114:N115)</f>
        <v>3643.0479464753657</v>
      </c>
      <c r="O116" s="141"/>
      <c r="P116" s="142">
        <f>SUM(P114:P115)</f>
        <v>3495.4450864753653</v>
      </c>
      <c r="Q116" s="143">
        <f>P116-N116</f>
        <v>-147.60286000000042</v>
      </c>
      <c r="R116" s="139"/>
      <c r="S116" s="140">
        <f>SUM(S114:S115)</f>
        <v>3888.999226475366</v>
      </c>
      <c r="T116" s="141"/>
      <c r="U116" s="142">
        <f>SUM(U114:U115)</f>
        <v>3495.4450864753653</v>
      </c>
      <c r="V116" s="143">
        <f>U116-S116</f>
        <v>-393.55414000000064</v>
      </c>
    </row>
    <row r="117" spans="1:22" ht="15.75" thickBot="1" x14ac:dyDescent="0.3">
      <c r="A117" s="144">
        <f t="shared" si="10"/>
        <v>51</v>
      </c>
      <c r="B117" s="145" t="s">
        <v>87</v>
      </c>
      <c r="C117" s="146"/>
      <c r="D117" s="147"/>
      <c r="E117" s="148"/>
      <c r="F117" s="149"/>
      <c r="G117" s="150">
        <f>G116/D116</f>
        <v>-4.0516310015300677E-2</v>
      </c>
      <c r="H117" s="146"/>
      <c r="I117" s="147"/>
      <c r="J117" s="148"/>
      <c r="K117" s="149"/>
      <c r="L117" s="150">
        <f>L116/I116</f>
        <v>-4.0516310015300677E-2</v>
      </c>
      <c r="M117" s="146"/>
      <c r="N117" s="147"/>
      <c r="O117" s="148"/>
      <c r="P117" s="149"/>
      <c r="Q117" s="150">
        <f>Q116/N116</f>
        <v>-4.0516310015300677E-2</v>
      </c>
      <c r="R117" s="146"/>
      <c r="S117" s="147"/>
      <c r="T117" s="148"/>
      <c r="U117" s="149"/>
      <c r="V117" s="150">
        <f>V116/S116</f>
        <v>-0.10119676479254078</v>
      </c>
    </row>
    <row r="118" spans="1:22" ht="15.75" thickBot="1" x14ac:dyDescent="0.3"/>
    <row r="119" spans="1:22" x14ac:dyDescent="0.25">
      <c r="A119" s="113">
        <f>A117+1</f>
        <v>52</v>
      </c>
      <c r="B119" s="114" t="s">
        <v>89</v>
      </c>
      <c r="C119" s="113" t="s">
        <v>2</v>
      </c>
      <c r="D119" s="158" t="s">
        <v>3</v>
      </c>
      <c r="E119" s="159" t="s">
        <v>2</v>
      </c>
      <c r="F119" s="160" t="s">
        <v>3</v>
      </c>
      <c r="G119" s="161" t="s">
        <v>77</v>
      </c>
      <c r="H119" s="113" t="s">
        <v>2</v>
      </c>
      <c r="I119" s="158" t="s">
        <v>3</v>
      </c>
      <c r="J119" s="159" t="s">
        <v>2</v>
      </c>
      <c r="K119" s="160" t="s">
        <v>3</v>
      </c>
      <c r="L119" s="161" t="s">
        <v>77</v>
      </c>
      <c r="M119" s="113" t="s">
        <v>2</v>
      </c>
      <c r="N119" s="158" t="s">
        <v>3</v>
      </c>
      <c r="O119" s="159" t="s">
        <v>2</v>
      </c>
      <c r="P119" s="160" t="s">
        <v>3</v>
      </c>
      <c r="Q119" s="161" t="s">
        <v>77</v>
      </c>
      <c r="R119" s="113" t="s">
        <v>2</v>
      </c>
      <c r="S119" s="158" t="s">
        <v>3</v>
      </c>
      <c r="T119" s="159" t="s">
        <v>2</v>
      </c>
      <c r="U119" s="160" t="s">
        <v>3</v>
      </c>
      <c r="V119" s="161" t="s">
        <v>77</v>
      </c>
    </row>
    <row r="120" spans="1:22" x14ac:dyDescent="0.25">
      <c r="A120" s="99">
        <f>A119+1</f>
        <v>53</v>
      </c>
      <c r="B120" s="48" t="s">
        <v>88</v>
      </c>
      <c r="C120" s="49"/>
      <c r="D120" s="32">
        <f>SUM(D78:D79)+D81+D82+D91+D84</f>
        <v>351.81161038615141</v>
      </c>
      <c r="E120" s="66"/>
      <c r="F120" s="2">
        <f>SUM(F78:F79)+F81+F82+F91+F84</f>
        <v>345.59361038615145</v>
      </c>
      <c r="G120" s="36">
        <f>F120-D120</f>
        <v>-6.2179999999999609</v>
      </c>
      <c r="H120" s="49"/>
      <c r="I120" s="32">
        <f>SUM(I78:I79)+I81+I82+I91+I84</f>
        <v>351.81161038615141</v>
      </c>
      <c r="J120" s="66"/>
      <c r="K120" s="2">
        <f>SUM(K78:K79)+K81+K82+K91+K84</f>
        <v>345.59361038615145</v>
      </c>
      <c r="L120" s="36">
        <f>K120-I120</f>
        <v>-6.2179999999999609</v>
      </c>
      <c r="M120" s="49"/>
      <c r="N120" s="32">
        <f>SUM(N78:N79)+N81+N82+N91+N84</f>
        <v>351.81161038615141</v>
      </c>
      <c r="O120" s="66"/>
      <c r="P120" s="2">
        <f>SUM(P78:P79)+P81+P82+P91+P84</f>
        <v>345.59361038615145</v>
      </c>
      <c r="Q120" s="36">
        <f>P120-N120</f>
        <v>-6.2179999999999609</v>
      </c>
      <c r="R120" s="49"/>
      <c r="S120" s="32">
        <f>SUM(S78:S79)+S81+S82+S91+S84</f>
        <v>351.81161038615141</v>
      </c>
      <c r="T120" s="66"/>
      <c r="U120" s="2">
        <f>SUM(U78:U79)+U81+U82+U91+U84</f>
        <v>345.59361038615145</v>
      </c>
      <c r="V120" s="36">
        <f>U120-S120</f>
        <v>-6.2179999999999609</v>
      </c>
    </row>
    <row r="121" spans="1:22" x14ac:dyDescent="0.25">
      <c r="A121" s="124">
        <f t="shared" ref="A121:A123" si="19">A120+1</f>
        <v>54</v>
      </c>
      <c r="B121" s="125" t="s">
        <v>87</v>
      </c>
      <c r="C121" s="126"/>
      <c r="D121" s="127"/>
      <c r="E121" s="128"/>
      <c r="F121" s="53"/>
      <c r="G121" s="129">
        <f>G120/SUM(D120:D123)</f>
        <v>-1.4376692118394445E-2</v>
      </c>
      <c r="H121" s="126"/>
      <c r="I121" s="127"/>
      <c r="J121" s="128"/>
      <c r="K121" s="53"/>
      <c r="L121" s="129">
        <f>L120/SUM(I120:I123)</f>
        <v>-1.4376692118394445E-2</v>
      </c>
      <c r="M121" s="126"/>
      <c r="N121" s="127"/>
      <c r="O121" s="128"/>
      <c r="P121" s="53"/>
      <c r="Q121" s="129">
        <f>Q120/SUM(N120:N123)</f>
        <v>-1.4376692118394445E-2</v>
      </c>
      <c r="R121" s="126"/>
      <c r="S121" s="127"/>
      <c r="T121" s="128"/>
      <c r="U121" s="53"/>
      <c r="V121" s="129">
        <f>V120/SUM(S120:S123)</f>
        <v>-1.0620643007852844E-2</v>
      </c>
    </row>
    <row r="122" spans="1:22" x14ac:dyDescent="0.25">
      <c r="A122" s="99">
        <f t="shared" si="19"/>
        <v>55</v>
      </c>
      <c r="B122" s="48" t="s">
        <v>90</v>
      </c>
      <c r="C122" s="49"/>
      <c r="D122" s="32">
        <f>D80+SUM(D85:D90)+D83</f>
        <v>80.693999999999988</v>
      </c>
      <c r="E122" s="66"/>
      <c r="F122" s="2">
        <f>F80+SUM(F85:F90)+F83</f>
        <v>66.10199999999999</v>
      </c>
      <c r="G122" s="36">
        <f>F122-D122</f>
        <v>-14.591999999999999</v>
      </c>
      <c r="H122" s="49"/>
      <c r="I122" s="32">
        <f>I80+SUM(I85:I90)+I83</f>
        <v>80.693999999999988</v>
      </c>
      <c r="J122" s="66"/>
      <c r="K122" s="2">
        <f>K80+SUM(K85:K90)+K83</f>
        <v>66.10199999999999</v>
      </c>
      <c r="L122" s="36">
        <f>K122-I122</f>
        <v>-14.591999999999999</v>
      </c>
      <c r="M122" s="49"/>
      <c r="N122" s="32">
        <f>N80+SUM(N85:N90)+N83</f>
        <v>80.693999999999988</v>
      </c>
      <c r="O122" s="66"/>
      <c r="P122" s="2">
        <f>P80+SUM(P85:P90)+P83</f>
        <v>66.10199999999999</v>
      </c>
      <c r="Q122" s="36">
        <f>P122-N122</f>
        <v>-14.591999999999999</v>
      </c>
      <c r="R122" s="49"/>
      <c r="S122" s="32">
        <f>S80+SUM(S85:S90)+S83</f>
        <v>233.65199999999999</v>
      </c>
      <c r="T122" s="66"/>
      <c r="U122" s="2">
        <f>U80+SUM(U85:U90)+U83</f>
        <v>66.10199999999999</v>
      </c>
      <c r="V122" s="36">
        <f>U122-S122</f>
        <v>-167.55</v>
      </c>
    </row>
    <row r="123" spans="1:22" ht="15.75" thickBot="1" x14ac:dyDescent="0.3">
      <c r="A123" s="130">
        <f t="shared" si="19"/>
        <v>56</v>
      </c>
      <c r="B123" s="131" t="s">
        <v>87</v>
      </c>
      <c r="C123" s="132"/>
      <c r="D123" s="133"/>
      <c r="E123" s="134"/>
      <c r="F123" s="135"/>
      <c r="G123" s="136">
        <f>G122/SUM(D120:D123)</f>
        <v>-3.373829067089306E-2</v>
      </c>
      <c r="H123" s="132"/>
      <c r="I123" s="133"/>
      <c r="J123" s="134"/>
      <c r="K123" s="135"/>
      <c r="L123" s="136">
        <f>L122/SUM(I120:I123)</f>
        <v>-3.373829067089306E-2</v>
      </c>
      <c r="M123" s="132"/>
      <c r="N123" s="133"/>
      <c r="O123" s="134"/>
      <c r="P123" s="135"/>
      <c r="Q123" s="136">
        <f>Q122/SUM(N120:N123)</f>
        <v>-3.373829067089306E-2</v>
      </c>
      <c r="R123" s="132"/>
      <c r="S123" s="133"/>
      <c r="T123" s="134"/>
      <c r="U123" s="135"/>
      <c r="V123" s="136">
        <f>V122/SUM(S120:S123)</f>
        <v>-0.2861834570546406</v>
      </c>
    </row>
    <row r="124" spans="1:22" ht="15.75" thickBot="1" x14ac:dyDescent="0.3"/>
    <row r="125" spans="1:22" x14ac:dyDescent="0.25">
      <c r="A125" s="341" t="s">
        <v>81</v>
      </c>
      <c r="B125" s="343" t="s">
        <v>0</v>
      </c>
      <c r="C125" s="339" t="s">
        <v>159</v>
      </c>
      <c r="D125" s="340"/>
      <c r="E125" s="337" t="s">
        <v>158</v>
      </c>
      <c r="F125" s="337"/>
      <c r="G125" s="338"/>
      <c r="H125" s="339" t="s">
        <v>160</v>
      </c>
      <c r="I125" s="340"/>
      <c r="J125" s="337" t="s">
        <v>158</v>
      </c>
      <c r="K125" s="337"/>
      <c r="L125" s="338"/>
      <c r="M125" s="339" t="s">
        <v>161</v>
      </c>
      <c r="N125" s="340"/>
      <c r="O125" s="337" t="s">
        <v>158</v>
      </c>
      <c r="P125" s="337"/>
      <c r="Q125" s="338"/>
      <c r="R125" s="339" t="s">
        <v>162</v>
      </c>
      <c r="S125" s="340"/>
      <c r="T125" s="337" t="s">
        <v>158</v>
      </c>
      <c r="U125" s="337"/>
      <c r="V125" s="338"/>
    </row>
    <row r="126" spans="1:22" x14ac:dyDescent="0.25">
      <c r="A126" s="342"/>
      <c r="B126" s="344"/>
      <c r="C126" s="117" t="s">
        <v>2</v>
      </c>
      <c r="D126" s="118" t="s">
        <v>3</v>
      </c>
      <c r="E126" s="119" t="s">
        <v>2</v>
      </c>
      <c r="F126" s="120" t="s">
        <v>3</v>
      </c>
      <c r="G126" s="246" t="s">
        <v>77</v>
      </c>
      <c r="H126" s="117" t="s">
        <v>2</v>
      </c>
      <c r="I126" s="118" t="s">
        <v>3</v>
      </c>
      <c r="J126" s="119" t="s">
        <v>2</v>
      </c>
      <c r="K126" s="120" t="s">
        <v>3</v>
      </c>
      <c r="L126" s="246" t="s">
        <v>77</v>
      </c>
      <c r="M126" s="117" t="s">
        <v>2</v>
      </c>
      <c r="N126" s="118" t="s">
        <v>3</v>
      </c>
      <c r="O126" s="119" t="s">
        <v>2</v>
      </c>
      <c r="P126" s="120" t="s">
        <v>3</v>
      </c>
      <c r="Q126" s="246" t="s">
        <v>77</v>
      </c>
      <c r="R126" s="117" t="s">
        <v>2</v>
      </c>
      <c r="S126" s="118" t="s">
        <v>3</v>
      </c>
      <c r="T126" s="119" t="s">
        <v>2</v>
      </c>
      <c r="U126" s="120" t="s">
        <v>3</v>
      </c>
      <c r="V126" s="246" t="s">
        <v>77</v>
      </c>
    </row>
    <row r="127" spans="1:22" x14ac:dyDescent="0.25">
      <c r="A127" s="99">
        <v>1</v>
      </c>
      <c r="B127" s="48" t="s">
        <v>68</v>
      </c>
      <c r="C127" s="49"/>
      <c r="D127" s="164">
        <v>32500</v>
      </c>
      <c r="E127" s="66"/>
      <c r="F127" s="44">
        <f>D127</f>
        <v>32500</v>
      </c>
      <c r="G127" s="48"/>
      <c r="H127" s="49"/>
      <c r="I127" s="312">
        <f>D127</f>
        <v>32500</v>
      </c>
      <c r="J127" s="66"/>
      <c r="K127" s="44">
        <f>I127</f>
        <v>32500</v>
      </c>
      <c r="L127" s="48"/>
      <c r="M127" s="49"/>
      <c r="N127" s="312">
        <f>I127</f>
        <v>32500</v>
      </c>
      <c r="O127" s="66"/>
      <c r="P127" s="44">
        <f>N127</f>
        <v>32500</v>
      </c>
      <c r="Q127" s="48"/>
      <c r="R127" s="49"/>
      <c r="S127" s="312">
        <f>N127</f>
        <v>32500</v>
      </c>
      <c r="T127" s="66"/>
      <c r="U127" s="44">
        <f>S127</f>
        <v>32500</v>
      </c>
      <c r="V127" s="48"/>
    </row>
    <row r="128" spans="1:22" x14ac:dyDescent="0.25">
      <c r="A128" s="99">
        <f>A127+1</f>
        <v>2</v>
      </c>
      <c r="B128" s="48" t="s">
        <v>69</v>
      </c>
      <c r="C128" s="49"/>
      <c r="D128" s="164">
        <v>100</v>
      </c>
      <c r="E128" s="66"/>
      <c r="F128" s="44">
        <f>D128</f>
        <v>100</v>
      </c>
      <c r="G128" s="48"/>
      <c r="H128" s="49"/>
      <c r="I128" s="312">
        <f>D128</f>
        <v>100</v>
      </c>
      <c r="J128" s="66"/>
      <c r="K128" s="44">
        <f>I128</f>
        <v>100</v>
      </c>
      <c r="L128" s="48"/>
      <c r="M128" s="49"/>
      <c r="N128" s="312">
        <f>I128</f>
        <v>100</v>
      </c>
      <c r="O128" s="66"/>
      <c r="P128" s="44">
        <f>N128</f>
        <v>100</v>
      </c>
      <c r="Q128" s="48"/>
      <c r="R128" s="49"/>
      <c r="S128" s="312">
        <f>N128</f>
        <v>100</v>
      </c>
      <c r="T128" s="66"/>
      <c r="U128" s="44">
        <f>S128</f>
        <v>100</v>
      </c>
      <c r="V128" s="48"/>
    </row>
    <row r="129" spans="1:22" x14ac:dyDescent="0.25">
      <c r="A129" s="99">
        <f t="shared" ref="A129:A177" si="20">A128+1</f>
        <v>3</v>
      </c>
      <c r="B129" s="48" t="s">
        <v>19</v>
      </c>
      <c r="C129" s="49"/>
      <c r="D129" s="30">
        <f>CKH_LOSS</f>
        <v>1.0430999999999999</v>
      </c>
      <c r="E129" s="66"/>
      <c r="F129" s="1">
        <f>EPI_LOSS</f>
        <v>1.0430999999999999</v>
      </c>
      <c r="G129" s="48"/>
      <c r="H129" s="49"/>
      <c r="I129" s="30">
        <f>SMP_LOSS</f>
        <v>1.0430999999999999</v>
      </c>
      <c r="J129" s="66"/>
      <c r="K129" s="1">
        <f>EPI_LOSS</f>
        <v>1.0430999999999999</v>
      </c>
      <c r="L129" s="48"/>
      <c r="M129" s="49"/>
      <c r="N129" s="30">
        <f>DUT_LOSS</f>
        <v>1.0430999999999999</v>
      </c>
      <c r="O129" s="66"/>
      <c r="P129" s="1">
        <f>EPI_LOSS</f>
        <v>1.0430999999999999</v>
      </c>
      <c r="Q129" s="48"/>
      <c r="R129" s="49"/>
      <c r="S129" s="30">
        <f>NEW_LOSS</f>
        <v>1.0430999999999999</v>
      </c>
      <c r="T129" s="66"/>
      <c r="U129" s="1">
        <f>EPI_LOSS</f>
        <v>1.0430999999999999</v>
      </c>
      <c r="V129" s="48"/>
    </row>
    <row r="130" spans="1:22" x14ac:dyDescent="0.25">
      <c r="A130" s="99">
        <f t="shared" si="20"/>
        <v>4</v>
      </c>
      <c r="B130" s="48" t="s">
        <v>70</v>
      </c>
      <c r="C130" s="49"/>
      <c r="D130" s="43">
        <f>D127*D129</f>
        <v>33900.75</v>
      </c>
      <c r="E130" s="66"/>
      <c r="F130" s="44">
        <f>F127*F129</f>
        <v>33900.75</v>
      </c>
      <c r="G130" s="48"/>
      <c r="H130" s="49"/>
      <c r="I130" s="43">
        <f>I127*I129</f>
        <v>33900.75</v>
      </c>
      <c r="J130" s="66"/>
      <c r="K130" s="44">
        <f>K127*K129</f>
        <v>33900.75</v>
      </c>
      <c r="L130" s="48"/>
      <c r="M130" s="49"/>
      <c r="N130" s="43">
        <f>N127*N129</f>
        <v>33900.75</v>
      </c>
      <c r="O130" s="66"/>
      <c r="P130" s="44">
        <f>P127*P129</f>
        <v>33900.75</v>
      </c>
      <c r="Q130" s="48"/>
      <c r="R130" s="49"/>
      <c r="S130" s="43">
        <f>S127*S129</f>
        <v>33900.75</v>
      </c>
      <c r="T130" s="66"/>
      <c r="U130" s="44">
        <f>U127*U129</f>
        <v>33900.75</v>
      </c>
      <c r="V130" s="48"/>
    </row>
    <row r="131" spans="1:22" x14ac:dyDescent="0.25">
      <c r="A131" s="100">
        <f t="shared" si="20"/>
        <v>5</v>
      </c>
      <c r="B131" s="46" t="s">
        <v>24</v>
      </c>
      <c r="C131" s="45"/>
      <c r="D131" s="31"/>
      <c r="E131" s="67"/>
      <c r="F131" s="29"/>
      <c r="G131" s="46"/>
      <c r="H131" s="45"/>
      <c r="I131" s="31"/>
      <c r="J131" s="67"/>
      <c r="K131" s="29"/>
      <c r="L131" s="46"/>
      <c r="M131" s="45"/>
      <c r="N131" s="31"/>
      <c r="O131" s="67"/>
      <c r="P131" s="29"/>
      <c r="Q131" s="46"/>
      <c r="R131" s="45"/>
      <c r="S131" s="31"/>
      <c r="T131" s="67"/>
      <c r="U131" s="29"/>
      <c r="V131" s="46"/>
    </row>
    <row r="132" spans="1:22" x14ac:dyDescent="0.25">
      <c r="A132" s="99">
        <f t="shared" si="20"/>
        <v>6</v>
      </c>
      <c r="B132" s="48" t="s">
        <v>20</v>
      </c>
      <c r="C132" s="47">
        <f>'General Input'!$B$11</f>
        <v>8.6999999999999994E-2</v>
      </c>
      <c r="D132" s="32">
        <f>D127*C132*TOU_OFF</f>
        <v>1837.3102529960054</v>
      </c>
      <c r="E132" s="68">
        <f>'General Input'!$B$11</f>
        <v>8.6999999999999994E-2</v>
      </c>
      <c r="F132" s="2">
        <f>F127*E132*TOU_OFF</f>
        <v>1837.3102529960054</v>
      </c>
      <c r="G132" s="48"/>
      <c r="H132" s="47">
        <f>'General Input'!$B$11</f>
        <v>8.6999999999999994E-2</v>
      </c>
      <c r="I132" s="32">
        <f>I127*H132*TOU_OFF</f>
        <v>1837.3102529960054</v>
      </c>
      <c r="J132" s="68">
        <f>'General Input'!$B$11</f>
        <v>8.6999999999999994E-2</v>
      </c>
      <c r="K132" s="2">
        <f>K127*J132*TOU_OFF</f>
        <v>1837.3102529960054</v>
      </c>
      <c r="L132" s="48"/>
      <c r="M132" s="47">
        <f>'General Input'!$B$11</f>
        <v>8.6999999999999994E-2</v>
      </c>
      <c r="N132" s="32">
        <f>N127*M132*TOU_OFF</f>
        <v>1837.3102529960054</v>
      </c>
      <c r="O132" s="68">
        <f>'General Input'!$B$11</f>
        <v>8.6999999999999994E-2</v>
      </c>
      <c r="P132" s="2">
        <f>P127*O132*TOU_OFF</f>
        <v>1837.3102529960054</v>
      </c>
      <c r="Q132" s="48"/>
      <c r="R132" s="47">
        <f>'General Input'!$B$11</f>
        <v>8.6999999999999994E-2</v>
      </c>
      <c r="S132" s="32">
        <f>S127*R132*TOU_OFF</f>
        <v>1837.3102529960054</v>
      </c>
      <c r="T132" s="68">
        <f>'General Input'!$B$11</f>
        <v>8.6999999999999994E-2</v>
      </c>
      <c r="U132" s="2">
        <f>U127*T132*TOU_OFF</f>
        <v>1837.3102529960054</v>
      </c>
      <c r="V132" s="48"/>
    </row>
    <row r="133" spans="1:22" x14ac:dyDescent="0.25">
      <c r="A133" s="99">
        <f t="shared" si="20"/>
        <v>7</v>
      </c>
      <c r="B133" s="48" t="s">
        <v>21</v>
      </c>
      <c r="C133" s="47">
        <f>'General Input'!$B$12</f>
        <v>0.13200000000000001</v>
      </c>
      <c r="D133" s="32">
        <f>D127*C133*TOU_MID</f>
        <v>731.18508655126504</v>
      </c>
      <c r="E133" s="68">
        <f>'General Input'!$B$12</f>
        <v>0.13200000000000001</v>
      </c>
      <c r="F133" s="2">
        <f>F127*E133*TOU_MID</f>
        <v>731.18508655126504</v>
      </c>
      <c r="G133" s="48"/>
      <c r="H133" s="47">
        <f>'General Input'!$B$12</f>
        <v>0.13200000000000001</v>
      </c>
      <c r="I133" s="32">
        <f>I127*H133*TOU_MID</f>
        <v>731.18508655126504</v>
      </c>
      <c r="J133" s="68">
        <f>'General Input'!$B$12</f>
        <v>0.13200000000000001</v>
      </c>
      <c r="K133" s="2">
        <f>K127*J133*TOU_MID</f>
        <v>731.18508655126504</v>
      </c>
      <c r="L133" s="48"/>
      <c r="M133" s="47">
        <f>'General Input'!$B$12</f>
        <v>0.13200000000000001</v>
      </c>
      <c r="N133" s="32">
        <f>N127*M133*TOU_MID</f>
        <v>731.18508655126504</v>
      </c>
      <c r="O133" s="68">
        <f>'General Input'!$B$12</f>
        <v>0.13200000000000001</v>
      </c>
      <c r="P133" s="2">
        <f>P127*O133*TOU_MID</f>
        <v>731.18508655126504</v>
      </c>
      <c r="Q133" s="48"/>
      <c r="R133" s="47">
        <f>'General Input'!$B$12</f>
        <v>0.13200000000000001</v>
      </c>
      <c r="S133" s="32">
        <f>S127*R133*TOU_MID</f>
        <v>731.18508655126504</v>
      </c>
      <c r="T133" s="68">
        <f>'General Input'!$B$12</f>
        <v>0.13200000000000001</v>
      </c>
      <c r="U133" s="2">
        <f>U127*T133*TOU_MID</f>
        <v>731.18508655126504</v>
      </c>
      <c r="V133" s="48"/>
    </row>
    <row r="134" spans="1:22" x14ac:dyDescent="0.25">
      <c r="A134" s="101">
        <f t="shared" si="20"/>
        <v>8</v>
      </c>
      <c r="B134" s="85" t="s">
        <v>22</v>
      </c>
      <c r="C134" s="84">
        <f>'General Input'!$B$13</f>
        <v>0.18</v>
      </c>
      <c r="D134" s="39">
        <f>D127*C134*TOU_ON</f>
        <v>1051.5978695073236</v>
      </c>
      <c r="E134" s="69">
        <f>'General Input'!$B$13</f>
        <v>0.18</v>
      </c>
      <c r="F134" s="40">
        <f>F127*E134*TOU_ON</f>
        <v>1051.5978695073236</v>
      </c>
      <c r="G134" s="85"/>
      <c r="H134" s="84">
        <f>'General Input'!$B$13</f>
        <v>0.18</v>
      </c>
      <c r="I134" s="39">
        <f>I127*H134*TOU_ON</f>
        <v>1051.5978695073236</v>
      </c>
      <c r="J134" s="69">
        <f>'General Input'!$B$13</f>
        <v>0.18</v>
      </c>
      <c r="K134" s="40">
        <f>K127*J134*TOU_ON</f>
        <v>1051.5978695073236</v>
      </c>
      <c r="L134" s="85"/>
      <c r="M134" s="84">
        <f>'General Input'!$B$13</f>
        <v>0.18</v>
      </c>
      <c r="N134" s="39">
        <f>N127*M134*TOU_ON</f>
        <v>1051.5978695073236</v>
      </c>
      <c r="O134" s="69">
        <f>'General Input'!$B$13</f>
        <v>0.18</v>
      </c>
      <c r="P134" s="40">
        <f>P127*O134*TOU_ON</f>
        <v>1051.5978695073236</v>
      </c>
      <c r="Q134" s="85"/>
      <c r="R134" s="84">
        <f>'General Input'!$B$13</f>
        <v>0.18</v>
      </c>
      <c r="S134" s="39">
        <f>S127*R134*TOU_ON</f>
        <v>1051.5978695073236</v>
      </c>
      <c r="T134" s="69">
        <f>'General Input'!$B$13</f>
        <v>0.18</v>
      </c>
      <c r="U134" s="40">
        <f>U127*T134*TOU_ON</f>
        <v>1051.5978695073236</v>
      </c>
      <c r="V134" s="85"/>
    </row>
    <row r="135" spans="1:22" x14ac:dyDescent="0.25">
      <c r="A135" s="102">
        <f t="shared" si="20"/>
        <v>9</v>
      </c>
      <c r="B135" s="103" t="s">
        <v>23</v>
      </c>
      <c r="C135" s="86"/>
      <c r="D135" s="56">
        <f>SUM(D132:D134)</f>
        <v>3620.0932090545939</v>
      </c>
      <c r="E135" s="70"/>
      <c r="F135" s="55">
        <f>SUM(F132:F134)</f>
        <v>3620.0932090545939</v>
      </c>
      <c r="G135" s="87">
        <f>D135-F135</f>
        <v>0</v>
      </c>
      <c r="H135" s="86"/>
      <c r="I135" s="56">
        <f>SUM(I132:I134)</f>
        <v>3620.0932090545939</v>
      </c>
      <c r="J135" s="70"/>
      <c r="K135" s="55">
        <f>SUM(K132:K134)</f>
        <v>3620.0932090545939</v>
      </c>
      <c r="L135" s="87">
        <f>I135-K135</f>
        <v>0</v>
      </c>
      <c r="M135" s="86"/>
      <c r="N135" s="56">
        <f>SUM(N132:N134)</f>
        <v>3620.0932090545939</v>
      </c>
      <c r="O135" s="70"/>
      <c r="P135" s="55">
        <f>SUM(P132:P134)</f>
        <v>3620.0932090545939</v>
      </c>
      <c r="Q135" s="87">
        <f>N135-P135</f>
        <v>0</v>
      </c>
      <c r="R135" s="86"/>
      <c r="S135" s="56">
        <f>SUM(S132:S134)</f>
        <v>3620.0932090545939</v>
      </c>
      <c r="T135" s="70"/>
      <c r="U135" s="55">
        <f>SUM(U132:U134)</f>
        <v>3620.0932090545939</v>
      </c>
      <c r="V135" s="87">
        <f>S135-U135</f>
        <v>0</v>
      </c>
    </row>
    <row r="136" spans="1:22" x14ac:dyDescent="0.25">
      <c r="A136" s="104">
        <f t="shared" si="20"/>
        <v>10</v>
      </c>
      <c r="B136" s="105" t="s">
        <v>87</v>
      </c>
      <c r="C136" s="88"/>
      <c r="D136" s="80"/>
      <c r="E136" s="71"/>
      <c r="F136" s="57"/>
      <c r="G136" s="89">
        <f>G135/D135</f>
        <v>0</v>
      </c>
      <c r="H136" s="88"/>
      <c r="I136" s="80"/>
      <c r="J136" s="71"/>
      <c r="K136" s="57"/>
      <c r="L136" s="89">
        <f>L135/I135</f>
        <v>0</v>
      </c>
      <c r="M136" s="88"/>
      <c r="N136" s="80"/>
      <c r="O136" s="71"/>
      <c r="P136" s="57"/>
      <c r="Q136" s="89">
        <f>Q135/N135</f>
        <v>0</v>
      </c>
      <c r="R136" s="88"/>
      <c r="S136" s="80"/>
      <c r="T136" s="71"/>
      <c r="U136" s="57"/>
      <c r="V136" s="89">
        <f>V135/S135</f>
        <v>0</v>
      </c>
    </row>
    <row r="137" spans="1:22" x14ac:dyDescent="0.25">
      <c r="A137" s="106">
        <f t="shared" si="20"/>
        <v>11</v>
      </c>
      <c r="B137" s="91" t="s">
        <v>25</v>
      </c>
      <c r="C137" s="90"/>
      <c r="D137" s="81"/>
      <c r="E137" s="72"/>
      <c r="F137" s="54"/>
      <c r="G137" s="91"/>
      <c r="H137" s="90"/>
      <c r="I137" s="81"/>
      <c r="J137" s="72"/>
      <c r="K137" s="54"/>
      <c r="L137" s="91"/>
      <c r="M137" s="90"/>
      <c r="N137" s="81"/>
      <c r="O137" s="72"/>
      <c r="P137" s="54"/>
      <c r="Q137" s="91"/>
      <c r="R137" s="90"/>
      <c r="S137" s="81"/>
      <c r="T137" s="72"/>
      <c r="U137" s="54"/>
      <c r="V137" s="91"/>
    </row>
    <row r="138" spans="1:22" x14ac:dyDescent="0.25">
      <c r="A138" s="99">
        <f t="shared" si="20"/>
        <v>12</v>
      </c>
      <c r="B138" s="48" t="s">
        <v>5</v>
      </c>
      <c r="C138" s="35">
        <f>Rates!$D$3</f>
        <v>97.27</v>
      </c>
      <c r="D138" s="32">
        <f>C138</f>
        <v>97.27</v>
      </c>
      <c r="E138" s="73">
        <f>Rates!$L$3</f>
        <v>99.17</v>
      </c>
      <c r="F138" s="2">
        <f>E138</f>
        <v>99.17</v>
      </c>
      <c r="G138" s="48"/>
      <c r="H138" s="35">
        <f>Rates!$D$3</f>
        <v>97.27</v>
      </c>
      <c r="I138" s="32">
        <f>H138</f>
        <v>97.27</v>
      </c>
      <c r="J138" s="73">
        <f>Rates!$L$3</f>
        <v>99.17</v>
      </c>
      <c r="K138" s="2">
        <f>J138</f>
        <v>99.17</v>
      </c>
      <c r="L138" s="48"/>
      <c r="M138" s="35">
        <f>Rates!$D$3</f>
        <v>97.27</v>
      </c>
      <c r="N138" s="32">
        <f>M138</f>
        <v>97.27</v>
      </c>
      <c r="O138" s="73">
        <f>Rates!$L$3</f>
        <v>99.17</v>
      </c>
      <c r="P138" s="2">
        <f>O138</f>
        <v>99.17</v>
      </c>
      <c r="Q138" s="48"/>
      <c r="R138" s="35">
        <f>Rates!$D$3</f>
        <v>97.27</v>
      </c>
      <c r="S138" s="32">
        <f>R138</f>
        <v>97.27</v>
      </c>
      <c r="T138" s="73">
        <f>Rates!$L$3</f>
        <v>99.17</v>
      </c>
      <c r="U138" s="2">
        <f>T138</f>
        <v>99.17</v>
      </c>
      <c r="V138" s="48"/>
    </row>
    <row r="139" spans="1:22" x14ac:dyDescent="0.25">
      <c r="A139" s="99">
        <f t="shared" si="20"/>
        <v>13</v>
      </c>
      <c r="B139" s="48" t="s">
        <v>139</v>
      </c>
      <c r="C139" s="35">
        <f>Rates!$D$4</f>
        <v>13.35</v>
      </c>
      <c r="D139" s="32">
        <f t="shared" ref="D139:D140" si="21">C139</f>
        <v>13.35</v>
      </c>
      <c r="E139" s="73">
        <f>Rates!$L$4</f>
        <v>0</v>
      </c>
      <c r="F139" s="2">
        <f t="shared" ref="F139:F140" si="22">E139</f>
        <v>0</v>
      </c>
      <c r="G139" s="48"/>
      <c r="H139" s="35">
        <f>Rates!$D$4</f>
        <v>13.35</v>
      </c>
      <c r="I139" s="32">
        <f t="shared" ref="I139:I140" si="23">H139</f>
        <v>13.35</v>
      </c>
      <c r="J139" s="73">
        <f>Rates!$L$4</f>
        <v>0</v>
      </c>
      <c r="K139" s="2">
        <f t="shared" ref="K139:K140" si="24">J139</f>
        <v>0</v>
      </c>
      <c r="L139" s="48"/>
      <c r="M139" s="35">
        <f>Rates!$D$4</f>
        <v>13.35</v>
      </c>
      <c r="N139" s="32">
        <f t="shared" ref="N139:N140" si="25">M139</f>
        <v>13.35</v>
      </c>
      <c r="O139" s="73">
        <f>Rates!$L$4</f>
        <v>0</v>
      </c>
      <c r="P139" s="2">
        <f t="shared" ref="P139:P140" si="26">O139</f>
        <v>0</v>
      </c>
      <c r="Q139" s="48"/>
      <c r="R139" s="35">
        <f>Rates!$D$4</f>
        <v>13.35</v>
      </c>
      <c r="S139" s="32">
        <f t="shared" ref="S139:S140" si="27">R139</f>
        <v>13.35</v>
      </c>
      <c r="T139" s="73">
        <f>Rates!$L$4</f>
        <v>0</v>
      </c>
      <c r="U139" s="2">
        <f t="shared" ref="U139:U140" si="28">T139</f>
        <v>0</v>
      </c>
      <c r="V139" s="48"/>
    </row>
    <row r="140" spans="1:22" x14ac:dyDescent="0.25">
      <c r="A140" s="99">
        <f t="shared" si="20"/>
        <v>14</v>
      </c>
      <c r="B140" s="48" t="s">
        <v>72</v>
      </c>
      <c r="C140" s="35">
        <f>Rates!$D$5</f>
        <v>0</v>
      </c>
      <c r="D140" s="32">
        <f t="shared" si="21"/>
        <v>0</v>
      </c>
      <c r="E140" s="73">
        <f>Rates!$L$5</f>
        <v>0</v>
      </c>
      <c r="F140" s="2">
        <f t="shared" si="22"/>
        <v>0</v>
      </c>
      <c r="G140" s="48"/>
      <c r="H140" s="35">
        <f>Rates!$D$5</f>
        <v>0</v>
      </c>
      <c r="I140" s="32">
        <f t="shared" si="23"/>
        <v>0</v>
      </c>
      <c r="J140" s="73">
        <f>Rates!$L$5</f>
        <v>0</v>
      </c>
      <c r="K140" s="2">
        <f t="shared" si="24"/>
        <v>0</v>
      </c>
      <c r="L140" s="48"/>
      <c r="M140" s="35">
        <f>Rates!$D$5</f>
        <v>0</v>
      </c>
      <c r="N140" s="32">
        <f t="shared" si="25"/>
        <v>0</v>
      </c>
      <c r="O140" s="73">
        <f>Rates!$L$5</f>
        <v>0</v>
      </c>
      <c r="P140" s="2">
        <f t="shared" si="26"/>
        <v>0</v>
      </c>
      <c r="Q140" s="48"/>
      <c r="R140" s="35">
        <f>Rates!$D$5</f>
        <v>0</v>
      </c>
      <c r="S140" s="32">
        <f t="shared" si="27"/>
        <v>0</v>
      </c>
      <c r="T140" s="73">
        <f>Rates!$L$5</f>
        <v>0</v>
      </c>
      <c r="U140" s="2">
        <f t="shared" si="28"/>
        <v>0</v>
      </c>
      <c r="V140" s="48"/>
    </row>
    <row r="141" spans="1:22" x14ac:dyDescent="0.25">
      <c r="A141" s="99">
        <f t="shared" si="20"/>
        <v>15</v>
      </c>
      <c r="B141" s="48" t="s">
        <v>4</v>
      </c>
      <c r="C141" s="37">
        <f>D135/D127</f>
        <v>0.11138748335552597</v>
      </c>
      <c r="D141" s="32">
        <f>(D130-D127)*C141</f>
        <v>156.026017310253</v>
      </c>
      <c r="E141" s="74">
        <f>F135/F127</f>
        <v>0.11138748335552597</v>
      </c>
      <c r="F141" s="2">
        <f>(F130-F127)*E141</f>
        <v>156.026017310253</v>
      </c>
      <c r="G141" s="48"/>
      <c r="H141" s="37">
        <f>I135/I127</f>
        <v>0.11138748335552597</v>
      </c>
      <c r="I141" s="32">
        <f>(I130-I127)*H141</f>
        <v>156.026017310253</v>
      </c>
      <c r="J141" s="74">
        <f>K135/K127</f>
        <v>0.11138748335552597</v>
      </c>
      <c r="K141" s="2">
        <f>(K130-K127)*J141</f>
        <v>156.026017310253</v>
      </c>
      <c r="L141" s="48"/>
      <c r="M141" s="37">
        <f>N135/N127</f>
        <v>0.11138748335552597</v>
      </c>
      <c r="N141" s="32">
        <f>(N130-N127)*M141</f>
        <v>156.026017310253</v>
      </c>
      <c r="O141" s="74">
        <f>P135/P127</f>
        <v>0.11138748335552597</v>
      </c>
      <c r="P141" s="2">
        <f>(P130-P127)*O141</f>
        <v>156.026017310253</v>
      </c>
      <c r="Q141" s="48"/>
      <c r="R141" s="37">
        <f>S135/S127</f>
        <v>0.11138748335552597</v>
      </c>
      <c r="S141" s="32">
        <f>(S130-S127)*R141</f>
        <v>156.026017310253</v>
      </c>
      <c r="T141" s="74">
        <f>U135/U127</f>
        <v>0.11138748335552597</v>
      </c>
      <c r="U141" s="2">
        <f>(U130-U127)*T141</f>
        <v>156.026017310253</v>
      </c>
      <c r="V141" s="48"/>
    </row>
    <row r="142" spans="1:22" x14ac:dyDescent="0.25">
      <c r="A142" s="99">
        <f t="shared" si="20"/>
        <v>16</v>
      </c>
      <c r="B142" s="48" t="s">
        <v>67</v>
      </c>
      <c r="C142" s="37">
        <f>Rates!$D$7</f>
        <v>3.2218</v>
      </c>
      <c r="D142" s="32">
        <f>C142*D128</f>
        <v>322.18</v>
      </c>
      <c r="E142" s="74">
        <f>Rates!$L$7</f>
        <v>3.2846000000000002</v>
      </c>
      <c r="F142" s="2">
        <f>E142*F128</f>
        <v>328.46000000000004</v>
      </c>
      <c r="G142" s="48"/>
      <c r="H142" s="37">
        <f>Rates!$D$7</f>
        <v>3.2218</v>
      </c>
      <c r="I142" s="32">
        <f>H142*I128</f>
        <v>322.18</v>
      </c>
      <c r="J142" s="74">
        <f>Rates!$L$7</f>
        <v>3.2846000000000002</v>
      </c>
      <c r="K142" s="2">
        <f>J142*K128</f>
        <v>328.46000000000004</v>
      </c>
      <c r="L142" s="48"/>
      <c r="M142" s="37">
        <f>Rates!$D$7</f>
        <v>3.2218</v>
      </c>
      <c r="N142" s="32">
        <f>M142*N128</f>
        <v>322.18</v>
      </c>
      <c r="O142" s="74">
        <f>Rates!$L$7</f>
        <v>3.2846000000000002</v>
      </c>
      <c r="P142" s="2">
        <f>O142*P128</f>
        <v>328.46000000000004</v>
      </c>
      <c r="Q142" s="48"/>
      <c r="R142" s="37">
        <f>Rates!$D$7</f>
        <v>3.2218</v>
      </c>
      <c r="S142" s="32">
        <f>R142*S128</f>
        <v>322.18</v>
      </c>
      <c r="T142" s="74">
        <f>Rates!$L$7</f>
        <v>3.2846000000000002</v>
      </c>
      <c r="U142" s="2">
        <f>T142*U128</f>
        <v>328.46000000000004</v>
      </c>
      <c r="V142" s="48"/>
    </row>
    <row r="143" spans="1:22" x14ac:dyDescent="0.25">
      <c r="A143" s="99">
        <f t="shared" si="20"/>
        <v>17</v>
      </c>
      <c r="B143" s="48" t="s">
        <v>7</v>
      </c>
      <c r="C143" s="37">
        <f>Rates!$D$8</f>
        <v>0.62009999999999998</v>
      </c>
      <c r="D143" s="32">
        <f>C143*D128</f>
        <v>62.01</v>
      </c>
      <c r="E143" s="74">
        <f>Rates!$L$8</f>
        <v>0.62009999999999998</v>
      </c>
      <c r="F143" s="2">
        <f>E143*F128</f>
        <v>62.01</v>
      </c>
      <c r="G143" s="48"/>
      <c r="H143" s="37">
        <f>Rates!$D$8</f>
        <v>0.62009999999999998</v>
      </c>
      <c r="I143" s="32">
        <f>H143*I128</f>
        <v>62.01</v>
      </c>
      <c r="J143" s="74">
        <f>Rates!$L$8</f>
        <v>0.62009999999999998</v>
      </c>
      <c r="K143" s="2">
        <f>J143*K128</f>
        <v>62.01</v>
      </c>
      <c r="L143" s="48"/>
      <c r="M143" s="37">
        <f>Rates!$D$8</f>
        <v>0.62009999999999998</v>
      </c>
      <c r="N143" s="32">
        <f>M143*N128</f>
        <v>62.01</v>
      </c>
      <c r="O143" s="74">
        <f>Rates!$L$8</f>
        <v>0.62009999999999998</v>
      </c>
      <c r="P143" s="2">
        <f>O143*P128</f>
        <v>62.01</v>
      </c>
      <c r="Q143" s="48"/>
      <c r="R143" s="37">
        <f>Rates!$D$8</f>
        <v>0.62009999999999998</v>
      </c>
      <c r="S143" s="32">
        <f>R143*S128</f>
        <v>62.01</v>
      </c>
      <c r="T143" s="74">
        <f>Rates!$L$8</f>
        <v>0.62009999999999998</v>
      </c>
      <c r="U143" s="2">
        <f>T143*U128</f>
        <v>62.01</v>
      </c>
      <c r="V143" s="48"/>
    </row>
    <row r="144" spans="1:22" x14ac:dyDescent="0.25">
      <c r="A144" s="99">
        <f t="shared" si="20"/>
        <v>18</v>
      </c>
      <c r="B144" s="48" t="s">
        <v>8</v>
      </c>
      <c r="C144" s="37">
        <f>Rates!$D$9</f>
        <v>5.6300000000000003E-2</v>
      </c>
      <c r="D144" s="32">
        <f>C144*D128</f>
        <v>5.63</v>
      </c>
      <c r="E144" s="74">
        <f>Rates!$L$9</f>
        <v>8.0699999999999994E-2</v>
      </c>
      <c r="F144" s="2">
        <f>E144*F128</f>
        <v>8.07</v>
      </c>
      <c r="G144" s="48"/>
      <c r="H144" s="37">
        <f>Rates!$D$9</f>
        <v>5.6300000000000003E-2</v>
      </c>
      <c r="I144" s="32">
        <f>H144*I128</f>
        <v>5.63</v>
      </c>
      <c r="J144" s="74">
        <f>Rates!$L$9</f>
        <v>8.0699999999999994E-2</v>
      </c>
      <c r="K144" s="2">
        <f>J144*K128</f>
        <v>8.07</v>
      </c>
      <c r="L144" s="48"/>
      <c r="M144" s="37">
        <f>Rates!$D$9</f>
        <v>5.6300000000000003E-2</v>
      </c>
      <c r="N144" s="32">
        <f>M144*N128</f>
        <v>5.63</v>
      </c>
      <c r="O144" s="74">
        <f>Rates!$L$9</f>
        <v>8.0699999999999994E-2</v>
      </c>
      <c r="P144" s="2">
        <f>O144*P128</f>
        <v>8.07</v>
      </c>
      <c r="Q144" s="48"/>
      <c r="R144" s="37">
        <f>Rates!$D$9</f>
        <v>5.6300000000000003E-2</v>
      </c>
      <c r="S144" s="32">
        <f>R144*S128</f>
        <v>5.63</v>
      </c>
      <c r="T144" s="74">
        <f>Rates!$L$9</f>
        <v>8.0699999999999994E-2</v>
      </c>
      <c r="U144" s="2">
        <f>T144*U128</f>
        <v>8.07</v>
      </c>
      <c r="V144" s="48"/>
    </row>
    <row r="145" spans="1:22" x14ac:dyDescent="0.25">
      <c r="A145" s="99">
        <f t="shared" si="20"/>
        <v>19</v>
      </c>
      <c r="B145" s="48" t="s">
        <v>75</v>
      </c>
      <c r="C145" s="37">
        <v>0</v>
      </c>
      <c r="D145" s="32">
        <f>C145*D128</f>
        <v>0</v>
      </c>
      <c r="E145" s="74">
        <v>0</v>
      </c>
      <c r="F145" s="2">
        <f>E145*F128</f>
        <v>0</v>
      </c>
      <c r="G145" s="48"/>
      <c r="H145" s="37">
        <v>0</v>
      </c>
      <c r="I145" s="32">
        <f>H145*I128</f>
        <v>0</v>
      </c>
      <c r="J145" s="74">
        <v>0</v>
      </c>
      <c r="K145" s="2">
        <f>J145*K128</f>
        <v>0</v>
      </c>
      <c r="L145" s="48"/>
      <c r="M145" s="37">
        <v>0</v>
      </c>
      <c r="N145" s="32">
        <f>M145*N128</f>
        <v>0</v>
      </c>
      <c r="O145" s="74">
        <v>0</v>
      </c>
      <c r="P145" s="2">
        <f>O145*P128</f>
        <v>0</v>
      </c>
      <c r="Q145" s="48"/>
      <c r="R145" s="37">
        <f>Rates!$D$23</f>
        <v>0.87029999999999996</v>
      </c>
      <c r="S145" s="32">
        <f>R145*S128</f>
        <v>87.03</v>
      </c>
      <c r="T145" s="74">
        <v>0</v>
      </c>
      <c r="U145" s="2">
        <f>T145*U128</f>
        <v>0</v>
      </c>
      <c r="V145" s="48"/>
    </row>
    <row r="146" spans="1:22" x14ac:dyDescent="0.25">
      <c r="A146" s="99">
        <f t="shared" si="20"/>
        <v>20</v>
      </c>
      <c r="B146" s="48" t="s">
        <v>82</v>
      </c>
      <c r="C146" s="37">
        <v>0</v>
      </c>
      <c r="D146" s="32">
        <f>C146*D128</f>
        <v>0</v>
      </c>
      <c r="E146" s="74">
        <v>0</v>
      </c>
      <c r="F146" s="2">
        <f>E146*F128</f>
        <v>0</v>
      </c>
      <c r="G146" s="48"/>
      <c r="H146" s="37">
        <v>0</v>
      </c>
      <c r="I146" s="32">
        <f>H146*I128</f>
        <v>0</v>
      </c>
      <c r="J146" s="74">
        <v>0</v>
      </c>
      <c r="K146" s="2">
        <f>J146*K128</f>
        <v>0</v>
      </c>
      <c r="L146" s="48"/>
      <c r="M146" s="37">
        <v>0</v>
      </c>
      <c r="N146" s="32">
        <f>M146*N128</f>
        <v>0</v>
      </c>
      <c r="O146" s="74">
        <v>0</v>
      </c>
      <c r="P146" s="2">
        <f>O146*P128</f>
        <v>0</v>
      </c>
      <c r="Q146" s="48"/>
      <c r="R146" s="37">
        <f>Rates!$D$24</f>
        <v>1.679</v>
      </c>
      <c r="S146" s="32">
        <f>R146*S128</f>
        <v>167.9</v>
      </c>
      <c r="T146" s="74">
        <v>0</v>
      </c>
      <c r="U146" s="2">
        <f>T146*U128</f>
        <v>0</v>
      </c>
      <c r="V146" s="48"/>
    </row>
    <row r="147" spans="1:22" x14ac:dyDescent="0.25">
      <c r="A147" s="99">
        <f t="shared" si="20"/>
        <v>21</v>
      </c>
      <c r="B147" s="48" t="s">
        <v>76</v>
      </c>
      <c r="C147" s="37">
        <f>Rates!$D$10</f>
        <v>0.57940000000000003</v>
      </c>
      <c r="D147" s="32">
        <f>C147*D128</f>
        <v>57.940000000000005</v>
      </c>
      <c r="E147" s="74">
        <f>Rates!$L$10</f>
        <v>0</v>
      </c>
      <c r="F147" s="2">
        <f>E147*F128</f>
        <v>0</v>
      </c>
      <c r="G147" s="48"/>
      <c r="H147" s="37">
        <f>Rates!$D$10</f>
        <v>0.57940000000000003</v>
      </c>
      <c r="I147" s="32">
        <f>H147*I128</f>
        <v>57.940000000000005</v>
      </c>
      <c r="J147" s="74">
        <f>Rates!$L$10</f>
        <v>0</v>
      </c>
      <c r="K147" s="2">
        <f>J147*K128</f>
        <v>0</v>
      </c>
      <c r="L147" s="48"/>
      <c r="M147" s="37">
        <f>Rates!$D$10</f>
        <v>0.57940000000000003</v>
      </c>
      <c r="N147" s="32">
        <f>M147*N128</f>
        <v>57.940000000000005</v>
      </c>
      <c r="O147" s="74">
        <f>Rates!$L$10</f>
        <v>0</v>
      </c>
      <c r="P147" s="2">
        <f>O147*P128</f>
        <v>0</v>
      </c>
      <c r="Q147" s="48"/>
      <c r="R147" s="37">
        <f>Rates!$D$10</f>
        <v>0.57940000000000003</v>
      </c>
      <c r="S147" s="32">
        <f>R147*S128</f>
        <v>57.940000000000005</v>
      </c>
      <c r="T147" s="74">
        <f>Rates!$L$10</f>
        <v>0</v>
      </c>
      <c r="U147" s="2">
        <f>T147*U128</f>
        <v>0</v>
      </c>
      <c r="V147" s="48"/>
    </row>
    <row r="148" spans="1:22" x14ac:dyDescent="0.25">
      <c r="A148" s="99">
        <f t="shared" si="20"/>
        <v>22</v>
      </c>
      <c r="B148" s="48" t="s">
        <v>157</v>
      </c>
      <c r="C148" s="37">
        <f>Rates!$D$11</f>
        <v>0</v>
      </c>
      <c r="D148" s="32">
        <f>C148*D128</f>
        <v>0</v>
      </c>
      <c r="E148" s="74">
        <f>Rates!$L$11</f>
        <v>0.36499999999999999</v>
      </c>
      <c r="F148" s="2">
        <f>E148*F128</f>
        <v>36.5</v>
      </c>
      <c r="G148" s="48"/>
      <c r="H148" s="37">
        <f>Rates!$D$11</f>
        <v>0</v>
      </c>
      <c r="I148" s="32">
        <f>H148*I128</f>
        <v>0</v>
      </c>
      <c r="J148" s="74">
        <f>Rates!$L$11</f>
        <v>0.36499999999999999</v>
      </c>
      <c r="K148" s="2">
        <f>J148*K128</f>
        <v>36.5</v>
      </c>
      <c r="L148" s="48"/>
      <c r="M148" s="37">
        <f>Rates!$D$11</f>
        <v>0</v>
      </c>
      <c r="N148" s="32">
        <f>M148*N128</f>
        <v>0</v>
      </c>
      <c r="O148" s="74">
        <f>Rates!$L$11</f>
        <v>0.36499999999999999</v>
      </c>
      <c r="P148" s="2">
        <f>O148*P128</f>
        <v>36.5</v>
      </c>
      <c r="Q148" s="48"/>
      <c r="R148" s="37">
        <f>Rates!$D$11</f>
        <v>0</v>
      </c>
      <c r="S148" s="32">
        <f>R148*S128</f>
        <v>0</v>
      </c>
      <c r="T148" s="74">
        <f>Rates!$L$11</f>
        <v>0.36499999999999999</v>
      </c>
      <c r="U148" s="2">
        <f>T148*U128</f>
        <v>36.5</v>
      </c>
      <c r="V148" s="48"/>
    </row>
    <row r="149" spans="1:22" x14ac:dyDescent="0.25">
      <c r="A149" s="99">
        <f t="shared" si="20"/>
        <v>23</v>
      </c>
      <c r="B149" s="48" t="s">
        <v>173</v>
      </c>
      <c r="C149" s="37">
        <f>Rates!$D$12</f>
        <v>0</v>
      </c>
      <c r="D149" s="32">
        <f>C149*D128</f>
        <v>0</v>
      </c>
      <c r="E149" s="74">
        <f>Rates!$L$12</f>
        <v>0.1166</v>
      </c>
      <c r="F149" s="2">
        <f>E149*F128</f>
        <v>11.66</v>
      </c>
      <c r="G149" s="48"/>
      <c r="H149" s="37">
        <f>Rates!$D$12</f>
        <v>0</v>
      </c>
      <c r="I149" s="32">
        <f>H149*I128</f>
        <v>0</v>
      </c>
      <c r="J149" s="74">
        <f>Rates!$L$12</f>
        <v>0.1166</v>
      </c>
      <c r="K149" s="2">
        <f>J149*K128</f>
        <v>11.66</v>
      </c>
      <c r="L149" s="48"/>
      <c r="M149" s="37">
        <f>Rates!$D$12</f>
        <v>0</v>
      </c>
      <c r="N149" s="32">
        <f>M149*N128</f>
        <v>0</v>
      </c>
      <c r="O149" s="74">
        <f>Rates!$L$12</f>
        <v>0.1166</v>
      </c>
      <c r="P149" s="2">
        <f>O149*P128</f>
        <v>11.66</v>
      </c>
      <c r="Q149" s="48"/>
      <c r="R149" s="37">
        <f>Rates!$D$12</f>
        <v>0</v>
      </c>
      <c r="S149" s="32">
        <f>R149*S128</f>
        <v>0</v>
      </c>
      <c r="T149" s="74">
        <f>Rates!$L$12</f>
        <v>0.1166</v>
      </c>
      <c r="U149" s="2">
        <f>T149*U128</f>
        <v>11.66</v>
      </c>
      <c r="V149" s="48"/>
    </row>
    <row r="150" spans="1:22" x14ac:dyDescent="0.25">
      <c r="A150" s="99">
        <f t="shared" si="20"/>
        <v>24</v>
      </c>
      <c r="B150" s="48" t="s">
        <v>71</v>
      </c>
      <c r="C150" s="37">
        <f>Rates!$D$13</f>
        <v>0.1454</v>
      </c>
      <c r="D150" s="32">
        <f>C150*D128</f>
        <v>14.540000000000001</v>
      </c>
      <c r="E150" s="74">
        <f>Rates!$L$13</f>
        <v>0</v>
      </c>
      <c r="F150" s="2">
        <f>E150*F128</f>
        <v>0</v>
      </c>
      <c r="G150" s="48"/>
      <c r="H150" s="37">
        <f>Rates!$D$13</f>
        <v>0.1454</v>
      </c>
      <c r="I150" s="32">
        <f>H150*I128</f>
        <v>14.540000000000001</v>
      </c>
      <c r="J150" s="74">
        <f>Rates!$L$13</f>
        <v>0</v>
      </c>
      <c r="K150" s="2">
        <f>J150*K128</f>
        <v>0</v>
      </c>
      <c r="L150" s="48"/>
      <c r="M150" s="37">
        <f>Rates!$D$13</f>
        <v>0.1454</v>
      </c>
      <c r="N150" s="32">
        <f>M150*N128</f>
        <v>14.540000000000001</v>
      </c>
      <c r="O150" s="74">
        <f>Rates!$L$13</f>
        <v>0</v>
      </c>
      <c r="P150" s="2">
        <f>O150*P128</f>
        <v>0</v>
      </c>
      <c r="Q150" s="48"/>
      <c r="R150" s="37">
        <f>Rates!$D$13</f>
        <v>0.1454</v>
      </c>
      <c r="S150" s="32">
        <f>R150*S128</f>
        <v>14.540000000000001</v>
      </c>
      <c r="T150" s="74">
        <f>Rates!$L$13</f>
        <v>0</v>
      </c>
      <c r="U150" s="2">
        <f>T150*U128</f>
        <v>0</v>
      </c>
      <c r="V150" s="48"/>
    </row>
    <row r="151" spans="1:22" x14ac:dyDescent="0.25">
      <c r="A151" s="99">
        <f t="shared" si="20"/>
        <v>25</v>
      </c>
      <c r="B151" s="48" t="s">
        <v>78</v>
      </c>
      <c r="C151" s="37">
        <f>Rates!$D$14</f>
        <v>-0.81850000000000001</v>
      </c>
      <c r="D151" s="32">
        <f>C151*D128</f>
        <v>-81.849999999999994</v>
      </c>
      <c r="E151" s="74">
        <f>Rates!$L$14</f>
        <v>-0.81850000000000001</v>
      </c>
      <c r="F151" s="2">
        <f>E151*F128</f>
        <v>-81.849999999999994</v>
      </c>
      <c r="G151" s="48"/>
      <c r="H151" s="37">
        <f>Rates!$D$14</f>
        <v>-0.81850000000000001</v>
      </c>
      <c r="I151" s="32">
        <f>H151*I128</f>
        <v>-81.849999999999994</v>
      </c>
      <c r="J151" s="74">
        <f>Rates!$L$14</f>
        <v>-0.81850000000000001</v>
      </c>
      <c r="K151" s="2">
        <f>J151*K128</f>
        <v>-81.849999999999994</v>
      </c>
      <c r="L151" s="48"/>
      <c r="M151" s="37">
        <f>Rates!$D$14</f>
        <v>-0.81850000000000001</v>
      </c>
      <c r="N151" s="32">
        <f>M151*N128</f>
        <v>-81.849999999999994</v>
      </c>
      <c r="O151" s="74">
        <f>Rates!$L$14</f>
        <v>-0.81850000000000001</v>
      </c>
      <c r="P151" s="2">
        <f>O151*P128</f>
        <v>-81.849999999999994</v>
      </c>
      <c r="Q151" s="48"/>
      <c r="R151" s="37">
        <f>Rates!$D$14</f>
        <v>-0.81850000000000001</v>
      </c>
      <c r="S151" s="32">
        <f>R151*S128</f>
        <v>-81.849999999999994</v>
      </c>
      <c r="T151" s="74">
        <f>Rates!$L$14</f>
        <v>-0.81850000000000001</v>
      </c>
      <c r="U151" s="2">
        <f>T151*U128</f>
        <v>-81.849999999999994</v>
      </c>
      <c r="V151" s="48"/>
    </row>
    <row r="152" spans="1:22" x14ac:dyDescent="0.25">
      <c r="A152" s="102">
        <f t="shared" si="20"/>
        <v>26</v>
      </c>
      <c r="B152" s="103" t="s">
        <v>23</v>
      </c>
      <c r="C152" s="86"/>
      <c r="D152" s="56">
        <f>SUM(D138:D151)</f>
        <v>647.09601731025305</v>
      </c>
      <c r="E152" s="70"/>
      <c r="F152" s="55">
        <f>SUM(F138:F151)</f>
        <v>620.04601731025298</v>
      </c>
      <c r="G152" s="87">
        <f>F152-D152</f>
        <v>-27.050000000000068</v>
      </c>
      <c r="H152" s="86"/>
      <c r="I152" s="56">
        <f>SUM(I138:I151)</f>
        <v>647.09601731025305</v>
      </c>
      <c r="J152" s="70"/>
      <c r="K152" s="55">
        <f>SUM(K138:K151)</f>
        <v>620.04601731025298</v>
      </c>
      <c r="L152" s="87">
        <f>K152-I152</f>
        <v>-27.050000000000068</v>
      </c>
      <c r="M152" s="86"/>
      <c r="N152" s="56">
        <f>SUM(N138:N151)</f>
        <v>647.09601731025305</v>
      </c>
      <c r="O152" s="70"/>
      <c r="P152" s="55">
        <f>SUM(P138:P151)</f>
        <v>620.04601731025298</v>
      </c>
      <c r="Q152" s="87">
        <f>P152-N152</f>
        <v>-27.050000000000068</v>
      </c>
      <c r="R152" s="86"/>
      <c r="S152" s="56">
        <f>SUM(S138:S151)</f>
        <v>902.026017310253</v>
      </c>
      <c r="T152" s="70"/>
      <c r="U152" s="55">
        <f>SUM(U138:U151)</f>
        <v>620.04601731025298</v>
      </c>
      <c r="V152" s="87">
        <f>U152-S152</f>
        <v>-281.98</v>
      </c>
    </row>
    <row r="153" spans="1:22" x14ac:dyDescent="0.25">
      <c r="A153" s="104">
        <f t="shared" si="20"/>
        <v>27</v>
      </c>
      <c r="B153" s="105" t="s">
        <v>87</v>
      </c>
      <c r="C153" s="88"/>
      <c r="D153" s="80"/>
      <c r="E153" s="71"/>
      <c r="F153" s="57"/>
      <c r="G153" s="89">
        <f>G152/D152</f>
        <v>-4.180214261314303E-2</v>
      </c>
      <c r="H153" s="88"/>
      <c r="I153" s="80"/>
      <c r="J153" s="71"/>
      <c r="K153" s="57"/>
      <c r="L153" s="89">
        <f>L152/I152</f>
        <v>-4.180214261314303E-2</v>
      </c>
      <c r="M153" s="88"/>
      <c r="N153" s="80"/>
      <c r="O153" s="71"/>
      <c r="P153" s="57"/>
      <c r="Q153" s="89">
        <f>Q152/N152</f>
        <v>-4.180214261314303E-2</v>
      </c>
      <c r="R153" s="88"/>
      <c r="S153" s="80"/>
      <c r="T153" s="71"/>
      <c r="U153" s="57"/>
      <c r="V153" s="89">
        <f>V152/S152</f>
        <v>-0.31260739112695973</v>
      </c>
    </row>
    <row r="154" spans="1:22" x14ac:dyDescent="0.25">
      <c r="A154" s="106">
        <f t="shared" si="20"/>
        <v>28</v>
      </c>
      <c r="B154" s="91" t="s">
        <v>26</v>
      </c>
      <c r="C154" s="90"/>
      <c r="D154" s="81"/>
      <c r="E154" s="72"/>
      <c r="F154" s="54"/>
      <c r="G154" s="91"/>
      <c r="H154" s="90"/>
      <c r="I154" s="81"/>
      <c r="J154" s="72"/>
      <c r="K154" s="54"/>
      <c r="L154" s="91"/>
      <c r="M154" s="90"/>
      <c r="N154" s="81"/>
      <c r="O154" s="72"/>
      <c r="P154" s="54"/>
      <c r="Q154" s="91"/>
      <c r="R154" s="90"/>
      <c r="S154" s="81"/>
      <c r="T154" s="72"/>
      <c r="U154" s="54"/>
      <c r="V154" s="91"/>
    </row>
    <row r="155" spans="1:22" x14ac:dyDescent="0.25">
      <c r="A155" s="99">
        <f t="shared" si="20"/>
        <v>29</v>
      </c>
      <c r="B155" s="48" t="s">
        <v>57</v>
      </c>
      <c r="C155" s="37">
        <f>Rates!$D$17</f>
        <v>2.6640000000000001</v>
      </c>
      <c r="D155" s="32">
        <f>C155*D128</f>
        <v>266.40000000000003</v>
      </c>
      <c r="E155" s="74">
        <f>Rates!$L$17</f>
        <v>2.6311</v>
      </c>
      <c r="F155" s="2">
        <f>E155*F128</f>
        <v>263.11</v>
      </c>
      <c r="G155" s="48"/>
      <c r="H155" s="37">
        <f>Rates!$D$17</f>
        <v>2.6640000000000001</v>
      </c>
      <c r="I155" s="32">
        <f>H155*I128</f>
        <v>266.40000000000003</v>
      </c>
      <c r="J155" s="74">
        <f>Rates!$L$17</f>
        <v>2.6311</v>
      </c>
      <c r="K155" s="2">
        <f>J155*K128</f>
        <v>263.11</v>
      </c>
      <c r="L155" s="48"/>
      <c r="M155" s="37">
        <f>Rates!$D$17</f>
        <v>2.6640000000000001</v>
      </c>
      <c r="N155" s="32">
        <f>M155*N128</f>
        <v>266.40000000000003</v>
      </c>
      <c r="O155" s="74">
        <f>Rates!$L$17</f>
        <v>2.6311</v>
      </c>
      <c r="P155" s="2">
        <f>O155*P128</f>
        <v>263.11</v>
      </c>
      <c r="Q155" s="48"/>
      <c r="R155" s="37">
        <f>Rates!$D$17</f>
        <v>2.6640000000000001</v>
      </c>
      <c r="S155" s="32">
        <f>R155*S128</f>
        <v>266.40000000000003</v>
      </c>
      <c r="T155" s="74">
        <f>Rates!$L$17</f>
        <v>2.6311</v>
      </c>
      <c r="U155" s="2">
        <f>T155*U128</f>
        <v>263.11</v>
      </c>
      <c r="V155" s="48"/>
    </row>
    <row r="156" spans="1:22" x14ac:dyDescent="0.25">
      <c r="A156" s="99">
        <f t="shared" si="20"/>
        <v>30</v>
      </c>
      <c r="B156" s="48" t="s">
        <v>58</v>
      </c>
      <c r="C156" s="37">
        <f>Rates!$D$18</f>
        <v>1.9890000000000001</v>
      </c>
      <c r="D156" s="32">
        <f>C156*D128</f>
        <v>198.9</v>
      </c>
      <c r="E156" s="74">
        <f>Rates!$L$18</f>
        <v>1.9709000000000001</v>
      </c>
      <c r="F156" s="2">
        <f>E156*F128</f>
        <v>197.09</v>
      </c>
      <c r="G156" s="48"/>
      <c r="H156" s="37">
        <f>Rates!$D$18</f>
        <v>1.9890000000000001</v>
      </c>
      <c r="I156" s="32">
        <f>H156*I128</f>
        <v>198.9</v>
      </c>
      <c r="J156" s="74">
        <f>Rates!$L$18</f>
        <v>1.9709000000000001</v>
      </c>
      <c r="K156" s="2">
        <f>J156*K128</f>
        <v>197.09</v>
      </c>
      <c r="L156" s="48"/>
      <c r="M156" s="37">
        <f>Rates!$D$18</f>
        <v>1.9890000000000001</v>
      </c>
      <c r="N156" s="32">
        <f>M156*N128</f>
        <v>198.9</v>
      </c>
      <c r="O156" s="74">
        <f>Rates!$L$18</f>
        <v>1.9709000000000001</v>
      </c>
      <c r="P156" s="2">
        <f>O156*P128</f>
        <v>197.09</v>
      </c>
      <c r="Q156" s="48"/>
      <c r="R156" s="37">
        <f>Rates!$D$18</f>
        <v>1.9890000000000001</v>
      </c>
      <c r="S156" s="32">
        <f>R156*S128</f>
        <v>198.9</v>
      </c>
      <c r="T156" s="74">
        <f>Rates!$L$18</f>
        <v>1.9709000000000001</v>
      </c>
      <c r="U156" s="2">
        <f>T156*U128</f>
        <v>197.09</v>
      </c>
      <c r="V156" s="48"/>
    </row>
    <row r="157" spans="1:22" x14ac:dyDescent="0.25">
      <c r="A157" s="102">
        <f t="shared" si="20"/>
        <v>31</v>
      </c>
      <c r="B157" s="103" t="s">
        <v>23</v>
      </c>
      <c r="C157" s="86"/>
      <c r="D157" s="56">
        <f>SUM(D155:D156)</f>
        <v>465.30000000000007</v>
      </c>
      <c r="E157" s="70"/>
      <c r="F157" s="55">
        <f>SUM(F155:F156)</f>
        <v>460.20000000000005</v>
      </c>
      <c r="G157" s="87">
        <f>F157-D157</f>
        <v>-5.1000000000000227</v>
      </c>
      <c r="H157" s="86"/>
      <c r="I157" s="56">
        <f>SUM(I155:I156)</f>
        <v>465.30000000000007</v>
      </c>
      <c r="J157" s="70"/>
      <c r="K157" s="55">
        <f>SUM(K155:K156)</f>
        <v>460.20000000000005</v>
      </c>
      <c r="L157" s="87">
        <f>K157-I157</f>
        <v>-5.1000000000000227</v>
      </c>
      <c r="M157" s="86"/>
      <c r="N157" s="56">
        <f>SUM(N155:N156)</f>
        <v>465.30000000000007</v>
      </c>
      <c r="O157" s="70"/>
      <c r="P157" s="55">
        <f>SUM(P155:P156)</f>
        <v>460.20000000000005</v>
      </c>
      <c r="Q157" s="87">
        <f>P157-N157</f>
        <v>-5.1000000000000227</v>
      </c>
      <c r="R157" s="86"/>
      <c r="S157" s="56">
        <f>SUM(S155:S156)</f>
        <v>465.30000000000007</v>
      </c>
      <c r="T157" s="70"/>
      <c r="U157" s="55">
        <f>SUM(U155:U156)</f>
        <v>460.20000000000005</v>
      </c>
      <c r="V157" s="87">
        <f>U157-S157</f>
        <v>-5.1000000000000227</v>
      </c>
    </row>
    <row r="158" spans="1:22" x14ac:dyDescent="0.25">
      <c r="A158" s="104">
        <f t="shared" si="20"/>
        <v>32</v>
      </c>
      <c r="B158" s="105" t="s">
        <v>87</v>
      </c>
      <c r="C158" s="88"/>
      <c r="D158" s="80"/>
      <c r="E158" s="71"/>
      <c r="F158" s="57"/>
      <c r="G158" s="89">
        <f>G157/D157</f>
        <v>-1.0960670535138668E-2</v>
      </c>
      <c r="H158" s="88"/>
      <c r="I158" s="80"/>
      <c r="J158" s="71"/>
      <c r="K158" s="57"/>
      <c r="L158" s="89">
        <f>L157/I157</f>
        <v>-1.0960670535138668E-2</v>
      </c>
      <c r="M158" s="88"/>
      <c r="N158" s="80"/>
      <c r="O158" s="71"/>
      <c r="P158" s="57"/>
      <c r="Q158" s="89">
        <f>Q157/N157</f>
        <v>-1.0960670535138668E-2</v>
      </c>
      <c r="R158" s="88"/>
      <c r="S158" s="80"/>
      <c r="T158" s="71"/>
      <c r="U158" s="57"/>
      <c r="V158" s="89">
        <f>V157/S157</f>
        <v>-1.0960670535138668E-2</v>
      </c>
    </row>
    <row r="159" spans="1:22" x14ac:dyDescent="0.25">
      <c r="A159" s="106">
        <f t="shared" si="20"/>
        <v>33</v>
      </c>
      <c r="B159" s="91" t="s">
        <v>27</v>
      </c>
      <c r="C159" s="90"/>
      <c r="D159" s="81"/>
      <c r="E159" s="72"/>
      <c r="F159" s="54"/>
      <c r="G159" s="91"/>
      <c r="H159" s="90"/>
      <c r="I159" s="81"/>
      <c r="J159" s="72"/>
      <c r="K159" s="54"/>
      <c r="L159" s="91"/>
      <c r="M159" s="90"/>
      <c r="N159" s="81"/>
      <c r="O159" s="72"/>
      <c r="P159" s="54"/>
      <c r="Q159" s="91"/>
      <c r="R159" s="90"/>
      <c r="S159" s="81"/>
      <c r="T159" s="72"/>
      <c r="U159" s="54"/>
      <c r="V159" s="91"/>
    </row>
    <row r="160" spans="1:22" x14ac:dyDescent="0.25">
      <c r="A160" s="99">
        <f t="shared" si="20"/>
        <v>34</v>
      </c>
      <c r="B160" s="48" t="s">
        <v>167</v>
      </c>
      <c r="C160" s="37">
        <f>WMSR+RRRP</f>
        <v>6.0000000000000001E-3</v>
      </c>
      <c r="D160" s="32">
        <f>C160*D130</f>
        <v>203.40450000000001</v>
      </c>
      <c r="E160" s="74">
        <f>WMSR+RRRP</f>
        <v>6.0000000000000001E-3</v>
      </c>
      <c r="F160" s="2">
        <f>E160*F130</f>
        <v>203.40450000000001</v>
      </c>
      <c r="G160" s="48"/>
      <c r="H160" s="37">
        <f>WMSR+RRRP</f>
        <v>6.0000000000000001E-3</v>
      </c>
      <c r="I160" s="32">
        <f>H160*I130</f>
        <v>203.40450000000001</v>
      </c>
      <c r="J160" s="74">
        <f>WMSR+RRRP</f>
        <v>6.0000000000000001E-3</v>
      </c>
      <c r="K160" s="2">
        <f>J160*K130</f>
        <v>203.40450000000001</v>
      </c>
      <c r="L160" s="48"/>
      <c r="M160" s="37">
        <f>WMSR+RRRP</f>
        <v>6.0000000000000001E-3</v>
      </c>
      <c r="N160" s="32">
        <f>M160*N130</f>
        <v>203.40450000000001</v>
      </c>
      <c r="O160" s="74">
        <f>WMSR+RRRP</f>
        <v>6.0000000000000001E-3</v>
      </c>
      <c r="P160" s="2">
        <f>O160*P130</f>
        <v>203.40450000000001</v>
      </c>
      <c r="Q160" s="48"/>
      <c r="R160" s="37">
        <f>WMSR+RRRP</f>
        <v>6.0000000000000001E-3</v>
      </c>
      <c r="S160" s="32">
        <f>R160*S130</f>
        <v>203.40450000000001</v>
      </c>
      <c r="T160" s="74">
        <f>WMSR+RRRP</f>
        <v>6.0000000000000001E-3</v>
      </c>
      <c r="U160" s="2">
        <f>T160*U130</f>
        <v>203.40450000000001</v>
      </c>
      <c r="V160" s="48"/>
    </row>
    <row r="161" spans="1:22" x14ac:dyDescent="0.25">
      <c r="A161" s="99">
        <f t="shared" si="20"/>
        <v>35</v>
      </c>
      <c r="B161" s="48" t="s">
        <v>56</v>
      </c>
      <c r="C161" s="37">
        <f>SSS</f>
        <v>0.25</v>
      </c>
      <c r="D161" s="32">
        <f>C161</f>
        <v>0.25</v>
      </c>
      <c r="E161" s="74">
        <f>SSS</f>
        <v>0.25</v>
      </c>
      <c r="F161" s="2">
        <f>E161</f>
        <v>0.25</v>
      </c>
      <c r="G161" s="48"/>
      <c r="H161" s="37">
        <f>SSS</f>
        <v>0.25</v>
      </c>
      <c r="I161" s="32">
        <f>H161</f>
        <v>0.25</v>
      </c>
      <c r="J161" s="74">
        <f>SSS</f>
        <v>0.25</v>
      </c>
      <c r="K161" s="2">
        <f>J161</f>
        <v>0.25</v>
      </c>
      <c r="L161" s="48"/>
      <c r="M161" s="37">
        <f>SSS</f>
        <v>0.25</v>
      </c>
      <c r="N161" s="32">
        <f>M161</f>
        <v>0.25</v>
      </c>
      <c r="O161" s="74">
        <f>SSS</f>
        <v>0.25</v>
      </c>
      <c r="P161" s="2">
        <f>O161</f>
        <v>0.25</v>
      </c>
      <c r="Q161" s="48"/>
      <c r="R161" s="37">
        <f>SSS</f>
        <v>0.25</v>
      </c>
      <c r="S161" s="32">
        <f>R161</f>
        <v>0.25</v>
      </c>
      <c r="T161" s="74">
        <f>SSS</f>
        <v>0.25</v>
      </c>
      <c r="U161" s="2">
        <f>T161</f>
        <v>0.25</v>
      </c>
      <c r="V161" s="48"/>
    </row>
    <row r="162" spans="1:22" x14ac:dyDescent="0.25">
      <c r="A162" s="99">
        <f t="shared" si="20"/>
        <v>36</v>
      </c>
      <c r="B162" s="48" t="s">
        <v>9</v>
      </c>
      <c r="C162" s="37">
        <v>7.0000000000000001E-3</v>
      </c>
      <c r="D162" s="32">
        <f>C162*D127</f>
        <v>227.5</v>
      </c>
      <c r="E162" s="74">
        <v>7.0000000000000001E-3</v>
      </c>
      <c r="F162" s="2">
        <f>E162*F127</f>
        <v>227.5</v>
      </c>
      <c r="G162" s="48"/>
      <c r="H162" s="37">
        <v>7.0000000000000001E-3</v>
      </c>
      <c r="I162" s="32">
        <f>H162*I127</f>
        <v>227.5</v>
      </c>
      <c r="J162" s="74">
        <v>7.0000000000000001E-3</v>
      </c>
      <c r="K162" s="2">
        <f>J162*K127</f>
        <v>227.5</v>
      </c>
      <c r="L162" s="48"/>
      <c r="M162" s="37">
        <v>7.0000000000000001E-3</v>
      </c>
      <c r="N162" s="32">
        <f>M162*N127</f>
        <v>227.5</v>
      </c>
      <c r="O162" s="74">
        <v>7.0000000000000001E-3</v>
      </c>
      <c r="P162" s="2">
        <f>O162*P127</f>
        <v>227.5</v>
      </c>
      <c r="Q162" s="48"/>
      <c r="R162" s="37">
        <v>7.0000000000000001E-3</v>
      </c>
      <c r="S162" s="32">
        <f>R162*S127</f>
        <v>227.5</v>
      </c>
      <c r="T162" s="74">
        <v>7.0000000000000001E-3</v>
      </c>
      <c r="U162" s="2">
        <f>T162*U127</f>
        <v>227.5</v>
      </c>
      <c r="V162" s="48"/>
    </row>
    <row r="163" spans="1:22" x14ac:dyDescent="0.25">
      <c r="A163" s="102">
        <f t="shared" si="20"/>
        <v>37</v>
      </c>
      <c r="B163" s="103" t="s">
        <v>10</v>
      </c>
      <c r="C163" s="86"/>
      <c r="D163" s="56">
        <f>SUM(D160:D162)</f>
        <v>431.15449999999998</v>
      </c>
      <c r="E163" s="70"/>
      <c r="F163" s="55">
        <f>SUM(F160:F162)</f>
        <v>431.15449999999998</v>
      </c>
      <c r="G163" s="87">
        <f>F163-D163</f>
        <v>0</v>
      </c>
      <c r="H163" s="86"/>
      <c r="I163" s="56">
        <f>SUM(I160:I162)</f>
        <v>431.15449999999998</v>
      </c>
      <c r="J163" s="70"/>
      <c r="K163" s="55">
        <f>SUM(K160:K162)</f>
        <v>431.15449999999998</v>
      </c>
      <c r="L163" s="87">
        <f>K163-I163</f>
        <v>0</v>
      </c>
      <c r="M163" s="86"/>
      <c r="N163" s="56">
        <f>SUM(N160:N162)</f>
        <v>431.15449999999998</v>
      </c>
      <c r="O163" s="70"/>
      <c r="P163" s="55">
        <f>SUM(P160:P162)</f>
        <v>431.15449999999998</v>
      </c>
      <c r="Q163" s="87">
        <f>P163-N163</f>
        <v>0</v>
      </c>
      <c r="R163" s="86"/>
      <c r="S163" s="56">
        <f>SUM(S160:S162)</f>
        <v>431.15449999999998</v>
      </c>
      <c r="T163" s="70"/>
      <c r="U163" s="55">
        <f>SUM(U160:U162)</f>
        <v>431.15449999999998</v>
      </c>
      <c r="V163" s="87">
        <f>U163-S163</f>
        <v>0</v>
      </c>
    </row>
    <row r="164" spans="1:22" x14ac:dyDescent="0.25">
      <c r="A164" s="104">
        <f t="shared" si="20"/>
        <v>38</v>
      </c>
      <c r="B164" s="105" t="s">
        <v>87</v>
      </c>
      <c r="C164" s="88"/>
      <c r="D164" s="80"/>
      <c r="E164" s="71"/>
      <c r="F164" s="57"/>
      <c r="G164" s="89">
        <f>G163/D163</f>
        <v>0</v>
      </c>
      <c r="H164" s="88"/>
      <c r="I164" s="80"/>
      <c r="J164" s="71"/>
      <c r="K164" s="57"/>
      <c r="L164" s="89">
        <f>L163/I163</f>
        <v>0</v>
      </c>
      <c r="M164" s="88"/>
      <c r="N164" s="80"/>
      <c r="O164" s="71"/>
      <c r="P164" s="57"/>
      <c r="Q164" s="89">
        <f>Q163/N163</f>
        <v>0</v>
      </c>
      <c r="R164" s="88"/>
      <c r="S164" s="80"/>
      <c r="T164" s="71"/>
      <c r="U164" s="57"/>
      <c r="V164" s="89">
        <f>V163/S163</f>
        <v>0</v>
      </c>
    </row>
    <row r="165" spans="1:22" x14ac:dyDescent="0.25">
      <c r="A165" s="107">
        <f t="shared" si="20"/>
        <v>39</v>
      </c>
      <c r="B165" s="93" t="s">
        <v>97</v>
      </c>
      <c r="C165" s="92"/>
      <c r="D165" s="82">
        <f>D135+D152+D157+D163</f>
        <v>5163.6437263648468</v>
      </c>
      <c r="E165" s="75"/>
      <c r="F165" s="62">
        <f>F135+F152+F157+F163</f>
        <v>5131.4937263648462</v>
      </c>
      <c r="G165" s="93"/>
      <c r="H165" s="92"/>
      <c r="I165" s="82">
        <f>I135+I152+I157+I163</f>
        <v>5163.6437263648468</v>
      </c>
      <c r="J165" s="75"/>
      <c r="K165" s="62">
        <f>K135+K152+K157+K163</f>
        <v>5131.4937263648462</v>
      </c>
      <c r="L165" s="93"/>
      <c r="M165" s="92"/>
      <c r="N165" s="82">
        <f>N135+N152+N157+N163</f>
        <v>5163.6437263648468</v>
      </c>
      <c r="O165" s="75"/>
      <c r="P165" s="62">
        <f>P135+P152+P157+P163</f>
        <v>5131.4937263648462</v>
      </c>
      <c r="Q165" s="93"/>
      <c r="R165" s="92"/>
      <c r="S165" s="82">
        <f>S135+S152+S157+S163</f>
        <v>5418.5737263648471</v>
      </c>
      <c r="T165" s="75"/>
      <c r="U165" s="62">
        <f>U135+U152+U157+U163</f>
        <v>5131.4937263648462</v>
      </c>
      <c r="V165" s="93"/>
    </row>
    <row r="166" spans="1:22" x14ac:dyDescent="0.25">
      <c r="A166" s="108">
        <f t="shared" si="20"/>
        <v>40</v>
      </c>
      <c r="B166" s="94" t="s">
        <v>11</v>
      </c>
      <c r="C166" s="50"/>
      <c r="D166" s="33">
        <f>D165*0.13</f>
        <v>671.27368442743011</v>
      </c>
      <c r="E166" s="76"/>
      <c r="F166" s="59">
        <f>F165*0.13</f>
        <v>667.09418442743004</v>
      </c>
      <c r="G166" s="94"/>
      <c r="H166" s="50"/>
      <c r="I166" s="33">
        <f>I165*0.13</f>
        <v>671.27368442743011</v>
      </c>
      <c r="J166" s="76"/>
      <c r="K166" s="59">
        <f>K165*0.13</f>
        <v>667.09418442743004</v>
      </c>
      <c r="L166" s="94"/>
      <c r="M166" s="50"/>
      <c r="N166" s="33">
        <f>N165*0.13</f>
        <v>671.27368442743011</v>
      </c>
      <c r="O166" s="76"/>
      <c r="P166" s="59">
        <f>P165*0.13</f>
        <v>667.09418442743004</v>
      </c>
      <c r="Q166" s="94"/>
      <c r="R166" s="50"/>
      <c r="S166" s="33">
        <f>S165*0.13</f>
        <v>704.4145844274301</v>
      </c>
      <c r="T166" s="76"/>
      <c r="U166" s="59">
        <f>U165*0.13</f>
        <v>667.09418442743004</v>
      </c>
      <c r="V166" s="94"/>
    </row>
    <row r="167" spans="1:22" x14ac:dyDescent="0.25">
      <c r="A167" s="109">
        <f t="shared" si="20"/>
        <v>41</v>
      </c>
      <c r="B167" s="110" t="s">
        <v>13</v>
      </c>
      <c r="C167" s="95"/>
      <c r="D167" s="64">
        <f>SUM(D165:D166)</f>
        <v>5834.9174107922772</v>
      </c>
      <c r="E167" s="78"/>
      <c r="F167" s="63">
        <f>SUM(F165:F166)</f>
        <v>5798.5879107922765</v>
      </c>
      <c r="G167" s="96">
        <f>F167-D167</f>
        <v>-36.329500000000735</v>
      </c>
      <c r="H167" s="95"/>
      <c r="I167" s="64">
        <f>SUM(I165:I166)</f>
        <v>5834.9174107922772</v>
      </c>
      <c r="J167" s="78"/>
      <c r="K167" s="63">
        <f>SUM(K165:K166)</f>
        <v>5798.5879107922765</v>
      </c>
      <c r="L167" s="96">
        <f>K167-I167</f>
        <v>-36.329500000000735</v>
      </c>
      <c r="M167" s="95"/>
      <c r="N167" s="64">
        <f>SUM(N165:N166)</f>
        <v>5834.9174107922772</v>
      </c>
      <c r="O167" s="78"/>
      <c r="P167" s="63">
        <f>SUM(P165:P166)</f>
        <v>5798.5879107922765</v>
      </c>
      <c r="Q167" s="96">
        <f>P167-N167</f>
        <v>-36.329500000000735</v>
      </c>
      <c r="R167" s="95"/>
      <c r="S167" s="64">
        <f>SUM(S165:S166)</f>
        <v>6122.9883107922769</v>
      </c>
      <c r="T167" s="78"/>
      <c r="U167" s="63">
        <f>SUM(U165:U166)</f>
        <v>5798.5879107922765</v>
      </c>
      <c r="V167" s="96">
        <f>U167-S167</f>
        <v>-324.40040000000045</v>
      </c>
    </row>
    <row r="168" spans="1:22" x14ac:dyDescent="0.25">
      <c r="A168" s="111">
        <f t="shared" si="20"/>
        <v>42</v>
      </c>
      <c r="B168" s="112" t="s">
        <v>87</v>
      </c>
      <c r="C168" s="97"/>
      <c r="D168" s="83"/>
      <c r="E168" s="79"/>
      <c r="F168" s="65"/>
      <c r="G168" s="98">
        <f>G167/D167</f>
        <v>-6.2262235165155217E-3</v>
      </c>
      <c r="H168" s="97"/>
      <c r="I168" s="83"/>
      <c r="J168" s="79"/>
      <c r="K168" s="65"/>
      <c r="L168" s="98">
        <f>L167/I167</f>
        <v>-6.2262235165155217E-3</v>
      </c>
      <c r="M168" s="97"/>
      <c r="N168" s="83"/>
      <c r="O168" s="79"/>
      <c r="P168" s="65"/>
      <c r="Q168" s="98">
        <f>Q167/N167</f>
        <v>-6.2262235165155217E-3</v>
      </c>
      <c r="R168" s="97"/>
      <c r="S168" s="83"/>
      <c r="T168" s="79"/>
      <c r="U168" s="65"/>
      <c r="V168" s="98">
        <f>V167/S167</f>
        <v>-5.2980731553613734E-2</v>
      </c>
    </row>
    <row r="169" spans="1:22" x14ac:dyDescent="0.25">
      <c r="A169" s="151">
        <f t="shared" si="20"/>
        <v>43</v>
      </c>
      <c r="B169" s="152" t="s">
        <v>14</v>
      </c>
      <c r="C169" s="153"/>
      <c r="D169" s="154"/>
      <c r="E169" s="155"/>
      <c r="F169" s="156"/>
      <c r="G169" s="152"/>
      <c r="H169" s="153"/>
      <c r="I169" s="154"/>
      <c r="J169" s="155"/>
      <c r="K169" s="156"/>
      <c r="L169" s="152"/>
      <c r="M169" s="153"/>
      <c r="N169" s="154"/>
      <c r="O169" s="155"/>
      <c r="P169" s="156"/>
      <c r="Q169" s="152"/>
      <c r="R169" s="153"/>
      <c r="S169" s="154"/>
      <c r="T169" s="155"/>
      <c r="U169" s="156"/>
      <c r="V169" s="152"/>
    </row>
    <row r="170" spans="1:22" x14ac:dyDescent="0.25">
      <c r="A170" s="108">
        <f t="shared" si="20"/>
        <v>44</v>
      </c>
      <c r="B170" s="94" t="s">
        <v>96</v>
      </c>
      <c r="C170" s="162">
        <v>0</v>
      </c>
      <c r="D170" s="33">
        <f>C170*D128</f>
        <v>0</v>
      </c>
      <c r="E170" s="163">
        <v>0</v>
      </c>
      <c r="F170" s="59">
        <f>E170*F128</f>
        <v>0</v>
      </c>
      <c r="G170" s="94"/>
      <c r="H170" s="162">
        <v>0</v>
      </c>
      <c r="I170" s="33">
        <f>H170*I128</f>
        <v>0</v>
      </c>
      <c r="J170" s="163">
        <v>0</v>
      </c>
      <c r="K170" s="59">
        <f>J170*K128</f>
        <v>0</v>
      </c>
      <c r="L170" s="94"/>
      <c r="M170" s="162">
        <v>0</v>
      </c>
      <c r="N170" s="33">
        <f>M170*N128</f>
        <v>0</v>
      </c>
      <c r="O170" s="163">
        <v>0</v>
      </c>
      <c r="P170" s="59">
        <f>O170*P128</f>
        <v>0</v>
      </c>
      <c r="Q170" s="94"/>
      <c r="R170" s="162">
        <f>Rates!$D$25</f>
        <v>1.1795</v>
      </c>
      <c r="S170" s="33">
        <f>R170*S128</f>
        <v>117.95</v>
      </c>
      <c r="T170" s="163">
        <v>0</v>
      </c>
      <c r="U170" s="59">
        <f>T170*U128</f>
        <v>0</v>
      </c>
      <c r="V170" s="94"/>
    </row>
    <row r="171" spans="1:22" x14ac:dyDescent="0.25">
      <c r="A171" s="108">
        <f t="shared" si="20"/>
        <v>45</v>
      </c>
      <c r="B171" s="94" t="s">
        <v>163</v>
      </c>
      <c r="C171" s="162">
        <v>0</v>
      </c>
      <c r="D171" s="33">
        <f>C171*D128</f>
        <v>0</v>
      </c>
      <c r="E171" s="163">
        <v>0</v>
      </c>
      <c r="F171" s="59">
        <f>E171*F128</f>
        <v>0</v>
      </c>
      <c r="G171" s="94"/>
      <c r="H171" s="162">
        <v>0</v>
      </c>
      <c r="I171" s="33">
        <f>H171*I128</f>
        <v>0</v>
      </c>
      <c r="J171" s="163">
        <v>0</v>
      </c>
      <c r="K171" s="59">
        <f>J171*K128</f>
        <v>0</v>
      </c>
      <c r="L171" s="94"/>
      <c r="M171" s="162">
        <v>0</v>
      </c>
      <c r="N171" s="33">
        <f>M171*N128</f>
        <v>0</v>
      </c>
      <c r="O171" s="163">
        <v>0</v>
      </c>
      <c r="P171" s="59">
        <f>O171*P128</f>
        <v>0</v>
      </c>
      <c r="Q171" s="94"/>
      <c r="R171" s="162">
        <f>Rates!$D$26</f>
        <v>-0.1012</v>
      </c>
      <c r="S171" s="33">
        <f>R171*S128</f>
        <v>-10.119999999999999</v>
      </c>
      <c r="T171" s="163">
        <v>0</v>
      </c>
      <c r="U171" s="59">
        <f>T171*U128</f>
        <v>0</v>
      </c>
      <c r="V171" s="94"/>
    </row>
    <row r="172" spans="1:22" x14ac:dyDescent="0.25">
      <c r="A172" s="108">
        <f t="shared" si="20"/>
        <v>46</v>
      </c>
      <c r="B172" s="94" t="s">
        <v>168</v>
      </c>
      <c r="C172" s="37">
        <f>Rates!$D$15</f>
        <v>1.3567</v>
      </c>
      <c r="D172" s="33">
        <f>C172*D128</f>
        <v>135.67000000000002</v>
      </c>
      <c r="E172" s="163">
        <f>Rates!$L$15</f>
        <v>0</v>
      </c>
      <c r="F172" s="59">
        <f>E172*F128</f>
        <v>0</v>
      </c>
      <c r="G172" s="48"/>
      <c r="H172" s="37">
        <f>Rates!$D$15</f>
        <v>1.3567</v>
      </c>
      <c r="I172" s="33">
        <f>H172*I128</f>
        <v>135.67000000000002</v>
      </c>
      <c r="J172" s="163">
        <f>Rates!$L$15</f>
        <v>0</v>
      </c>
      <c r="K172" s="59">
        <f>J172*K128</f>
        <v>0</v>
      </c>
      <c r="L172" s="48"/>
      <c r="M172" s="37">
        <f>Rates!$D$15</f>
        <v>1.3567</v>
      </c>
      <c r="N172" s="33">
        <f>M172*N128</f>
        <v>135.67000000000002</v>
      </c>
      <c r="O172" s="163">
        <f>Rates!$L$15</f>
        <v>0</v>
      </c>
      <c r="P172" s="59">
        <f>O172*P128</f>
        <v>0</v>
      </c>
      <c r="Q172" s="48"/>
      <c r="R172" s="37">
        <f>Rates!$D$15</f>
        <v>1.3567</v>
      </c>
      <c r="S172" s="33">
        <f>R172*S128</f>
        <v>135.67000000000002</v>
      </c>
      <c r="T172" s="163">
        <f>Rates!$L$15</f>
        <v>0</v>
      </c>
      <c r="U172" s="59">
        <f>T172*U128</f>
        <v>0</v>
      </c>
      <c r="V172" s="48"/>
    </row>
    <row r="173" spans="1:22" x14ac:dyDescent="0.25">
      <c r="A173" s="289">
        <f t="shared" si="20"/>
        <v>47</v>
      </c>
      <c r="B173" s="301" t="s">
        <v>169</v>
      </c>
      <c r="C173" s="290">
        <f>Rates!$D$16</f>
        <v>0</v>
      </c>
      <c r="D173" s="311">
        <f>C173*D128</f>
        <v>0</v>
      </c>
      <c r="E173" s="163">
        <f>Rates!$L$16</f>
        <v>-1.2999999999999999E-3</v>
      </c>
      <c r="F173" s="59">
        <f>E173*F127</f>
        <v>-42.25</v>
      </c>
      <c r="G173" s="85"/>
      <c r="H173" s="290">
        <f>Rates!$D$16</f>
        <v>0</v>
      </c>
      <c r="I173" s="311">
        <f>H173*I128</f>
        <v>0</v>
      </c>
      <c r="J173" s="163">
        <f>Rates!$L$16</f>
        <v>-1.2999999999999999E-3</v>
      </c>
      <c r="K173" s="59">
        <f>J173*K127</f>
        <v>-42.25</v>
      </c>
      <c r="L173" s="85"/>
      <c r="M173" s="290">
        <f>Rates!$D$16</f>
        <v>0</v>
      </c>
      <c r="N173" s="311">
        <f>M173*N128</f>
        <v>0</v>
      </c>
      <c r="O173" s="163">
        <f>Rates!$L$16</f>
        <v>-1.2999999999999999E-3</v>
      </c>
      <c r="P173" s="59">
        <f>O173*P127</f>
        <v>-42.25</v>
      </c>
      <c r="Q173" s="85"/>
      <c r="R173" s="290">
        <f>Rates!$D$16</f>
        <v>0</v>
      </c>
      <c r="S173" s="311">
        <f>R173*S128</f>
        <v>0</v>
      </c>
      <c r="T173" s="163">
        <f>Rates!$L$16</f>
        <v>-1.2999999999999999E-3</v>
      </c>
      <c r="U173" s="59">
        <f>T173*U127</f>
        <v>-42.25</v>
      </c>
      <c r="V173" s="85"/>
    </row>
    <row r="174" spans="1:22" x14ac:dyDescent="0.25">
      <c r="A174" s="292">
        <f t="shared" si="20"/>
        <v>48</v>
      </c>
      <c r="B174" s="293" t="s">
        <v>15</v>
      </c>
      <c r="C174" s="294"/>
      <c r="D174" s="295">
        <f>D165+SUM(D170:D173)</f>
        <v>5299.3137263648468</v>
      </c>
      <c r="E174" s="296"/>
      <c r="F174" s="297">
        <f>F165+SUM(F170:F173)</f>
        <v>5089.2437263648462</v>
      </c>
      <c r="G174" s="293"/>
      <c r="H174" s="294"/>
      <c r="I174" s="295">
        <f>I165+SUM(I170:I173)</f>
        <v>5299.3137263648468</v>
      </c>
      <c r="J174" s="296"/>
      <c r="K174" s="297">
        <f>K165+SUM(K170:K173)</f>
        <v>5089.2437263648462</v>
      </c>
      <c r="L174" s="293"/>
      <c r="M174" s="294"/>
      <c r="N174" s="295">
        <f>N165+SUM(N170:N173)</f>
        <v>5299.3137263648468</v>
      </c>
      <c r="O174" s="296"/>
      <c r="P174" s="297">
        <f>P165+SUM(P170:P173)</f>
        <v>5089.2437263648462</v>
      </c>
      <c r="Q174" s="293"/>
      <c r="R174" s="294"/>
      <c r="S174" s="295">
        <f>S165+SUM(S170:S173)</f>
        <v>5662.0737263648471</v>
      </c>
      <c r="T174" s="296"/>
      <c r="U174" s="297">
        <f>U165+SUM(U170:U173)</f>
        <v>5089.2437263648462</v>
      </c>
      <c r="V174" s="293"/>
    </row>
    <row r="175" spans="1:22" x14ac:dyDescent="0.25">
      <c r="A175" s="99">
        <f t="shared" si="20"/>
        <v>49</v>
      </c>
      <c r="B175" s="48" t="s">
        <v>11</v>
      </c>
      <c r="C175" s="49"/>
      <c r="D175" s="32">
        <f>D174*0.13</f>
        <v>688.91078442743014</v>
      </c>
      <c r="E175" s="66"/>
      <c r="F175" s="2">
        <f>F174*0.13</f>
        <v>661.60168442743009</v>
      </c>
      <c r="G175" s="48"/>
      <c r="H175" s="49"/>
      <c r="I175" s="32">
        <f>I174*0.13</f>
        <v>688.91078442743014</v>
      </c>
      <c r="J175" s="66"/>
      <c r="K175" s="2">
        <f>K174*0.13</f>
        <v>661.60168442743009</v>
      </c>
      <c r="L175" s="48"/>
      <c r="M175" s="49"/>
      <c r="N175" s="32">
        <f>N174*0.13</f>
        <v>688.91078442743014</v>
      </c>
      <c r="O175" s="66"/>
      <c r="P175" s="2">
        <f>P174*0.13</f>
        <v>661.60168442743009</v>
      </c>
      <c r="Q175" s="48"/>
      <c r="R175" s="49"/>
      <c r="S175" s="32">
        <f>S174*0.13</f>
        <v>736.06958442743019</v>
      </c>
      <c r="T175" s="66"/>
      <c r="U175" s="2">
        <f>U174*0.13</f>
        <v>661.60168442743009</v>
      </c>
      <c r="V175" s="48"/>
    </row>
    <row r="176" spans="1:22" x14ac:dyDescent="0.25">
      <c r="A176" s="137">
        <f>A175+1</f>
        <v>50</v>
      </c>
      <c r="B176" s="138" t="s">
        <v>13</v>
      </c>
      <c r="C176" s="139"/>
      <c r="D176" s="140">
        <f>SUM(D174:D175)</f>
        <v>5988.2245107922772</v>
      </c>
      <c r="E176" s="141"/>
      <c r="F176" s="142">
        <f>SUM(F174:F175)</f>
        <v>5750.8454107922762</v>
      </c>
      <c r="G176" s="143">
        <f>F176-D176</f>
        <v>-237.37910000000102</v>
      </c>
      <c r="H176" s="139"/>
      <c r="I176" s="140">
        <f>SUM(I174:I175)</f>
        <v>5988.2245107922772</v>
      </c>
      <c r="J176" s="141"/>
      <c r="K176" s="142">
        <f>SUM(K174:K175)</f>
        <v>5750.8454107922762</v>
      </c>
      <c r="L176" s="143">
        <f>K176-I176</f>
        <v>-237.37910000000102</v>
      </c>
      <c r="M176" s="139"/>
      <c r="N176" s="140">
        <f>SUM(N174:N175)</f>
        <v>5988.2245107922772</v>
      </c>
      <c r="O176" s="141"/>
      <c r="P176" s="142">
        <f>SUM(P174:P175)</f>
        <v>5750.8454107922762</v>
      </c>
      <c r="Q176" s="143">
        <f>P176-N176</f>
        <v>-237.37910000000102</v>
      </c>
      <c r="R176" s="139"/>
      <c r="S176" s="140">
        <f>SUM(S174:S175)</f>
        <v>6398.1433107922776</v>
      </c>
      <c r="T176" s="141"/>
      <c r="U176" s="142">
        <f>SUM(U174:U175)</f>
        <v>5750.8454107922762</v>
      </c>
      <c r="V176" s="143">
        <f>U176-S176</f>
        <v>-647.29790000000139</v>
      </c>
    </row>
    <row r="177" spans="1:22" ht="15.75" thickBot="1" x14ac:dyDescent="0.3">
      <c r="A177" s="144">
        <f t="shared" si="20"/>
        <v>51</v>
      </c>
      <c r="B177" s="145" t="s">
        <v>87</v>
      </c>
      <c r="C177" s="146"/>
      <c r="D177" s="147"/>
      <c r="E177" s="148"/>
      <c r="F177" s="149"/>
      <c r="G177" s="150">
        <f>G176/D176</f>
        <v>-3.9640981992606412E-2</v>
      </c>
      <c r="H177" s="146"/>
      <c r="I177" s="147"/>
      <c r="J177" s="148"/>
      <c r="K177" s="149"/>
      <c r="L177" s="150">
        <f>L176/I176</f>
        <v>-3.9640981992606412E-2</v>
      </c>
      <c r="M177" s="146"/>
      <c r="N177" s="147"/>
      <c r="O177" s="148"/>
      <c r="P177" s="149"/>
      <c r="Q177" s="150">
        <f>Q176/N176</f>
        <v>-3.9640981992606412E-2</v>
      </c>
      <c r="R177" s="146"/>
      <c r="S177" s="147"/>
      <c r="T177" s="148"/>
      <c r="U177" s="149"/>
      <c r="V177" s="150">
        <f>V176/S176</f>
        <v>-0.10116964696744921</v>
      </c>
    </row>
    <row r="178" spans="1:22" ht="15.75" thickBot="1" x14ac:dyDescent="0.3"/>
    <row r="179" spans="1:22" x14ac:dyDescent="0.25">
      <c r="A179" s="113">
        <f>A177+1</f>
        <v>52</v>
      </c>
      <c r="B179" s="114" t="s">
        <v>89</v>
      </c>
      <c r="C179" s="113" t="s">
        <v>2</v>
      </c>
      <c r="D179" s="158" t="s">
        <v>3</v>
      </c>
      <c r="E179" s="159" t="s">
        <v>2</v>
      </c>
      <c r="F179" s="160" t="s">
        <v>3</v>
      </c>
      <c r="G179" s="161" t="s">
        <v>77</v>
      </c>
      <c r="H179" s="113" t="s">
        <v>2</v>
      </c>
      <c r="I179" s="158" t="s">
        <v>3</v>
      </c>
      <c r="J179" s="159" t="s">
        <v>2</v>
      </c>
      <c r="K179" s="160" t="s">
        <v>3</v>
      </c>
      <c r="L179" s="161" t="s">
        <v>77</v>
      </c>
      <c r="M179" s="113" t="s">
        <v>2</v>
      </c>
      <c r="N179" s="158" t="s">
        <v>3</v>
      </c>
      <c r="O179" s="159" t="s">
        <v>2</v>
      </c>
      <c r="P179" s="160" t="s">
        <v>3</v>
      </c>
      <c r="Q179" s="161" t="s">
        <v>77</v>
      </c>
      <c r="R179" s="113" t="s">
        <v>2</v>
      </c>
      <c r="S179" s="158" t="s">
        <v>3</v>
      </c>
      <c r="T179" s="159" t="s">
        <v>2</v>
      </c>
      <c r="U179" s="160" t="s">
        <v>3</v>
      </c>
      <c r="V179" s="161" t="s">
        <v>77</v>
      </c>
    </row>
    <row r="180" spans="1:22" x14ac:dyDescent="0.25">
      <c r="A180" s="99">
        <f>A179+1</f>
        <v>53</v>
      </c>
      <c r="B180" s="48" t="s">
        <v>88</v>
      </c>
      <c r="C180" s="49"/>
      <c r="D180" s="32">
        <f>SUM(D138:D139)+D141+D142+D151+D144</f>
        <v>512.60601731025304</v>
      </c>
      <c r="E180" s="66"/>
      <c r="F180" s="2">
        <f>SUM(F138:F139)+F141+F142+F151+F144</f>
        <v>509.87601731025296</v>
      </c>
      <c r="G180" s="36">
        <f>F180-D180</f>
        <v>-2.730000000000075</v>
      </c>
      <c r="H180" s="49"/>
      <c r="I180" s="32">
        <f>SUM(I138:I139)+I141+I142+I151+I144</f>
        <v>512.60601731025304</v>
      </c>
      <c r="J180" s="66"/>
      <c r="K180" s="2">
        <f>SUM(K138:K139)+K141+K142+K151+K144</f>
        <v>509.87601731025296</v>
      </c>
      <c r="L180" s="36">
        <f>K180-I180</f>
        <v>-2.730000000000075</v>
      </c>
      <c r="M180" s="49"/>
      <c r="N180" s="32">
        <f>SUM(N138:N139)+N141+N142+N151+N144</f>
        <v>512.60601731025304</v>
      </c>
      <c r="O180" s="66"/>
      <c r="P180" s="2">
        <f>SUM(P138:P139)+P141+P142+P151+P144</f>
        <v>509.87601731025296</v>
      </c>
      <c r="Q180" s="36">
        <f>P180-N180</f>
        <v>-2.730000000000075</v>
      </c>
      <c r="R180" s="49"/>
      <c r="S180" s="32">
        <f>SUM(S138:S139)+S141+S142+S151+S144</f>
        <v>512.60601731025304</v>
      </c>
      <c r="T180" s="66"/>
      <c r="U180" s="2">
        <f>SUM(U138:U139)+U141+U142+U151+U144</f>
        <v>509.87601731025296</v>
      </c>
      <c r="V180" s="36">
        <f>U180-S180</f>
        <v>-2.730000000000075</v>
      </c>
    </row>
    <row r="181" spans="1:22" x14ac:dyDescent="0.25">
      <c r="A181" s="124">
        <f t="shared" ref="A181:A183" si="29">A180+1</f>
        <v>54</v>
      </c>
      <c r="B181" s="125" t="s">
        <v>87</v>
      </c>
      <c r="C181" s="126"/>
      <c r="D181" s="127"/>
      <c r="E181" s="128"/>
      <c r="F181" s="53"/>
      <c r="G181" s="129">
        <f>G180/SUM(D180:D183)</f>
        <v>-4.2188484042101045E-3</v>
      </c>
      <c r="H181" s="126"/>
      <c r="I181" s="127"/>
      <c r="J181" s="128"/>
      <c r="K181" s="53"/>
      <c r="L181" s="129">
        <f>L180/SUM(I180:I183)</f>
        <v>-4.2188484042101045E-3</v>
      </c>
      <c r="M181" s="126"/>
      <c r="N181" s="127"/>
      <c r="O181" s="128"/>
      <c r="P181" s="53"/>
      <c r="Q181" s="129">
        <f>Q180/SUM(N180:N183)</f>
        <v>-4.2188484042101045E-3</v>
      </c>
      <c r="R181" s="126"/>
      <c r="S181" s="127"/>
      <c r="T181" s="128"/>
      <c r="U181" s="53"/>
      <c r="V181" s="129">
        <f>V180/SUM(S180:S183)</f>
        <v>-3.0265202417782233E-3</v>
      </c>
    </row>
    <row r="182" spans="1:22" x14ac:dyDescent="0.25">
      <c r="A182" s="99">
        <f t="shared" si="29"/>
        <v>55</v>
      </c>
      <c r="B182" s="48" t="s">
        <v>90</v>
      </c>
      <c r="C182" s="49"/>
      <c r="D182" s="32">
        <f>D140+SUM(D145:D150)+D143</f>
        <v>134.49</v>
      </c>
      <c r="E182" s="66"/>
      <c r="F182" s="2">
        <f>F140+SUM(F145:F150)+F143</f>
        <v>110.16999999999999</v>
      </c>
      <c r="G182" s="36">
        <f>F182-D182</f>
        <v>-24.320000000000022</v>
      </c>
      <c r="H182" s="49"/>
      <c r="I182" s="32">
        <f>I140+SUM(I145:I150)+I143</f>
        <v>134.49</v>
      </c>
      <c r="J182" s="66"/>
      <c r="K182" s="2">
        <f>K140+SUM(K145:K150)+K143</f>
        <v>110.16999999999999</v>
      </c>
      <c r="L182" s="36">
        <f>K182-I182</f>
        <v>-24.320000000000022</v>
      </c>
      <c r="M182" s="49"/>
      <c r="N182" s="32">
        <f>N140+SUM(N145:N150)+N143</f>
        <v>134.49</v>
      </c>
      <c r="O182" s="66"/>
      <c r="P182" s="2">
        <f>P140+SUM(P145:P150)+P143</f>
        <v>110.16999999999999</v>
      </c>
      <c r="Q182" s="36">
        <f>P182-N182</f>
        <v>-24.320000000000022</v>
      </c>
      <c r="R182" s="49"/>
      <c r="S182" s="32">
        <f>S140+SUM(S145:S150)+S143</f>
        <v>389.42</v>
      </c>
      <c r="T182" s="66"/>
      <c r="U182" s="2">
        <f>U140+SUM(U145:U150)+U143</f>
        <v>110.16999999999999</v>
      </c>
      <c r="V182" s="36">
        <f>U182-S182</f>
        <v>-279.25</v>
      </c>
    </row>
    <row r="183" spans="1:22" ht="15.75" thickBot="1" x14ac:dyDescent="0.3">
      <c r="A183" s="130">
        <f t="shared" si="29"/>
        <v>56</v>
      </c>
      <c r="B183" s="131" t="s">
        <v>87</v>
      </c>
      <c r="C183" s="132"/>
      <c r="D183" s="133"/>
      <c r="E183" s="134"/>
      <c r="F183" s="135"/>
      <c r="G183" s="136">
        <f>G182/SUM(D180:D183)</f>
        <v>-3.7583294208932971E-2</v>
      </c>
      <c r="H183" s="132"/>
      <c r="I183" s="133"/>
      <c r="J183" s="134"/>
      <c r="K183" s="135"/>
      <c r="L183" s="136">
        <f>L182/SUM(I180:I183)</f>
        <v>-3.7583294208932971E-2</v>
      </c>
      <c r="M183" s="132"/>
      <c r="N183" s="133"/>
      <c r="O183" s="134"/>
      <c r="P183" s="135"/>
      <c r="Q183" s="136">
        <f>Q182/SUM(N180:N183)</f>
        <v>-3.7583294208932971E-2</v>
      </c>
      <c r="R183" s="132"/>
      <c r="S183" s="133"/>
      <c r="T183" s="134"/>
      <c r="U183" s="135"/>
      <c r="V183" s="136">
        <f>V182/SUM(S180:S183)</f>
        <v>-0.30958087088518155</v>
      </c>
    </row>
    <row r="184" spans="1:22" ht="15.75" thickBot="1" x14ac:dyDescent="0.3"/>
    <row r="185" spans="1:22" x14ac:dyDescent="0.25">
      <c r="A185" s="341" t="s">
        <v>81</v>
      </c>
      <c r="B185" s="343" t="s">
        <v>0</v>
      </c>
      <c r="C185" s="339" t="s">
        <v>159</v>
      </c>
      <c r="D185" s="340"/>
      <c r="E185" s="337" t="s">
        <v>158</v>
      </c>
      <c r="F185" s="337"/>
      <c r="G185" s="338"/>
      <c r="H185" s="339" t="s">
        <v>160</v>
      </c>
      <c r="I185" s="340"/>
      <c r="J185" s="337" t="s">
        <v>158</v>
      </c>
      <c r="K185" s="337"/>
      <c r="L185" s="338"/>
      <c r="M185" s="339" t="s">
        <v>161</v>
      </c>
      <c r="N185" s="340"/>
      <c r="O185" s="337" t="s">
        <v>158</v>
      </c>
      <c r="P185" s="337"/>
      <c r="Q185" s="338"/>
      <c r="R185" s="339" t="s">
        <v>162</v>
      </c>
      <c r="S185" s="340"/>
      <c r="T185" s="337" t="s">
        <v>158</v>
      </c>
      <c r="U185" s="337"/>
      <c r="V185" s="338"/>
    </row>
    <row r="186" spans="1:22" x14ac:dyDescent="0.25">
      <c r="A186" s="342"/>
      <c r="B186" s="344"/>
      <c r="C186" s="117" t="s">
        <v>2</v>
      </c>
      <c r="D186" s="118" t="s">
        <v>3</v>
      </c>
      <c r="E186" s="119" t="s">
        <v>2</v>
      </c>
      <c r="F186" s="120" t="s">
        <v>3</v>
      </c>
      <c r="G186" s="246" t="s">
        <v>77</v>
      </c>
      <c r="H186" s="117" t="s">
        <v>2</v>
      </c>
      <c r="I186" s="118" t="s">
        <v>3</v>
      </c>
      <c r="J186" s="119" t="s">
        <v>2</v>
      </c>
      <c r="K186" s="120" t="s">
        <v>3</v>
      </c>
      <c r="L186" s="246" t="s">
        <v>77</v>
      </c>
      <c r="M186" s="117" t="s">
        <v>2</v>
      </c>
      <c r="N186" s="118" t="s">
        <v>3</v>
      </c>
      <c r="O186" s="119" t="s">
        <v>2</v>
      </c>
      <c r="P186" s="120" t="s">
        <v>3</v>
      </c>
      <c r="Q186" s="246" t="s">
        <v>77</v>
      </c>
      <c r="R186" s="117" t="s">
        <v>2</v>
      </c>
      <c r="S186" s="118" t="s">
        <v>3</v>
      </c>
      <c r="T186" s="119" t="s">
        <v>2</v>
      </c>
      <c r="U186" s="120" t="s">
        <v>3</v>
      </c>
      <c r="V186" s="246" t="s">
        <v>77</v>
      </c>
    </row>
    <row r="187" spans="1:22" x14ac:dyDescent="0.25">
      <c r="A187" s="99">
        <v>1</v>
      </c>
      <c r="B187" s="48" t="s">
        <v>68</v>
      </c>
      <c r="C187" s="49"/>
      <c r="D187" s="164">
        <v>325000</v>
      </c>
      <c r="E187" s="66"/>
      <c r="F187" s="44">
        <f>D187</f>
        <v>325000</v>
      </c>
      <c r="G187" s="48"/>
      <c r="H187" s="49"/>
      <c r="I187" s="312">
        <f>D187</f>
        <v>325000</v>
      </c>
      <c r="J187" s="66"/>
      <c r="K187" s="44">
        <f>I187</f>
        <v>325000</v>
      </c>
      <c r="L187" s="48"/>
      <c r="M187" s="49"/>
      <c r="N187" s="312">
        <f>I187</f>
        <v>325000</v>
      </c>
      <c r="O187" s="66"/>
      <c r="P187" s="44">
        <f>N187</f>
        <v>325000</v>
      </c>
      <c r="Q187" s="48"/>
      <c r="R187" s="49"/>
      <c r="S187" s="312">
        <f>N187</f>
        <v>325000</v>
      </c>
      <c r="T187" s="66"/>
      <c r="U187" s="44">
        <f>S187</f>
        <v>325000</v>
      </c>
      <c r="V187" s="48"/>
    </row>
    <row r="188" spans="1:22" x14ac:dyDescent="0.25">
      <c r="A188" s="99">
        <f>A187+1</f>
        <v>2</v>
      </c>
      <c r="B188" s="48" t="s">
        <v>69</v>
      </c>
      <c r="C188" s="49"/>
      <c r="D188" s="164">
        <v>1000</v>
      </c>
      <c r="E188" s="66"/>
      <c r="F188" s="44">
        <f>D188</f>
        <v>1000</v>
      </c>
      <c r="G188" s="48"/>
      <c r="H188" s="49"/>
      <c r="I188" s="312">
        <f>D188</f>
        <v>1000</v>
      </c>
      <c r="J188" s="66"/>
      <c r="K188" s="44">
        <f>I188</f>
        <v>1000</v>
      </c>
      <c r="L188" s="48"/>
      <c r="M188" s="49"/>
      <c r="N188" s="312">
        <f>I188</f>
        <v>1000</v>
      </c>
      <c r="O188" s="66"/>
      <c r="P188" s="44">
        <f>N188</f>
        <v>1000</v>
      </c>
      <c r="Q188" s="48"/>
      <c r="R188" s="49"/>
      <c r="S188" s="312">
        <f>N188</f>
        <v>1000</v>
      </c>
      <c r="T188" s="66"/>
      <c r="U188" s="44">
        <f>S188</f>
        <v>1000</v>
      </c>
      <c r="V188" s="48"/>
    </row>
    <row r="189" spans="1:22" x14ac:dyDescent="0.25">
      <c r="A189" s="99">
        <f t="shared" ref="A189:A237" si="30">A188+1</f>
        <v>3</v>
      </c>
      <c r="B189" s="48" t="s">
        <v>19</v>
      </c>
      <c r="C189" s="49"/>
      <c r="D189" s="30">
        <f>CKH_LOSS</f>
        <v>1.0430999999999999</v>
      </c>
      <c r="E189" s="66"/>
      <c r="F189" s="1">
        <f>EPI_LOSS</f>
        <v>1.0430999999999999</v>
      </c>
      <c r="G189" s="48"/>
      <c r="H189" s="49"/>
      <c r="I189" s="30">
        <f>SMP_LOSS</f>
        <v>1.0430999999999999</v>
      </c>
      <c r="J189" s="66"/>
      <c r="K189" s="1">
        <f>EPI_LOSS</f>
        <v>1.0430999999999999</v>
      </c>
      <c r="L189" s="48"/>
      <c r="M189" s="49"/>
      <c r="N189" s="30">
        <f>DUT_LOSS</f>
        <v>1.0430999999999999</v>
      </c>
      <c r="O189" s="66"/>
      <c r="P189" s="1">
        <f>EPI_LOSS</f>
        <v>1.0430999999999999</v>
      </c>
      <c r="Q189" s="48"/>
      <c r="R189" s="49"/>
      <c r="S189" s="30">
        <f>NEW_LOSS</f>
        <v>1.0430999999999999</v>
      </c>
      <c r="T189" s="66"/>
      <c r="U189" s="1">
        <f>EPI_LOSS</f>
        <v>1.0430999999999999</v>
      </c>
      <c r="V189" s="48"/>
    </row>
    <row r="190" spans="1:22" x14ac:dyDescent="0.25">
      <c r="A190" s="99">
        <f t="shared" si="30"/>
        <v>4</v>
      </c>
      <c r="B190" s="48" t="s">
        <v>70</v>
      </c>
      <c r="C190" s="49"/>
      <c r="D190" s="43">
        <f>D187*D189</f>
        <v>339007.5</v>
      </c>
      <c r="E190" s="66"/>
      <c r="F190" s="44">
        <f>F187*F189</f>
        <v>339007.5</v>
      </c>
      <c r="G190" s="48"/>
      <c r="H190" s="49"/>
      <c r="I190" s="43">
        <f>I187*I189</f>
        <v>339007.5</v>
      </c>
      <c r="J190" s="66"/>
      <c r="K190" s="44">
        <f>K187*K189</f>
        <v>339007.5</v>
      </c>
      <c r="L190" s="48"/>
      <c r="M190" s="49"/>
      <c r="N190" s="43">
        <f>N187*N189</f>
        <v>339007.5</v>
      </c>
      <c r="O190" s="66"/>
      <c r="P190" s="44">
        <f>P187*P189</f>
        <v>339007.5</v>
      </c>
      <c r="Q190" s="48"/>
      <c r="R190" s="49"/>
      <c r="S190" s="43">
        <f>S187*S189</f>
        <v>339007.5</v>
      </c>
      <c r="T190" s="66"/>
      <c r="U190" s="44">
        <f>U187*U189</f>
        <v>339007.5</v>
      </c>
      <c r="V190" s="48"/>
    </row>
    <row r="191" spans="1:22" x14ac:dyDescent="0.25">
      <c r="A191" s="100">
        <f t="shared" si="30"/>
        <v>5</v>
      </c>
      <c r="B191" s="46" t="s">
        <v>24</v>
      </c>
      <c r="C191" s="45"/>
      <c r="D191" s="31"/>
      <c r="E191" s="67"/>
      <c r="F191" s="29"/>
      <c r="G191" s="46"/>
      <c r="H191" s="45"/>
      <c r="I191" s="31"/>
      <c r="J191" s="67"/>
      <c r="K191" s="29"/>
      <c r="L191" s="46"/>
      <c r="M191" s="45"/>
      <c r="N191" s="31"/>
      <c r="O191" s="67"/>
      <c r="P191" s="29"/>
      <c r="Q191" s="46"/>
      <c r="R191" s="45"/>
      <c r="S191" s="31"/>
      <c r="T191" s="67"/>
      <c r="U191" s="29"/>
      <c r="V191" s="46"/>
    </row>
    <row r="192" spans="1:22" x14ac:dyDescent="0.25">
      <c r="A192" s="99">
        <f t="shared" si="30"/>
        <v>6</v>
      </c>
      <c r="B192" s="48" t="s">
        <v>20</v>
      </c>
      <c r="C192" s="47">
        <f>'General Input'!$B$11</f>
        <v>8.6999999999999994E-2</v>
      </c>
      <c r="D192" s="32">
        <f>D187*C192*TOU_OFF</f>
        <v>18373.102529960051</v>
      </c>
      <c r="E192" s="68">
        <f>'General Input'!$B$11</f>
        <v>8.6999999999999994E-2</v>
      </c>
      <c r="F192" s="2">
        <f>F187*E192*TOU_OFF</f>
        <v>18373.102529960051</v>
      </c>
      <c r="G192" s="48"/>
      <c r="H192" s="47">
        <f>'General Input'!$B$11</f>
        <v>8.6999999999999994E-2</v>
      </c>
      <c r="I192" s="32">
        <f>I187*H192*TOU_OFF</f>
        <v>18373.102529960051</v>
      </c>
      <c r="J192" s="68">
        <f>'General Input'!$B$11</f>
        <v>8.6999999999999994E-2</v>
      </c>
      <c r="K192" s="2">
        <f>K187*J192*TOU_OFF</f>
        <v>18373.102529960051</v>
      </c>
      <c r="L192" s="48"/>
      <c r="M192" s="47">
        <f>'General Input'!$B$11</f>
        <v>8.6999999999999994E-2</v>
      </c>
      <c r="N192" s="32">
        <f>N187*M192*TOU_OFF</f>
        <v>18373.102529960051</v>
      </c>
      <c r="O192" s="68">
        <f>'General Input'!$B$11</f>
        <v>8.6999999999999994E-2</v>
      </c>
      <c r="P192" s="2">
        <f>P187*O192*TOU_OFF</f>
        <v>18373.102529960051</v>
      </c>
      <c r="Q192" s="48"/>
      <c r="R192" s="47">
        <f>'General Input'!$B$11</f>
        <v>8.6999999999999994E-2</v>
      </c>
      <c r="S192" s="32">
        <f>S187*R192*TOU_OFF</f>
        <v>18373.102529960051</v>
      </c>
      <c r="T192" s="68">
        <f>'General Input'!$B$11</f>
        <v>8.6999999999999994E-2</v>
      </c>
      <c r="U192" s="2">
        <f>U187*T192*TOU_OFF</f>
        <v>18373.102529960051</v>
      </c>
      <c r="V192" s="48"/>
    </row>
    <row r="193" spans="1:22" x14ac:dyDescent="0.25">
      <c r="A193" s="99">
        <f t="shared" si="30"/>
        <v>7</v>
      </c>
      <c r="B193" s="48" t="s">
        <v>21</v>
      </c>
      <c r="C193" s="47">
        <f>'General Input'!$B$12</f>
        <v>0.13200000000000001</v>
      </c>
      <c r="D193" s="32">
        <f>D187*C193*TOU_MID</f>
        <v>7311.8508655126507</v>
      </c>
      <c r="E193" s="68">
        <f>'General Input'!$B$12</f>
        <v>0.13200000000000001</v>
      </c>
      <c r="F193" s="2">
        <f>F187*E193*TOU_MID</f>
        <v>7311.8508655126507</v>
      </c>
      <c r="G193" s="48"/>
      <c r="H193" s="47">
        <f>'General Input'!$B$12</f>
        <v>0.13200000000000001</v>
      </c>
      <c r="I193" s="32">
        <f>I187*H193*TOU_MID</f>
        <v>7311.8508655126507</v>
      </c>
      <c r="J193" s="68">
        <f>'General Input'!$B$12</f>
        <v>0.13200000000000001</v>
      </c>
      <c r="K193" s="2">
        <f>K187*J193*TOU_MID</f>
        <v>7311.8508655126507</v>
      </c>
      <c r="L193" s="48"/>
      <c r="M193" s="47">
        <f>'General Input'!$B$12</f>
        <v>0.13200000000000001</v>
      </c>
      <c r="N193" s="32">
        <f>N187*M193*TOU_MID</f>
        <v>7311.8508655126507</v>
      </c>
      <c r="O193" s="68">
        <f>'General Input'!$B$12</f>
        <v>0.13200000000000001</v>
      </c>
      <c r="P193" s="2">
        <f>P187*O193*TOU_MID</f>
        <v>7311.8508655126507</v>
      </c>
      <c r="Q193" s="48"/>
      <c r="R193" s="47">
        <f>'General Input'!$B$12</f>
        <v>0.13200000000000001</v>
      </c>
      <c r="S193" s="32">
        <f>S187*R193*TOU_MID</f>
        <v>7311.8508655126507</v>
      </c>
      <c r="T193" s="68">
        <f>'General Input'!$B$12</f>
        <v>0.13200000000000001</v>
      </c>
      <c r="U193" s="2">
        <f>U187*T193*TOU_MID</f>
        <v>7311.8508655126507</v>
      </c>
      <c r="V193" s="48"/>
    </row>
    <row r="194" spans="1:22" x14ac:dyDescent="0.25">
      <c r="A194" s="101">
        <f t="shared" si="30"/>
        <v>8</v>
      </c>
      <c r="B194" s="85" t="s">
        <v>22</v>
      </c>
      <c r="C194" s="84">
        <f>'General Input'!$B$13</f>
        <v>0.18</v>
      </c>
      <c r="D194" s="39">
        <f>D187*C194*TOU_ON</f>
        <v>10515.978695073236</v>
      </c>
      <c r="E194" s="69">
        <f>'General Input'!$B$13</f>
        <v>0.18</v>
      </c>
      <c r="F194" s="40">
        <f>F187*E194*TOU_ON</f>
        <v>10515.978695073236</v>
      </c>
      <c r="G194" s="85"/>
      <c r="H194" s="84">
        <f>'General Input'!$B$13</f>
        <v>0.18</v>
      </c>
      <c r="I194" s="39">
        <f>I187*H194*TOU_ON</f>
        <v>10515.978695073236</v>
      </c>
      <c r="J194" s="69">
        <f>'General Input'!$B$13</f>
        <v>0.18</v>
      </c>
      <c r="K194" s="40">
        <f>K187*J194*TOU_ON</f>
        <v>10515.978695073236</v>
      </c>
      <c r="L194" s="85"/>
      <c r="M194" s="84">
        <f>'General Input'!$B$13</f>
        <v>0.18</v>
      </c>
      <c r="N194" s="39">
        <f>N187*M194*TOU_ON</f>
        <v>10515.978695073236</v>
      </c>
      <c r="O194" s="69">
        <f>'General Input'!$B$13</f>
        <v>0.18</v>
      </c>
      <c r="P194" s="40">
        <f>P187*O194*TOU_ON</f>
        <v>10515.978695073236</v>
      </c>
      <c r="Q194" s="85"/>
      <c r="R194" s="84">
        <f>'General Input'!$B$13</f>
        <v>0.18</v>
      </c>
      <c r="S194" s="39">
        <f>S187*R194*TOU_ON</f>
        <v>10515.978695073236</v>
      </c>
      <c r="T194" s="69">
        <f>'General Input'!$B$13</f>
        <v>0.18</v>
      </c>
      <c r="U194" s="40">
        <f>U187*T194*TOU_ON</f>
        <v>10515.978695073236</v>
      </c>
      <c r="V194" s="85"/>
    </row>
    <row r="195" spans="1:22" x14ac:dyDescent="0.25">
      <c r="A195" s="102">
        <f t="shared" si="30"/>
        <v>9</v>
      </c>
      <c r="B195" s="103" t="s">
        <v>23</v>
      </c>
      <c r="C195" s="86"/>
      <c r="D195" s="56">
        <f>SUM(D192:D194)</f>
        <v>36200.932090545939</v>
      </c>
      <c r="E195" s="70"/>
      <c r="F195" s="55">
        <f>SUM(F192:F194)</f>
        <v>36200.932090545939</v>
      </c>
      <c r="G195" s="87">
        <f>D195-F195</f>
        <v>0</v>
      </c>
      <c r="H195" s="86"/>
      <c r="I195" s="56">
        <f>SUM(I192:I194)</f>
        <v>36200.932090545939</v>
      </c>
      <c r="J195" s="70"/>
      <c r="K195" s="55">
        <f>SUM(K192:K194)</f>
        <v>36200.932090545939</v>
      </c>
      <c r="L195" s="87">
        <f>I195-K195</f>
        <v>0</v>
      </c>
      <c r="M195" s="86"/>
      <c r="N195" s="56">
        <f>SUM(N192:N194)</f>
        <v>36200.932090545939</v>
      </c>
      <c r="O195" s="70"/>
      <c r="P195" s="55">
        <f>SUM(P192:P194)</f>
        <v>36200.932090545939</v>
      </c>
      <c r="Q195" s="87">
        <f>N195-P195</f>
        <v>0</v>
      </c>
      <c r="R195" s="86"/>
      <c r="S195" s="56">
        <f>SUM(S192:S194)</f>
        <v>36200.932090545939</v>
      </c>
      <c r="T195" s="70"/>
      <c r="U195" s="55">
        <f>SUM(U192:U194)</f>
        <v>36200.932090545939</v>
      </c>
      <c r="V195" s="87">
        <f>S195-U195</f>
        <v>0</v>
      </c>
    </row>
    <row r="196" spans="1:22" x14ac:dyDescent="0.25">
      <c r="A196" s="104">
        <f t="shared" si="30"/>
        <v>10</v>
      </c>
      <c r="B196" s="105" t="s">
        <v>87</v>
      </c>
      <c r="C196" s="88"/>
      <c r="D196" s="80"/>
      <c r="E196" s="71"/>
      <c r="F196" s="57"/>
      <c r="G196" s="89">
        <f>G195/D195</f>
        <v>0</v>
      </c>
      <c r="H196" s="88"/>
      <c r="I196" s="80"/>
      <c r="J196" s="71"/>
      <c r="K196" s="57"/>
      <c r="L196" s="89">
        <f>L195/I195</f>
        <v>0</v>
      </c>
      <c r="M196" s="88"/>
      <c r="N196" s="80"/>
      <c r="O196" s="71"/>
      <c r="P196" s="57"/>
      <c r="Q196" s="89">
        <f>Q195/N195</f>
        <v>0</v>
      </c>
      <c r="R196" s="88"/>
      <c r="S196" s="80"/>
      <c r="T196" s="71"/>
      <c r="U196" s="57"/>
      <c r="V196" s="89">
        <f>V195/S195</f>
        <v>0</v>
      </c>
    </row>
    <row r="197" spans="1:22" x14ac:dyDescent="0.25">
      <c r="A197" s="106">
        <f t="shared" si="30"/>
        <v>11</v>
      </c>
      <c r="B197" s="91" t="s">
        <v>25</v>
      </c>
      <c r="C197" s="90"/>
      <c r="D197" s="81"/>
      <c r="E197" s="72"/>
      <c r="F197" s="54"/>
      <c r="G197" s="91"/>
      <c r="H197" s="90"/>
      <c r="I197" s="81"/>
      <c r="J197" s="72"/>
      <c r="K197" s="54"/>
      <c r="L197" s="91"/>
      <c r="M197" s="90"/>
      <c r="N197" s="81"/>
      <c r="O197" s="72"/>
      <c r="P197" s="54"/>
      <c r="Q197" s="91"/>
      <c r="R197" s="90"/>
      <c r="S197" s="81"/>
      <c r="T197" s="72"/>
      <c r="U197" s="54"/>
      <c r="V197" s="91"/>
    </row>
    <row r="198" spans="1:22" x14ac:dyDescent="0.25">
      <c r="A198" s="99">
        <f t="shared" si="30"/>
        <v>12</v>
      </c>
      <c r="B198" s="48" t="s">
        <v>5</v>
      </c>
      <c r="C198" s="35">
        <f>Rates!$D$3</f>
        <v>97.27</v>
      </c>
      <c r="D198" s="32">
        <f>C198</f>
        <v>97.27</v>
      </c>
      <c r="E198" s="73">
        <f>Rates!$L$3</f>
        <v>99.17</v>
      </c>
      <c r="F198" s="2">
        <f>E198</f>
        <v>99.17</v>
      </c>
      <c r="G198" s="48"/>
      <c r="H198" s="35">
        <f>Rates!$D$3</f>
        <v>97.27</v>
      </c>
      <c r="I198" s="32">
        <f>H198</f>
        <v>97.27</v>
      </c>
      <c r="J198" s="73">
        <f>Rates!$L$3</f>
        <v>99.17</v>
      </c>
      <c r="K198" s="2">
        <f>J198</f>
        <v>99.17</v>
      </c>
      <c r="L198" s="48"/>
      <c r="M198" s="35">
        <f>Rates!$D$3</f>
        <v>97.27</v>
      </c>
      <c r="N198" s="32">
        <f>M198</f>
        <v>97.27</v>
      </c>
      <c r="O198" s="73">
        <f>Rates!$L$3</f>
        <v>99.17</v>
      </c>
      <c r="P198" s="2">
        <f>O198</f>
        <v>99.17</v>
      </c>
      <c r="Q198" s="48"/>
      <c r="R198" s="35">
        <f>Rates!$D$3</f>
        <v>97.27</v>
      </c>
      <c r="S198" s="32">
        <f>R198</f>
        <v>97.27</v>
      </c>
      <c r="T198" s="73">
        <f>Rates!$L$3</f>
        <v>99.17</v>
      </c>
      <c r="U198" s="2">
        <f>T198</f>
        <v>99.17</v>
      </c>
      <c r="V198" s="48"/>
    </row>
    <row r="199" spans="1:22" x14ac:dyDescent="0.25">
      <c r="A199" s="99">
        <f t="shared" si="30"/>
        <v>13</v>
      </c>
      <c r="B199" s="48" t="s">
        <v>139</v>
      </c>
      <c r="C199" s="35">
        <f>Rates!$D$4</f>
        <v>13.35</v>
      </c>
      <c r="D199" s="32">
        <f t="shared" ref="D199:D200" si="31">C199</f>
        <v>13.35</v>
      </c>
      <c r="E199" s="73">
        <f>Rates!$L$4</f>
        <v>0</v>
      </c>
      <c r="F199" s="2">
        <f t="shared" ref="F199:F200" si="32">E199</f>
        <v>0</v>
      </c>
      <c r="G199" s="48"/>
      <c r="H199" s="35">
        <f>Rates!$D$4</f>
        <v>13.35</v>
      </c>
      <c r="I199" s="32">
        <f t="shared" ref="I199:I200" si="33">H199</f>
        <v>13.35</v>
      </c>
      <c r="J199" s="73">
        <f>Rates!$L$4</f>
        <v>0</v>
      </c>
      <c r="K199" s="2">
        <f t="shared" ref="K199:K200" si="34">J199</f>
        <v>0</v>
      </c>
      <c r="L199" s="48"/>
      <c r="M199" s="35">
        <f>Rates!$D$4</f>
        <v>13.35</v>
      </c>
      <c r="N199" s="32">
        <f t="shared" ref="N199:N200" si="35">M199</f>
        <v>13.35</v>
      </c>
      <c r="O199" s="73">
        <f>Rates!$L$4</f>
        <v>0</v>
      </c>
      <c r="P199" s="2">
        <f t="shared" ref="P199:P200" si="36">O199</f>
        <v>0</v>
      </c>
      <c r="Q199" s="48"/>
      <c r="R199" s="35">
        <f>Rates!$D$4</f>
        <v>13.35</v>
      </c>
      <c r="S199" s="32">
        <f t="shared" ref="S199:S200" si="37">R199</f>
        <v>13.35</v>
      </c>
      <c r="T199" s="73">
        <f>Rates!$L$4</f>
        <v>0</v>
      </c>
      <c r="U199" s="2">
        <f t="shared" ref="U199:U200" si="38">T199</f>
        <v>0</v>
      </c>
      <c r="V199" s="48"/>
    </row>
    <row r="200" spans="1:22" x14ac:dyDescent="0.25">
      <c r="A200" s="99">
        <f t="shared" si="30"/>
        <v>14</v>
      </c>
      <c r="B200" s="48" t="s">
        <v>72</v>
      </c>
      <c r="C200" s="35">
        <f>Rates!$D$5</f>
        <v>0</v>
      </c>
      <c r="D200" s="32">
        <f t="shared" si="31"/>
        <v>0</v>
      </c>
      <c r="E200" s="73">
        <f>Rates!$L$5</f>
        <v>0</v>
      </c>
      <c r="F200" s="2">
        <f t="shared" si="32"/>
        <v>0</v>
      </c>
      <c r="G200" s="48"/>
      <c r="H200" s="35">
        <f>Rates!$D$5</f>
        <v>0</v>
      </c>
      <c r="I200" s="32">
        <f t="shared" si="33"/>
        <v>0</v>
      </c>
      <c r="J200" s="73">
        <f>Rates!$L$5</f>
        <v>0</v>
      </c>
      <c r="K200" s="2">
        <f t="shared" si="34"/>
        <v>0</v>
      </c>
      <c r="L200" s="48"/>
      <c r="M200" s="35">
        <f>Rates!$D$5</f>
        <v>0</v>
      </c>
      <c r="N200" s="32">
        <f t="shared" si="35"/>
        <v>0</v>
      </c>
      <c r="O200" s="73">
        <f>Rates!$L$5</f>
        <v>0</v>
      </c>
      <c r="P200" s="2">
        <f t="shared" si="36"/>
        <v>0</v>
      </c>
      <c r="Q200" s="48"/>
      <c r="R200" s="35">
        <f>Rates!$D$5</f>
        <v>0</v>
      </c>
      <c r="S200" s="32">
        <f t="shared" si="37"/>
        <v>0</v>
      </c>
      <c r="T200" s="73">
        <f>Rates!$L$5</f>
        <v>0</v>
      </c>
      <c r="U200" s="2">
        <f t="shared" si="38"/>
        <v>0</v>
      </c>
      <c r="V200" s="48"/>
    </row>
    <row r="201" spans="1:22" x14ac:dyDescent="0.25">
      <c r="A201" s="99">
        <f t="shared" si="30"/>
        <v>15</v>
      </c>
      <c r="B201" s="48" t="s">
        <v>4</v>
      </c>
      <c r="C201" s="37">
        <f>D195/D187</f>
        <v>0.11138748335552597</v>
      </c>
      <c r="D201" s="32">
        <f>(D190-D187)*C201</f>
        <v>1560.26017310253</v>
      </c>
      <c r="E201" s="74">
        <f>F195/F187</f>
        <v>0.11138748335552597</v>
      </c>
      <c r="F201" s="2">
        <f>(F190-F187)*E201</f>
        <v>1560.26017310253</v>
      </c>
      <c r="G201" s="48"/>
      <c r="H201" s="37">
        <f>I195/I187</f>
        <v>0.11138748335552597</v>
      </c>
      <c r="I201" s="32">
        <f>(I190-I187)*H201</f>
        <v>1560.26017310253</v>
      </c>
      <c r="J201" s="74">
        <f>K195/K187</f>
        <v>0.11138748335552597</v>
      </c>
      <c r="K201" s="2">
        <f>(K190-K187)*J201</f>
        <v>1560.26017310253</v>
      </c>
      <c r="L201" s="48"/>
      <c r="M201" s="37">
        <f>N195/N187</f>
        <v>0.11138748335552597</v>
      </c>
      <c r="N201" s="32">
        <f>(N190-N187)*M201</f>
        <v>1560.26017310253</v>
      </c>
      <c r="O201" s="74">
        <f>P195/P187</f>
        <v>0.11138748335552597</v>
      </c>
      <c r="P201" s="2">
        <f>(P190-P187)*O201</f>
        <v>1560.26017310253</v>
      </c>
      <c r="Q201" s="48"/>
      <c r="R201" s="37">
        <f>S195/S187</f>
        <v>0.11138748335552597</v>
      </c>
      <c r="S201" s="32">
        <f>(S190-S187)*R201</f>
        <v>1560.26017310253</v>
      </c>
      <c r="T201" s="74">
        <f>U195/U187</f>
        <v>0.11138748335552597</v>
      </c>
      <c r="U201" s="2">
        <f>(U190-U187)*T201</f>
        <v>1560.26017310253</v>
      </c>
      <c r="V201" s="48"/>
    </row>
    <row r="202" spans="1:22" x14ac:dyDescent="0.25">
      <c r="A202" s="99">
        <f t="shared" si="30"/>
        <v>16</v>
      </c>
      <c r="B202" s="48" t="s">
        <v>67</v>
      </c>
      <c r="C202" s="37">
        <f>Rates!$D$7</f>
        <v>3.2218</v>
      </c>
      <c r="D202" s="32">
        <f>C202*D188</f>
        <v>3221.8</v>
      </c>
      <c r="E202" s="74">
        <f>Rates!$L$7</f>
        <v>3.2846000000000002</v>
      </c>
      <c r="F202" s="2">
        <f>E202*F188</f>
        <v>3284.6000000000004</v>
      </c>
      <c r="G202" s="48"/>
      <c r="H202" s="37">
        <f>Rates!$D$7</f>
        <v>3.2218</v>
      </c>
      <c r="I202" s="32">
        <f>H202*I188</f>
        <v>3221.8</v>
      </c>
      <c r="J202" s="74">
        <f>Rates!$L$7</f>
        <v>3.2846000000000002</v>
      </c>
      <c r="K202" s="2">
        <f>J202*K188</f>
        <v>3284.6000000000004</v>
      </c>
      <c r="L202" s="48"/>
      <c r="M202" s="37">
        <f>Rates!$D$7</f>
        <v>3.2218</v>
      </c>
      <c r="N202" s="32">
        <f>M202*N188</f>
        <v>3221.8</v>
      </c>
      <c r="O202" s="74">
        <f>Rates!$L$7</f>
        <v>3.2846000000000002</v>
      </c>
      <c r="P202" s="2">
        <f>O202*P188</f>
        <v>3284.6000000000004</v>
      </c>
      <c r="Q202" s="48"/>
      <c r="R202" s="37">
        <f>Rates!$D$7</f>
        <v>3.2218</v>
      </c>
      <c r="S202" s="32">
        <f>R202*S188</f>
        <v>3221.8</v>
      </c>
      <c r="T202" s="74">
        <f>Rates!$L$7</f>
        <v>3.2846000000000002</v>
      </c>
      <c r="U202" s="2">
        <f>T202*U188</f>
        <v>3284.6000000000004</v>
      </c>
      <c r="V202" s="48"/>
    </row>
    <row r="203" spans="1:22" x14ac:dyDescent="0.25">
      <c r="A203" s="99">
        <f t="shared" si="30"/>
        <v>17</v>
      </c>
      <c r="B203" s="48" t="s">
        <v>7</v>
      </c>
      <c r="C203" s="37">
        <f>Rates!$D$8</f>
        <v>0.62009999999999998</v>
      </c>
      <c r="D203" s="32">
        <f>C203*D188</f>
        <v>620.1</v>
      </c>
      <c r="E203" s="74">
        <f>Rates!$L$8</f>
        <v>0.62009999999999998</v>
      </c>
      <c r="F203" s="2">
        <f>E203*F188</f>
        <v>620.1</v>
      </c>
      <c r="G203" s="48"/>
      <c r="H203" s="37">
        <f>Rates!$D$8</f>
        <v>0.62009999999999998</v>
      </c>
      <c r="I203" s="32">
        <f>H203*I188</f>
        <v>620.1</v>
      </c>
      <c r="J203" s="74">
        <f>Rates!$L$8</f>
        <v>0.62009999999999998</v>
      </c>
      <c r="K203" s="2">
        <f>J203*K188</f>
        <v>620.1</v>
      </c>
      <c r="L203" s="48"/>
      <c r="M203" s="37">
        <f>Rates!$D$8</f>
        <v>0.62009999999999998</v>
      </c>
      <c r="N203" s="32">
        <f>M203*N188</f>
        <v>620.1</v>
      </c>
      <c r="O203" s="74">
        <f>Rates!$L$8</f>
        <v>0.62009999999999998</v>
      </c>
      <c r="P203" s="2">
        <f>O203*P188</f>
        <v>620.1</v>
      </c>
      <c r="Q203" s="48"/>
      <c r="R203" s="37">
        <f>Rates!$D$8</f>
        <v>0.62009999999999998</v>
      </c>
      <c r="S203" s="32">
        <f>R203*S188</f>
        <v>620.1</v>
      </c>
      <c r="T203" s="74">
        <f>Rates!$L$8</f>
        <v>0.62009999999999998</v>
      </c>
      <c r="U203" s="2">
        <f>T203*U188</f>
        <v>620.1</v>
      </c>
      <c r="V203" s="48"/>
    </row>
    <row r="204" spans="1:22" x14ac:dyDescent="0.25">
      <c r="A204" s="99">
        <f t="shared" si="30"/>
        <v>18</v>
      </c>
      <c r="B204" s="48" t="s">
        <v>8</v>
      </c>
      <c r="C204" s="37">
        <f>Rates!$D$9</f>
        <v>5.6300000000000003E-2</v>
      </c>
      <c r="D204" s="32">
        <f>C204*D188</f>
        <v>56.300000000000004</v>
      </c>
      <c r="E204" s="74">
        <f>Rates!$L$9</f>
        <v>8.0699999999999994E-2</v>
      </c>
      <c r="F204" s="2">
        <f>E204*F188</f>
        <v>80.699999999999989</v>
      </c>
      <c r="G204" s="48"/>
      <c r="H204" s="37">
        <f>Rates!$D$9</f>
        <v>5.6300000000000003E-2</v>
      </c>
      <c r="I204" s="32">
        <f>H204*I188</f>
        <v>56.300000000000004</v>
      </c>
      <c r="J204" s="74">
        <f>Rates!$L$9</f>
        <v>8.0699999999999994E-2</v>
      </c>
      <c r="K204" s="2">
        <f>J204*K188</f>
        <v>80.699999999999989</v>
      </c>
      <c r="L204" s="48"/>
      <c r="M204" s="37">
        <f>Rates!$D$9</f>
        <v>5.6300000000000003E-2</v>
      </c>
      <c r="N204" s="32">
        <f>M204*N188</f>
        <v>56.300000000000004</v>
      </c>
      <c r="O204" s="74">
        <f>Rates!$L$9</f>
        <v>8.0699999999999994E-2</v>
      </c>
      <c r="P204" s="2">
        <f>O204*P188</f>
        <v>80.699999999999989</v>
      </c>
      <c r="Q204" s="48"/>
      <c r="R204" s="37">
        <f>Rates!$D$9</f>
        <v>5.6300000000000003E-2</v>
      </c>
      <c r="S204" s="32">
        <f>R204*S188</f>
        <v>56.300000000000004</v>
      </c>
      <c r="T204" s="74">
        <f>Rates!$L$9</f>
        <v>8.0699999999999994E-2</v>
      </c>
      <c r="U204" s="2">
        <f>T204*U188</f>
        <v>80.699999999999989</v>
      </c>
      <c r="V204" s="48"/>
    </row>
    <row r="205" spans="1:22" x14ac:dyDescent="0.25">
      <c r="A205" s="99">
        <f t="shared" si="30"/>
        <v>19</v>
      </c>
      <c r="B205" s="48" t="s">
        <v>75</v>
      </c>
      <c r="C205" s="37">
        <v>0</v>
      </c>
      <c r="D205" s="32">
        <f>C205*D188</f>
        <v>0</v>
      </c>
      <c r="E205" s="74">
        <v>0</v>
      </c>
      <c r="F205" s="2">
        <f>E205*F188</f>
        <v>0</v>
      </c>
      <c r="G205" s="48"/>
      <c r="H205" s="37">
        <v>0</v>
      </c>
      <c r="I205" s="32">
        <f>H205*I188</f>
        <v>0</v>
      </c>
      <c r="J205" s="74">
        <v>0</v>
      </c>
      <c r="K205" s="2">
        <f>J205*K188</f>
        <v>0</v>
      </c>
      <c r="L205" s="48"/>
      <c r="M205" s="37">
        <v>0</v>
      </c>
      <c r="N205" s="32">
        <f>M205*N188</f>
        <v>0</v>
      </c>
      <c r="O205" s="74">
        <v>0</v>
      </c>
      <c r="P205" s="2">
        <f>O205*P188</f>
        <v>0</v>
      </c>
      <c r="Q205" s="48"/>
      <c r="R205" s="37">
        <f>Rates!$D$23</f>
        <v>0.87029999999999996</v>
      </c>
      <c r="S205" s="32">
        <f>R205*S188</f>
        <v>870.3</v>
      </c>
      <c r="T205" s="74">
        <v>0</v>
      </c>
      <c r="U205" s="2">
        <f>T205*U188</f>
        <v>0</v>
      </c>
      <c r="V205" s="48"/>
    </row>
    <row r="206" spans="1:22" x14ac:dyDescent="0.25">
      <c r="A206" s="99">
        <f t="shared" si="30"/>
        <v>20</v>
      </c>
      <c r="B206" s="48" t="s">
        <v>82</v>
      </c>
      <c r="C206" s="37">
        <v>0</v>
      </c>
      <c r="D206" s="32">
        <f>C206*D188</f>
        <v>0</v>
      </c>
      <c r="E206" s="74">
        <v>0</v>
      </c>
      <c r="F206" s="2">
        <f>E206*F188</f>
        <v>0</v>
      </c>
      <c r="G206" s="48"/>
      <c r="H206" s="37">
        <v>0</v>
      </c>
      <c r="I206" s="32">
        <f>H206*I188</f>
        <v>0</v>
      </c>
      <c r="J206" s="74">
        <v>0</v>
      </c>
      <c r="K206" s="2">
        <f>J206*K188</f>
        <v>0</v>
      </c>
      <c r="L206" s="48"/>
      <c r="M206" s="37">
        <v>0</v>
      </c>
      <c r="N206" s="32">
        <f>M206*N188</f>
        <v>0</v>
      </c>
      <c r="O206" s="74">
        <v>0</v>
      </c>
      <c r="P206" s="2">
        <f>O206*P188</f>
        <v>0</v>
      </c>
      <c r="Q206" s="48"/>
      <c r="R206" s="37">
        <f>Rates!$D$24</f>
        <v>1.679</v>
      </c>
      <c r="S206" s="32">
        <f>R206*S188</f>
        <v>1679</v>
      </c>
      <c r="T206" s="74">
        <v>0</v>
      </c>
      <c r="U206" s="2">
        <f>T206*U188</f>
        <v>0</v>
      </c>
      <c r="V206" s="48"/>
    </row>
    <row r="207" spans="1:22" x14ac:dyDescent="0.25">
      <c r="A207" s="99">
        <f t="shared" si="30"/>
        <v>21</v>
      </c>
      <c r="B207" s="48" t="s">
        <v>76</v>
      </c>
      <c r="C207" s="37">
        <f>Rates!$D$10</f>
        <v>0.57940000000000003</v>
      </c>
      <c r="D207" s="32">
        <f>C207*D188</f>
        <v>579.4</v>
      </c>
      <c r="E207" s="74">
        <f>Rates!$L$10</f>
        <v>0</v>
      </c>
      <c r="F207" s="2">
        <f>E207*F188</f>
        <v>0</v>
      </c>
      <c r="G207" s="48"/>
      <c r="H207" s="37">
        <f>Rates!$D$10</f>
        <v>0.57940000000000003</v>
      </c>
      <c r="I207" s="32">
        <f>H207*I188</f>
        <v>579.4</v>
      </c>
      <c r="J207" s="74">
        <f>Rates!$L$10</f>
        <v>0</v>
      </c>
      <c r="K207" s="2">
        <f>J207*K188</f>
        <v>0</v>
      </c>
      <c r="L207" s="48"/>
      <c r="M207" s="37">
        <f>Rates!$D$10</f>
        <v>0.57940000000000003</v>
      </c>
      <c r="N207" s="32">
        <f>M207*N188</f>
        <v>579.4</v>
      </c>
      <c r="O207" s="74">
        <f>Rates!$L$10</f>
        <v>0</v>
      </c>
      <c r="P207" s="2">
        <f>O207*P188</f>
        <v>0</v>
      </c>
      <c r="Q207" s="48"/>
      <c r="R207" s="37">
        <f>Rates!$D$10</f>
        <v>0.57940000000000003</v>
      </c>
      <c r="S207" s="32">
        <f>R207*S188</f>
        <v>579.4</v>
      </c>
      <c r="T207" s="74">
        <f>Rates!$L$10</f>
        <v>0</v>
      </c>
      <c r="U207" s="2">
        <f>T207*U188</f>
        <v>0</v>
      </c>
      <c r="V207" s="48"/>
    </row>
    <row r="208" spans="1:22" x14ac:dyDescent="0.25">
      <c r="A208" s="99">
        <f t="shared" si="30"/>
        <v>22</v>
      </c>
      <c r="B208" s="48" t="s">
        <v>157</v>
      </c>
      <c r="C208" s="37">
        <f>Rates!$D$11</f>
        <v>0</v>
      </c>
      <c r="D208" s="32">
        <f>C208*D188</f>
        <v>0</v>
      </c>
      <c r="E208" s="74">
        <f>Rates!$L$11</f>
        <v>0.36499999999999999</v>
      </c>
      <c r="F208" s="2">
        <f>E208*F188</f>
        <v>365</v>
      </c>
      <c r="G208" s="48"/>
      <c r="H208" s="37">
        <f>Rates!$D$11</f>
        <v>0</v>
      </c>
      <c r="I208" s="32">
        <f>H208*I188</f>
        <v>0</v>
      </c>
      <c r="J208" s="74">
        <f>Rates!$L$11</f>
        <v>0.36499999999999999</v>
      </c>
      <c r="K208" s="2">
        <f>J208*K188</f>
        <v>365</v>
      </c>
      <c r="L208" s="48"/>
      <c r="M208" s="37">
        <f>Rates!$D$11</f>
        <v>0</v>
      </c>
      <c r="N208" s="32">
        <f>M208*N188</f>
        <v>0</v>
      </c>
      <c r="O208" s="74">
        <f>Rates!$L$11</f>
        <v>0.36499999999999999</v>
      </c>
      <c r="P208" s="2">
        <f>O208*P188</f>
        <v>365</v>
      </c>
      <c r="Q208" s="48"/>
      <c r="R208" s="37">
        <f>Rates!$D$11</f>
        <v>0</v>
      </c>
      <c r="S208" s="32">
        <f>R208*S188</f>
        <v>0</v>
      </c>
      <c r="T208" s="74">
        <f>Rates!$L$11</f>
        <v>0.36499999999999999</v>
      </c>
      <c r="U208" s="2">
        <f>T208*U188</f>
        <v>365</v>
      </c>
      <c r="V208" s="48"/>
    </row>
    <row r="209" spans="1:22" x14ac:dyDescent="0.25">
      <c r="A209" s="99">
        <f t="shared" si="30"/>
        <v>23</v>
      </c>
      <c r="B209" s="48" t="s">
        <v>173</v>
      </c>
      <c r="C209" s="37">
        <f>Rates!$D$12</f>
        <v>0</v>
      </c>
      <c r="D209" s="32">
        <f>C209*D188</f>
        <v>0</v>
      </c>
      <c r="E209" s="74">
        <f>Rates!$L$12</f>
        <v>0.1166</v>
      </c>
      <c r="F209" s="2">
        <f>E209*F188</f>
        <v>116.6</v>
      </c>
      <c r="G209" s="48"/>
      <c r="H209" s="37">
        <f>Rates!$D$12</f>
        <v>0</v>
      </c>
      <c r="I209" s="32">
        <f>H209*I188</f>
        <v>0</v>
      </c>
      <c r="J209" s="74">
        <f>Rates!$L$12</f>
        <v>0.1166</v>
      </c>
      <c r="K209" s="2">
        <f>J209*K188</f>
        <v>116.6</v>
      </c>
      <c r="L209" s="48"/>
      <c r="M209" s="37">
        <f>Rates!$D$12</f>
        <v>0</v>
      </c>
      <c r="N209" s="32">
        <f>M209*N188</f>
        <v>0</v>
      </c>
      <c r="O209" s="74">
        <f>Rates!$L$12</f>
        <v>0.1166</v>
      </c>
      <c r="P209" s="2">
        <f>O209*P188</f>
        <v>116.6</v>
      </c>
      <c r="Q209" s="48"/>
      <c r="R209" s="37">
        <f>Rates!$D$12</f>
        <v>0</v>
      </c>
      <c r="S209" s="32">
        <f>R209*S188</f>
        <v>0</v>
      </c>
      <c r="T209" s="74">
        <f>Rates!$L$12</f>
        <v>0.1166</v>
      </c>
      <c r="U209" s="2">
        <f>T209*U188</f>
        <v>116.6</v>
      </c>
      <c r="V209" s="48"/>
    </row>
    <row r="210" spans="1:22" x14ac:dyDescent="0.25">
      <c r="A210" s="99">
        <f t="shared" si="30"/>
        <v>24</v>
      </c>
      <c r="B210" s="48" t="s">
        <v>71</v>
      </c>
      <c r="C210" s="37">
        <f>Rates!$D$13</f>
        <v>0.1454</v>
      </c>
      <c r="D210" s="32">
        <f>C210*D188</f>
        <v>145.4</v>
      </c>
      <c r="E210" s="74">
        <f>Rates!$L$13</f>
        <v>0</v>
      </c>
      <c r="F210" s="2">
        <f>E210*F188</f>
        <v>0</v>
      </c>
      <c r="G210" s="48"/>
      <c r="H210" s="37">
        <f>Rates!$D$13</f>
        <v>0.1454</v>
      </c>
      <c r="I210" s="32">
        <f>H210*I188</f>
        <v>145.4</v>
      </c>
      <c r="J210" s="74">
        <f>Rates!$L$13</f>
        <v>0</v>
      </c>
      <c r="K210" s="2">
        <f>J210*K188</f>
        <v>0</v>
      </c>
      <c r="L210" s="48"/>
      <c r="M210" s="37">
        <f>Rates!$D$13</f>
        <v>0.1454</v>
      </c>
      <c r="N210" s="32">
        <f>M210*N188</f>
        <v>145.4</v>
      </c>
      <c r="O210" s="74">
        <f>Rates!$L$13</f>
        <v>0</v>
      </c>
      <c r="P210" s="2">
        <f>O210*P188</f>
        <v>0</v>
      </c>
      <c r="Q210" s="48"/>
      <c r="R210" s="37">
        <f>Rates!$D$13</f>
        <v>0.1454</v>
      </c>
      <c r="S210" s="32">
        <f>R210*S188</f>
        <v>145.4</v>
      </c>
      <c r="T210" s="74">
        <f>Rates!$L$13</f>
        <v>0</v>
      </c>
      <c r="U210" s="2">
        <f>T210*U188</f>
        <v>0</v>
      </c>
      <c r="V210" s="48"/>
    </row>
    <row r="211" spans="1:22" x14ac:dyDescent="0.25">
      <c r="A211" s="99">
        <f t="shared" si="30"/>
        <v>25</v>
      </c>
      <c r="B211" s="48" t="s">
        <v>78</v>
      </c>
      <c r="C211" s="37">
        <f>Rates!$D$14</f>
        <v>-0.81850000000000001</v>
      </c>
      <c r="D211" s="32">
        <f>C211*D188</f>
        <v>-818.5</v>
      </c>
      <c r="E211" s="74">
        <f>Rates!$L$14</f>
        <v>-0.81850000000000001</v>
      </c>
      <c r="F211" s="2">
        <f>E211*F188</f>
        <v>-818.5</v>
      </c>
      <c r="G211" s="48"/>
      <c r="H211" s="37">
        <f>Rates!$D$14</f>
        <v>-0.81850000000000001</v>
      </c>
      <c r="I211" s="32">
        <f>H211*I188</f>
        <v>-818.5</v>
      </c>
      <c r="J211" s="74">
        <f>Rates!$L$14</f>
        <v>-0.81850000000000001</v>
      </c>
      <c r="K211" s="2">
        <f>J211*K188</f>
        <v>-818.5</v>
      </c>
      <c r="L211" s="48"/>
      <c r="M211" s="37">
        <f>Rates!$D$14</f>
        <v>-0.81850000000000001</v>
      </c>
      <c r="N211" s="32">
        <f>M211*N188</f>
        <v>-818.5</v>
      </c>
      <c r="O211" s="74">
        <f>Rates!$L$14</f>
        <v>-0.81850000000000001</v>
      </c>
      <c r="P211" s="2">
        <f>O211*P188</f>
        <v>-818.5</v>
      </c>
      <c r="Q211" s="48"/>
      <c r="R211" s="37">
        <f>Rates!$D$14</f>
        <v>-0.81850000000000001</v>
      </c>
      <c r="S211" s="32">
        <f>R211*S188</f>
        <v>-818.5</v>
      </c>
      <c r="T211" s="74">
        <f>Rates!$L$14</f>
        <v>-0.81850000000000001</v>
      </c>
      <c r="U211" s="2">
        <f>T211*U188</f>
        <v>-818.5</v>
      </c>
      <c r="V211" s="48"/>
    </row>
    <row r="212" spans="1:22" x14ac:dyDescent="0.25">
      <c r="A212" s="102">
        <f t="shared" si="30"/>
        <v>26</v>
      </c>
      <c r="B212" s="103" t="s">
        <v>23</v>
      </c>
      <c r="C212" s="86"/>
      <c r="D212" s="56">
        <f>SUM(D198:D211)</f>
        <v>5475.3801731025296</v>
      </c>
      <c r="E212" s="70"/>
      <c r="F212" s="55">
        <f>SUM(F198:F211)</f>
        <v>5307.9301731025307</v>
      </c>
      <c r="G212" s="87">
        <f>F212-D212</f>
        <v>-167.44999999999891</v>
      </c>
      <c r="H212" s="86"/>
      <c r="I212" s="56">
        <f>SUM(I198:I211)</f>
        <v>5475.3801731025296</v>
      </c>
      <c r="J212" s="70"/>
      <c r="K212" s="55">
        <f>SUM(K198:K211)</f>
        <v>5307.9301731025307</v>
      </c>
      <c r="L212" s="87">
        <f>K212-I212</f>
        <v>-167.44999999999891</v>
      </c>
      <c r="M212" s="86"/>
      <c r="N212" s="56">
        <f>SUM(N198:N211)</f>
        <v>5475.3801731025296</v>
      </c>
      <c r="O212" s="70"/>
      <c r="P212" s="55">
        <f>SUM(P198:P211)</f>
        <v>5307.9301731025307</v>
      </c>
      <c r="Q212" s="87">
        <f>P212-N212</f>
        <v>-167.44999999999891</v>
      </c>
      <c r="R212" s="86"/>
      <c r="S212" s="56">
        <f>SUM(S198:S211)</f>
        <v>8024.6801731025298</v>
      </c>
      <c r="T212" s="70"/>
      <c r="U212" s="55">
        <f>SUM(U198:U211)</f>
        <v>5307.9301731025307</v>
      </c>
      <c r="V212" s="87">
        <f>U212-S212</f>
        <v>-2716.7499999999991</v>
      </c>
    </row>
    <row r="213" spans="1:22" x14ac:dyDescent="0.25">
      <c r="A213" s="104">
        <f t="shared" si="30"/>
        <v>27</v>
      </c>
      <c r="B213" s="105" t="s">
        <v>87</v>
      </c>
      <c r="C213" s="88"/>
      <c r="D213" s="80"/>
      <c r="E213" s="71"/>
      <c r="F213" s="57"/>
      <c r="G213" s="89">
        <f>G212/D212</f>
        <v>-3.0582351308240985E-2</v>
      </c>
      <c r="H213" s="88"/>
      <c r="I213" s="80"/>
      <c r="J213" s="71"/>
      <c r="K213" s="57"/>
      <c r="L213" s="89">
        <f>L212/I212</f>
        <v>-3.0582351308240985E-2</v>
      </c>
      <c r="M213" s="88"/>
      <c r="N213" s="80"/>
      <c r="O213" s="71"/>
      <c r="P213" s="57"/>
      <c r="Q213" s="89">
        <f>Q212/N212</f>
        <v>-3.0582351308240985E-2</v>
      </c>
      <c r="R213" s="88"/>
      <c r="S213" s="80"/>
      <c r="T213" s="71"/>
      <c r="U213" s="57"/>
      <c r="V213" s="89">
        <f>V212/S212</f>
        <v>-0.33854931802841431</v>
      </c>
    </row>
    <row r="214" spans="1:22" x14ac:dyDescent="0.25">
      <c r="A214" s="106">
        <f t="shared" si="30"/>
        <v>28</v>
      </c>
      <c r="B214" s="91" t="s">
        <v>26</v>
      </c>
      <c r="C214" s="90"/>
      <c r="D214" s="81"/>
      <c r="E214" s="72"/>
      <c r="F214" s="54"/>
      <c r="G214" s="91"/>
      <c r="H214" s="90"/>
      <c r="I214" s="81"/>
      <c r="J214" s="72"/>
      <c r="K214" s="54"/>
      <c r="L214" s="91"/>
      <c r="M214" s="90"/>
      <c r="N214" s="81"/>
      <c r="O214" s="72"/>
      <c r="P214" s="54"/>
      <c r="Q214" s="91"/>
      <c r="R214" s="90"/>
      <c r="S214" s="81"/>
      <c r="T214" s="72"/>
      <c r="U214" s="54"/>
      <c r="V214" s="91"/>
    </row>
    <row r="215" spans="1:22" x14ac:dyDescent="0.25">
      <c r="A215" s="99">
        <f t="shared" si="30"/>
        <v>29</v>
      </c>
      <c r="B215" s="48" t="s">
        <v>57</v>
      </c>
      <c r="C215" s="37">
        <f>Rates!$D$17</f>
        <v>2.6640000000000001</v>
      </c>
      <c r="D215" s="32">
        <f>C215*D188</f>
        <v>2664</v>
      </c>
      <c r="E215" s="74">
        <f>Rates!$L$17</f>
        <v>2.6311</v>
      </c>
      <c r="F215" s="2">
        <f>E215*F188</f>
        <v>2631.1</v>
      </c>
      <c r="G215" s="48"/>
      <c r="H215" s="37">
        <f>Rates!$D$17</f>
        <v>2.6640000000000001</v>
      </c>
      <c r="I215" s="32">
        <f>H215*I188</f>
        <v>2664</v>
      </c>
      <c r="J215" s="74">
        <f>Rates!$L$17</f>
        <v>2.6311</v>
      </c>
      <c r="K215" s="2">
        <f>J215*K188</f>
        <v>2631.1</v>
      </c>
      <c r="L215" s="48"/>
      <c r="M215" s="37">
        <f>Rates!$D$17</f>
        <v>2.6640000000000001</v>
      </c>
      <c r="N215" s="32">
        <f>M215*N188</f>
        <v>2664</v>
      </c>
      <c r="O215" s="74">
        <f>Rates!$L$17</f>
        <v>2.6311</v>
      </c>
      <c r="P215" s="2">
        <f>O215*P188</f>
        <v>2631.1</v>
      </c>
      <c r="Q215" s="48"/>
      <c r="R215" s="37">
        <f>Rates!$D$17</f>
        <v>2.6640000000000001</v>
      </c>
      <c r="S215" s="32">
        <f>R215*S188</f>
        <v>2664</v>
      </c>
      <c r="T215" s="74">
        <f>Rates!$L$17</f>
        <v>2.6311</v>
      </c>
      <c r="U215" s="2">
        <f>T215*U188</f>
        <v>2631.1</v>
      </c>
      <c r="V215" s="48"/>
    </row>
    <row r="216" spans="1:22" x14ac:dyDescent="0.25">
      <c r="A216" s="99">
        <f t="shared" si="30"/>
        <v>30</v>
      </c>
      <c r="B216" s="48" t="s">
        <v>58</v>
      </c>
      <c r="C216" s="37">
        <f>Rates!$D$18</f>
        <v>1.9890000000000001</v>
      </c>
      <c r="D216" s="32">
        <f>C216*D188</f>
        <v>1989</v>
      </c>
      <c r="E216" s="74">
        <f>Rates!$L$18</f>
        <v>1.9709000000000001</v>
      </c>
      <c r="F216" s="2">
        <f>E216*F188</f>
        <v>1970.9</v>
      </c>
      <c r="G216" s="48"/>
      <c r="H216" s="37">
        <f>Rates!$D$18</f>
        <v>1.9890000000000001</v>
      </c>
      <c r="I216" s="32">
        <f>H216*I188</f>
        <v>1989</v>
      </c>
      <c r="J216" s="74">
        <f>Rates!$L$18</f>
        <v>1.9709000000000001</v>
      </c>
      <c r="K216" s="2">
        <f>J216*K188</f>
        <v>1970.9</v>
      </c>
      <c r="L216" s="48"/>
      <c r="M216" s="37">
        <f>Rates!$D$18</f>
        <v>1.9890000000000001</v>
      </c>
      <c r="N216" s="32">
        <f>M216*N188</f>
        <v>1989</v>
      </c>
      <c r="O216" s="74">
        <f>Rates!$L$18</f>
        <v>1.9709000000000001</v>
      </c>
      <c r="P216" s="2">
        <f>O216*P188</f>
        <v>1970.9</v>
      </c>
      <c r="Q216" s="48"/>
      <c r="R216" s="37">
        <f>Rates!$D$18</f>
        <v>1.9890000000000001</v>
      </c>
      <c r="S216" s="32">
        <f>R216*S188</f>
        <v>1989</v>
      </c>
      <c r="T216" s="74">
        <f>Rates!$L$18</f>
        <v>1.9709000000000001</v>
      </c>
      <c r="U216" s="2">
        <f>T216*U188</f>
        <v>1970.9</v>
      </c>
      <c r="V216" s="48"/>
    </row>
    <row r="217" spans="1:22" x14ac:dyDescent="0.25">
      <c r="A217" s="102">
        <f t="shared" si="30"/>
        <v>31</v>
      </c>
      <c r="B217" s="103" t="s">
        <v>23</v>
      </c>
      <c r="C217" s="86"/>
      <c r="D217" s="56">
        <f>SUM(D215:D216)</f>
        <v>4653</v>
      </c>
      <c r="E217" s="70"/>
      <c r="F217" s="55">
        <f>SUM(F215:F216)</f>
        <v>4602</v>
      </c>
      <c r="G217" s="87">
        <f>F217-D217</f>
        <v>-51</v>
      </c>
      <c r="H217" s="86"/>
      <c r="I217" s="56">
        <f>SUM(I215:I216)</f>
        <v>4653</v>
      </c>
      <c r="J217" s="70"/>
      <c r="K217" s="55">
        <f>SUM(K215:K216)</f>
        <v>4602</v>
      </c>
      <c r="L217" s="87">
        <f>K217-I217</f>
        <v>-51</v>
      </c>
      <c r="M217" s="86"/>
      <c r="N217" s="56">
        <f>SUM(N215:N216)</f>
        <v>4653</v>
      </c>
      <c r="O217" s="70"/>
      <c r="P217" s="55">
        <f>SUM(P215:P216)</f>
        <v>4602</v>
      </c>
      <c r="Q217" s="87">
        <f>P217-N217</f>
        <v>-51</v>
      </c>
      <c r="R217" s="86"/>
      <c r="S217" s="56">
        <f>SUM(S215:S216)</f>
        <v>4653</v>
      </c>
      <c r="T217" s="70"/>
      <c r="U217" s="55">
        <f>SUM(U215:U216)</f>
        <v>4602</v>
      </c>
      <c r="V217" s="87">
        <f>U217-S217</f>
        <v>-51</v>
      </c>
    </row>
    <row r="218" spans="1:22" x14ac:dyDescent="0.25">
      <c r="A218" s="104">
        <f t="shared" si="30"/>
        <v>32</v>
      </c>
      <c r="B218" s="105" t="s">
        <v>87</v>
      </c>
      <c r="C218" s="88"/>
      <c r="D218" s="80"/>
      <c r="E218" s="71"/>
      <c r="F218" s="57"/>
      <c r="G218" s="89">
        <f>G217/D217</f>
        <v>-1.096067053513862E-2</v>
      </c>
      <c r="H218" s="88"/>
      <c r="I218" s="80"/>
      <c r="J218" s="71"/>
      <c r="K218" s="57"/>
      <c r="L218" s="89">
        <f>L217/I217</f>
        <v>-1.096067053513862E-2</v>
      </c>
      <c r="M218" s="88"/>
      <c r="N218" s="80"/>
      <c r="O218" s="71"/>
      <c r="P218" s="57"/>
      <c r="Q218" s="89">
        <f>Q217/N217</f>
        <v>-1.096067053513862E-2</v>
      </c>
      <c r="R218" s="88"/>
      <c r="S218" s="80"/>
      <c r="T218" s="71"/>
      <c r="U218" s="57"/>
      <c r="V218" s="89">
        <f>V217/S217</f>
        <v>-1.096067053513862E-2</v>
      </c>
    </row>
    <row r="219" spans="1:22" x14ac:dyDescent="0.25">
      <c r="A219" s="106">
        <f t="shared" si="30"/>
        <v>33</v>
      </c>
      <c r="B219" s="91" t="s">
        <v>27</v>
      </c>
      <c r="C219" s="90"/>
      <c r="D219" s="81"/>
      <c r="E219" s="72"/>
      <c r="F219" s="54"/>
      <c r="G219" s="91"/>
      <c r="H219" s="90"/>
      <c r="I219" s="81"/>
      <c r="J219" s="72"/>
      <c r="K219" s="54"/>
      <c r="L219" s="91"/>
      <c r="M219" s="90"/>
      <c r="N219" s="81"/>
      <c r="O219" s="72"/>
      <c r="P219" s="54"/>
      <c r="Q219" s="91"/>
      <c r="R219" s="90"/>
      <c r="S219" s="81"/>
      <c r="T219" s="72"/>
      <c r="U219" s="54"/>
      <c r="V219" s="91"/>
    </row>
    <row r="220" spans="1:22" x14ac:dyDescent="0.25">
      <c r="A220" s="99">
        <f t="shared" si="30"/>
        <v>34</v>
      </c>
      <c r="B220" s="48" t="s">
        <v>167</v>
      </c>
      <c r="C220" s="37">
        <f>WMSR+RRRP</f>
        <v>6.0000000000000001E-3</v>
      </c>
      <c r="D220" s="32">
        <f>C220*D190</f>
        <v>2034.0450000000001</v>
      </c>
      <c r="E220" s="74">
        <f>WMSR+RRRP</f>
        <v>6.0000000000000001E-3</v>
      </c>
      <c r="F220" s="2">
        <f>E220*F190</f>
        <v>2034.0450000000001</v>
      </c>
      <c r="G220" s="48"/>
      <c r="H220" s="37">
        <f>WMSR+RRRP</f>
        <v>6.0000000000000001E-3</v>
      </c>
      <c r="I220" s="32">
        <f>H220*I190</f>
        <v>2034.0450000000001</v>
      </c>
      <c r="J220" s="74">
        <f>WMSR+RRRP</f>
        <v>6.0000000000000001E-3</v>
      </c>
      <c r="K220" s="2">
        <f>J220*K190</f>
        <v>2034.0450000000001</v>
      </c>
      <c r="L220" s="48"/>
      <c r="M220" s="37">
        <f>WMSR+RRRP</f>
        <v>6.0000000000000001E-3</v>
      </c>
      <c r="N220" s="32">
        <f>M220*N190</f>
        <v>2034.0450000000001</v>
      </c>
      <c r="O220" s="74">
        <f>WMSR+RRRP</f>
        <v>6.0000000000000001E-3</v>
      </c>
      <c r="P220" s="2">
        <f>O220*P190</f>
        <v>2034.0450000000001</v>
      </c>
      <c r="Q220" s="48"/>
      <c r="R220" s="37">
        <f>WMSR+RRRP</f>
        <v>6.0000000000000001E-3</v>
      </c>
      <c r="S220" s="32">
        <f>R220*S190</f>
        <v>2034.0450000000001</v>
      </c>
      <c r="T220" s="74">
        <f>WMSR+RRRP</f>
        <v>6.0000000000000001E-3</v>
      </c>
      <c r="U220" s="2">
        <f>T220*U190</f>
        <v>2034.0450000000001</v>
      </c>
      <c r="V220" s="48"/>
    </row>
    <row r="221" spans="1:22" x14ac:dyDescent="0.25">
      <c r="A221" s="99">
        <f t="shared" si="30"/>
        <v>35</v>
      </c>
      <c r="B221" s="48" t="s">
        <v>56</v>
      </c>
      <c r="C221" s="37">
        <f>SSS</f>
        <v>0.25</v>
      </c>
      <c r="D221" s="32">
        <f>C221</f>
        <v>0.25</v>
      </c>
      <c r="E221" s="74">
        <f>SSS</f>
        <v>0.25</v>
      </c>
      <c r="F221" s="2">
        <f>E221</f>
        <v>0.25</v>
      </c>
      <c r="G221" s="48"/>
      <c r="H221" s="37">
        <f>SSS</f>
        <v>0.25</v>
      </c>
      <c r="I221" s="32">
        <f>H221</f>
        <v>0.25</v>
      </c>
      <c r="J221" s="74">
        <f>SSS</f>
        <v>0.25</v>
      </c>
      <c r="K221" s="2">
        <f>J221</f>
        <v>0.25</v>
      </c>
      <c r="L221" s="48"/>
      <c r="M221" s="37">
        <f>SSS</f>
        <v>0.25</v>
      </c>
      <c r="N221" s="32">
        <f>M221</f>
        <v>0.25</v>
      </c>
      <c r="O221" s="74">
        <f>SSS</f>
        <v>0.25</v>
      </c>
      <c r="P221" s="2">
        <f>O221</f>
        <v>0.25</v>
      </c>
      <c r="Q221" s="48"/>
      <c r="R221" s="37">
        <f>SSS</f>
        <v>0.25</v>
      </c>
      <c r="S221" s="32">
        <f>R221</f>
        <v>0.25</v>
      </c>
      <c r="T221" s="74">
        <f>SSS</f>
        <v>0.25</v>
      </c>
      <c r="U221" s="2">
        <f>T221</f>
        <v>0.25</v>
      </c>
      <c r="V221" s="48"/>
    </row>
    <row r="222" spans="1:22" x14ac:dyDescent="0.25">
      <c r="A222" s="99">
        <f t="shared" si="30"/>
        <v>36</v>
      </c>
      <c r="B222" s="48" t="s">
        <v>9</v>
      </c>
      <c r="C222" s="37">
        <v>7.0000000000000001E-3</v>
      </c>
      <c r="D222" s="32">
        <f>C222*D187</f>
        <v>2275</v>
      </c>
      <c r="E222" s="74">
        <v>7.0000000000000001E-3</v>
      </c>
      <c r="F222" s="2">
        <f>E222*F187</f>
        <v>2275</v>
      </c>
      <c r="G222" s="48"/>
      <c r="H222" s="37">
        <v>7.0000000000000001E-3</v>
      </c>
      <c r="I222" s="32">
        <f>H222*I187</f>
        <v>2275</v>
      </c>
      <c r="J222" s="74">
        <v>7.0000000000000001E-3</v>
      </c>
      <c r="K222" s="2">
        <f>J222*K187</f>
        <v>2275</v>
      </c>
      <c r="L222" s="48"/>
      <c r="M222" s="37">
        <v>7.0000000000000001E-3</v>
      </c>
      <c r="N222" s="32">
        <f>M222*N187</f>
        <v>2275</v>
      </c>
      <c r="O222" s="74">
        <v>7.0000000000000001E-3</v>
      </c>
      <c r="P222" s="2">
        <f>O222*P187</f>
        <v>2275</v>
      </c>
      <c r="Q222" s="48"/>
      <c r="R222" s="37">
        <v>7.0000000000000001E-3</v>
      </c>
      <c r="S222" s="32">
        <f>R222*S187</f>
        <v>2275</v>
      </c>
      <c r="T222" s="74">
        <v>7.0000000000000001E-3</v>
      </c>
      <c r="U222" s="2">
        <f>T222*U187</f>
        <v>2275</v>
      </c>
      <c r="V222" s="48"/>
    </row>
    <row r="223" spans="1:22" x14ac:dyDescent="0.25">
      <c r="A223" s="102">
        <f t="shared" si="30"/>
        <v>37</v>
      </c>
      <c r="B223" s="103" t="s">
        <v>10</v>
      </c>
      <c r="C223" s="86"/>
      <c r="D223" s="56">
        <f>SUM(D220:D222)</f>
        <v>4309.2950000000001</v>
      </c>
      <c r="E223" s="70"/>
      <c r="F223" s="55">
        <f>SUM(F220:F222)</f>
        <v>4309.2950000000001</v>
      </c>
      <c r="G223" s="87">
        <f>F223-D223</f>
        <v>0</v>
      </c>
      <c r="H223" s="86"/>
      <c r="I223" s="56">
        <f>SUM(I220:I222)</f>
        <v>4309.2950000000001</v>
      </c>
      <c r="J223" s="70"/>
      <c r="K223" s="55">
        <f>SUM(K220:K222)</f>
        <v>4309.2950000000001</v>
      </c>
      <c r="L223" s="87">
        <f>K223-I223</f>
        <v>0</v>
      </c>
      <c r="M223" s="86"/>
      <c r="N223" s="56">
        <f>SUM(N220:N222)</f>
        <v>4309.2950000000001</v>
      </c>
      <c r="O223" s="70"/>
      <c r="P223" s="55">
        <f>SUM(P220:P222)</f>
        <v>4309.2950000000001</v>
      </c>
      <c r="Q223" s="87">
        <f>P223-N223</f>
        <v>0</v>
      </c>
      <c r="R223" s="86"/>
      <c r="S223" s="56">
        <f>SUM(S220:S222)</f>
        <v>4309.2950000000001</v>
      </c>
      <c r="T223" s="70"/>
      <c r="U223" s="55">
        <f>SUM(U220:U222)</f>
        <v>4309.2950000000001</v>
      </c>
      <c r="V223" s="87">
        <f>U223-S223</f>
        <v>0</v>
      </c>
    </row>
    <row r="224" spans="1:22" x14ac:dyDescent="0.25">
      <c r="A224" s="104">
        <f t="shared" si="30"/>
        <v>38</v>
      </c>
      <c r="B224" s="105" t="s">
        <v>87</v>
      </c>
      <c r="C224" s="88"/>
      <c r="D224" s="80"/>
      <c r="E224" s="71"/>
      <c r="F224" s="57"/>
      <c r="G224" s="89">
        <f>G223/D223</f>
        <v>0</v>
      </c>
      <c r="H224" s="88"/>
      <c r="I224" s="80"/>
      <c r="J224" s="71"/>
      <c r="K224" s="57"/>
      <c r="L224" s="89">
        <f>L223/I223</f>
        <v>0</v>
      </c>
      <c r="M224" s="88"/>
      <c r="N224" s="80"/>
      <c r="O224" s="71"/>
      <c r="P224" s="57"/>
      <c r="Q224" s="89">
        <f>Q223/N223</f>
        <v>0</v>
      </c>
      <c r="R224" s="88"/>
      <c r="S224" s="80"/>
      <c r="T224" s="71"/>
      <c r="U224" s="57"/>
      <c r="V224" s="89">
        <f>V223/S223</f>
        <v>0</v>
      </c>
    </row>
    <row r="225" spans="1:22" x14ac:dyDescent="0.25">
      <c r="A225" s="107">
        <f t="shared" si="30"/>
        <v>39</v>
      </c>
      <c r="B225" s="93" t="s">
        <v>97</v>
      </c>
      <c r="C225" s="92"/>
      <c r="D225" s="82">
        <f>D195+D212+D217+D223</f>
        <v>50638.607263648468</v>
      </c>
      <c r="E225" s="75"/>
      <c r="F225" s="62">
        <f>F195+F212+F217+F223</f>
        <v>50420.157263648471</v>
      </c>
      <c r="G225" s="93"/>
      <c r="H225" s="92"/>
      <c r="I225" s="82">
        <f>I195+I212+I217+I223</f>
        <v>50638.607263648468</v>
      </c>
      <c r="J225" s="75"/>
      <c r="K225" s="62">
        <f>K195+K212+K217+K223</f>
        <v>50420.157263648471</v>
      </c>
      <c r="L225" s="93"/>
      <c r="M225" s="92"/>
      <c r="N225" s="82">
        <f>N195+N212+N217+N223</f>
        <v>50638.607263648468</v>
      </c>
      <c r="O225" s="75"/>
      <c r="P225" s="62">
        <f>P195+P212+P217+P223</f>
        <v>50420.157263648471</v>
      </c>
      <c r="Q225" s="93"/>
      <c r="R225" s="92"/>
      <c r="S225" s="82">
        <f>S195+S212+S217+S223</f>
        <v>53187.907263648463</v>
      </c>
      <c r="T225" s="75"/>
      <c r="U225" s="62">
        <f>U195+U212+U217+U223</f>
        <v>50420.157263648471</v>
      </c>
      <c r="V225" s="93"/>
    </row>
    <row r="226" spans="1:22" x14ac:dyDescent="0.25">
      <c r="A226" s="108">
        <f t="shared" si="30"/>
        <v>40</v>
      </c>
      <c r="B226" s="94" t="s">
        <v>11</v>
      </c>
      <c r="C226" s="50"/>
      <c r="D226" s="33">
        <f>D225*0.13</f>
        <v>6583.0189442743012</v>
      </c>
      <c r="E226" s="76"/>
      <c r="F226" s="59">
        <f>F225*0.13</f>
        <v>6554.620444274301</v>
      </c>
      <c r="G226" s="94"/>
      <c r="H226" s="50"/>
      <c r="I226" s="33">
        <f>I225*0.13</f>
        <v>6583.0189442743012</v>
      </c>
      <c r="J226" s="76"/>
      <c r="K226" s="59">
        <f>K225*0.13</f>
        <v>6554.620444274301</v>
      </c>
      <c r="L226" s="94"/>
      <c r="M226" s="50"/>
      <c r="N226" s="33">
        <f>N225*0.13</f>
        <v>6583.0189442743012</v>
      </c>
      <c r="O226" s="76"/>
      <c r="P226" s="59">
        <f>P225*0.13</f>
        <v>6554.620444274301</v>
      </c>
      <c r="Q226" s="94"/>
      <c r="R226" s="50"/>
      <c r="S226" s="33">
        <f>S225*0.13</f>
        <v>6914.4279442743009</v>
      </c>
      <c r="T226" s="76"/>
      <c r="U226" s="59">
        <f>U225*0.13</f>
        <v>6554.620444274301</v>
      </c>
      <c r="V226" s="94"/>
    </row>
    <row r="227" spans="1:22" x14ac:dyDescent="0.25">
      <c r="A227" s="109">
        <f t="shared" si="30"/>
        <v>41</v>
      </c>
      <c r="B227" s="110" t="s">
        <v>13</v>
      </c>
      <c r="C227" s="95"/>
      <c r="D227" s="64">
        <f>SUM(D225:D226)</f>
        <v>57221.626207922767</v>
      </c>
      <c r="E227" s="78"/>
      <c r="F227" s="63">
        <f>SUM(F225:F226)</f>
        <v>56974.777707922774</v>
      </c>
      <c r="G227" s="96">
        <f>F227-D227</f>
        <v>-246.84849999999278</v>
      </c>
      <c r="H227" s="95"/>
      <c r="I227" s="64">
        <f>SUM(I225:I226)</f>
        <v>57221.626207922767</v>
      </c>
      <c r="J227" s="78"/>
      <c r="K227" s="63">
        <f>SUM(K225:K226)</f>
        <v>56974.777707922774</v>
      </c>
      <c r="L227" s="96">
        <f>K227-I227</f>
        <v>-246.84849999999278</v>
      </c>
      <c r="M227" s="95"/>
      <c r="N227" s="64">
        <f>SUM(N225:N226)</f>
        <v>57221.626207922767</v>
      </c>
      <c r="O227" s="78"/>
      <c r="P227" s="63">
        <f>SUM(P225:P226)</f>
        <v>56974.777707922774</v>
      </c>
      <c r="Q227" s="96">
        <f>P227-N227</f>
        <v>-246.84849999999278</v>
      </c>
      <c r="R227" s="95"/>
      <c r="S227" s="64">
        <f>SUM(S225:S226)</f>
        <v>60102.335207922762</v>
      </c>
      <c r="T227" s="78"/>
      <c r="U227" s="63">
        <f>SUM(U225:U226)</f>
        <v>56974.777707922774</v>
      </c>
      <c r="V227" s="96">
        <f>U227-S227</f>
        <v>-3127.5574999999881</v>
      </c>
    </row>
    <row r="228" spans="1:22" x14ac:dyDescent="0.25">
      <c r="A228" s="111">
        <f t="shared" si="30"/>
        <v>42</v>
      </c>
      <c r="B228" s="112" t="s">
        <v>87</v>
      </c>
      <c r="C228" s="97"/>
      <c r="D228" s="83"/>
      <c r="E228" s="79"/>
      <c r="F228" s="65"/>
      <c r="G228" s="98">
        <f>G227/D227</f>
        <v>-4.3139022142263889E-3</v>
      </c>
      <c r="H228" s="97"/>
      <c r="I228" s="83"/>
      <c r="J228" s="79"/>
      <c r="K228" s="65"/>
      <c r="L228" s="98">
        <f>L227/I227</f>
        <v>-4.3139022142263889E-3</v>
      </c>
      <c r="M228" s="97"/>
      <c r="N228" s="83"/>
      <c r="O228" s="79"/>
      <c r="P228" s="65"/>
      <c r="Q228" s="98">
        <f>Q227/N227</f>
        <v>-4.3139022142263889E-3</v>
      </c>
      <c r="R228" s="97"/>
      <c r="S228" s="83"/>
      <c r="T228" s="79"/>
      <c r="U228" s="65"/>
      <c r="V228" s="98">
        <f>V227/S227</f>
        <v>-5.2037204364527079E-2</v>
      </c>
    </row>
    <row r="229" spans="1:22" x14ac:dyDescent="0.25">
      <c r="A229" s="151">
        <f t="shared" si="30"/>
        <v>43</v>
      </c>
      <c r="B229" s="152" t="s">
        <v>14</v>
      </c>
      <c r="C229" s="153"/>
      <c r="D229" s="154"/>
      <c r="E229" s="155"/>
      <c r="F229" s="156"/>
      <c r="G229" s="152"/>
      <c r="H229" s="153"/>
      <c r="I229" s="154"/>
      <c r="J229" s="155"/>
      <c r="K229" s="156"/>
      <c r="L229" s="152"/>
      <c r="M229" s="153"/>
      <c r="N229" s="154"/>
      <c r="O229" s="155"/>
      <c r="P229" s="156"/>
      <c r="Q229" s="152"/>
      <c r="R229" s="153"/>
      <c r="S229" s="154"/>
      <c r="T229" s="155"/>
      <c r="U229" s="156"/>
      <c r="V229" s="152"/>
    </row>
    <row r="230" spans="1:22" x14ac:dyDescent="0.25">
      <c r="A230" s="108">
        <f t="shared" si="30"/>
        <v>44</v>
      </c>
      <c r="B230" s="94" t="s">
        <v>96</v>
      </c>
      <c r="C230" s="162">
        <v>0</v>
      </c>
      <c r="D230" s="33">
        <f>C230*D188</f>
        <v>0</v>
      </c>
      <c r="E230" s="163">
        <v>0</v>
      </c>
      <c r="F230" s="59">
        <f>E230*F188</f>
        <v>0</v>
      </c>
      <c r="G230" s="94"/>
      <c r="H230" s="162">
        <v>0</v>
      </c>
      <c r="I230" s="33">
        <f>H230*I188</f>
        <v>0</v>
      </c>
      <c r="J230" s="163">
        <v>0</v>
      </c>
      <c r="K230" s="59">
        <f>J230*K188</f>
        <v>0</v>
      </c>
      <c r="L230" s="94"/>
      <c r="M230" s="162">
        <v>0</v>
      </c>
      <c r="N230" s="33">
        <f>M230*N188</f>
        <v>0</v>
      </c>
      <c r="O230" s="163">
        <v>0</v>
      </c>
      <c r="P230" s="59">
        <f>O230*P188</f>
        <v>0</v>
      </c>
      <c r="Q230" s="94"/>
      <c r="R230" s="162">
        <f>Rates!$D$25</f>
        <v>1.1795</v>
      </c>
      <c r="S230" s="33">
        <f>R230*S188</f>
        <v>1179.5</v>
      </c>
      <c r="T230" s="163">
        <v>0</v>
      </c>
      <c r="U230" s="59">
        <f>T230*U188</f>
        <v>0</v>
      </c>
      <c r="V230" s="94"/>
    </row>
    <row r="231" spans="1:22" x14ac:dyDescent="0.25">
      <c r="A231" s="108">
        <f t="shared" si="30"/>
        <v>45</v>
      </c>
      <c r="B231" s="94" t="s">
        <v>163</v>
      </c>
      <c r="C231" s="162">
        <v>0</v>
      </c>
      <c r="D231" s="33">
        <f>C231*D188</f>
        <v>0</v>
      </c>
      <c r="E231" s="163">
        <v>0</v>
      </c>
      <c r="F231" s="59">
        <f>E231*F188</f>
        <v>0</v>
      </c>
      <c r="G231" s="94"/>
      <c r="H231" s="162">
        <v>0</v>
      </c>
      <c r="I231" s="33">
        <f>H231*I188</f>
        <v>0</v>
      </c>
      <c r="J231" s="163">
        <v>0</v>
      </c>
      <c r="K231" s="59">
        <f>J231*K188</f>
        <v>0</v>
      </c>
      <c r="L231" s="94"/>
      <c r="M231" s="162">
        <v>0</v>
      </c>
      <c r="N231" s="33">
        <f>M231*N188</f>
        <v>0</v>
      </c>
      <c r="O231" s="163">
        <v>0</v>
      </c>
      <c r="P231" s="59">
        <f>O231*P188</f>
        <v>0</v>
      </c>
      <c r="Q231" s="94"/>
      <c r="R231" s="162">
        <f>Rates!$D$26</f>
        <v>-0.1012</v>
      </c>
      <c r="S231" s="33">
        <f>R231*S188</f>
        <v>-101.2</v>
      </c>
      <c r="T231" s="163">
        <v>0</v>
      </c>
      <c r="U231" s="59">
        <f>T231*U188</f>
        <v>0</v>
      </c>
      <c r="V231" s="94"/>
    </row>
    <row r="232" spans="1:22" x14ac:dyDescent="0.25">
      <c r="A232" s="108">
        <f t="shared" si="30"/>
        <v>46</v>
      </c>
      <c r="B232" s="94" t="s">
        <v>168</v>
      </c>
      <c r="C232" s="37">
        <f>Rates!$D$15</f>
        <v>1.3567</v>
      </c>
      <c r="D232" s="33">
        <f>C232*D188</f>
        <v>1356.7</v>
      </c>
      <c r="E232" s="163">
        <f>Rates!$L$15</f>
        <v>0</v>
      </c>
      <c r="F232" s="59">
        <f>E232*F188</f>
        <v>0</v>
      </c>
      <c r="G232" s="48"/>
      <c r="H232" s="37">
        <f>Rates!$D$15</f>
        <v>1.3567</v>
      </c>
      <c r="I232" s="33">
        <f>H232*I188</f>
        <v>1356.7</v>
      </c>
      <c r="J232" s="163">
        <f>Rates!$L$15</f>
        <v>0</v>
      </c>
      <c r="K232" s="59">
        <f>J232*K188</f>
        <v>0</v>
      </c>
      <c r="L232" s="48"/>
      <c r="M232" s="37">
        <f>Rates!$D$15</f>
        <v>1.3567</v>
      </c>
      <c r="N232" s="33">
        <f>M232*N188</f>
        <v>1356.7</v>
      </c>
      <c r="O232" s="163">
        <f>Rates!$L$15</f>
        <v>0</v>
      </c>
      <c r="P232" s="59">
        <f>O232*P188</f>
        <v>0</v>
      </c>
      <c r="Q232" s="48"/>
      <c r="R232" s="37">
        <f>Rates!$D$15</f>
        <v>1.3567</v>
      </c>
      <c r="S232" s="33">
        <f>R232*S188</f>
        <v>1356.7</v>
      </c>
      <c r="T232" s="163">
        <f>Rates!$L$15</f>
        <v>0</v>
      </c>
      <c r="U232" s="59">
        <f>T232*U188</f>
        <v>0</v>
      </c>
      <c r="V232" s="48"/>
    </row>
    <row r="233" spans="1:22" x14ac:dyDescent="0.25">
      <c r="A233" s="289">
        <f t="shared" si="30"/>
        <v>47</v>
      </c>
      <c r="B233" s="301" t="s">
        <v>169</v>
      </c>
      <c r="C233" s="290">
        <f>Rates!$D$16</f>
        <v>0</v>
      </c>
      <c r="D233" s="311">
        <f>C233*D188</f>
        <v>0</v>
      </c>
      <c r="E233" s="163">
        <f>Rates!$L$16</f>
        <v>-1.2999999999999999E-3</v>
      </c>
      <c r="F233" s="59">
        <f>E233*F187</f>
        <v>-422.5</v>
      </c>
      <c r="G233" s="85"/>
      <c r="H233" s="290">
        <f>Rates!$D$16</f>
        <v>0</v>
      </c>
      <c r="I233" s="311">
        <f>H233*I188</f>
        <v>0</v>
      </c>
      <c r="J233" s="163">
        <f>Rates!$L$16</f>
        <v>-1.2999999999999999E-3</v>
      </c>
      <c r="K233" s="59">
        <f>J233*K187</f>
        <v>-422.5</v>
      </c>
      <c r="L233" s="85"/>
      <c r="M233" s="290">
        <f>Rates!$D$16</f>
        <v>0</v>
      </c>
      <c r="N233" s="311">
        <f>M233*N188</f>
        <v>0</v>
      </c>
      <c r="O233" s="163">
        <f>Rates!$L$16</f>
        <v>-1.2999999999999999E-3</v>
      </c>
      <c r="P233" s="59">
        <f>O233*P187</f>
        <v>-422.5</v>
      </c>
      <c r="Q233" s="85"/>
      <c r="R233" s="290">
        <f>Rates!$D$16</f>
        <v>0</v>
      </c>
      <c r="S233" s="311">
        <f>R233*S188</f>
        <v>0</v>
      </c>
      <c r="T233" s="163">
        <f>Rates!$L$16</f>
        <v>-1.2999999999999999E-3</v>
      </c>
      <c r="U233" s="59">
        <f>T233*U187</f>
        <v>-422.5</v>
      </c>
      <c r="V233" s="85"/>
    </row>
    <row r="234" spans="1:22" x14ac:dyDescent="0.25">
      <c r="A234" s="292">
        <f t="shared" si="30"/>
        <v>48</v>
      </c>
      <c r="B234" s="293" t="s">
        <v>15</v>
      </c>
      <c r="C234" s="294"/>
      <c r="D234" s="295">
        <f>D225+SUM(D230:D233)</f>
        <v>51995.307263648465</v>
      </c>
      <c r="E234" s="296"/>
      <c r="F234" s="297">
        <f>F225+SUM(F230:F233)</f>
        <v>49997.657263648471</v>
      </c>
      <c r="G234" s="293"/>
      <c r="H234" s="294"/>
      <c r="I234" s="295">
        <f>I225+SUM(I230:I233)</f>
        <v>51995.307263648465</v>
      </c>
      <c r="J234" s="296"/>
      <c r="K234" s="297">
        <f>K225+SUM(K230:K233)</f>
        <v>49997.657263648471</v>
      </c>
      <c r="L234" s="293"/>
      <c r="M234" s="294"/>
      <c r="N234" s="295">
        <f>N225+SUM(N230:N233)</f>
        <v>51995.307263648465</v>
      </c>
      <c r="O234" s="296"/>
      <c r="P234" s="297">
        <f>P225+SUM(P230:P233)</f>
        <v>49997.657263648471</v>
      </c>
      <c r="Q234" s="293"/>
      <c r="R234" s="294"/>
      <c r="S234" s="295">
        <f>S225+SUM(S230:S233)</f>
        <v>55622.907263648463</v>
      </c>
      <c r="T234" s="296"/>
      <c r="U234" s="297">
        <f>U225+SUM(U230:U233)</f>
        <v>49997.657263648471</v>
      </c>
      <c r="V234" s="293"/>
    </row>
    <row r="235" spans="1:22" x14ac:dyDescent="0.25">
      <c r="A235" s="99">
        <f t="shared" si="30"/>
        <v>49</v>
      </c>
      <c r="B235" s="48" t="s">
        <v>11</v>
      </c>
      <c r="C235" s="49"/>
      <c r="D235" s="32">
        <f>D234*0.13</f>
        <v>6759.3899442743004</v>
      </c>
      <c r="E235" s="66"/>
      <c r="F235" s="2">
        <f>F234*0.13</f>
        <v>6499.6954442743017</v>
      </c>
      <c r="G235" s="48"/>
      <c r="H235" s="49"/>
      <c r="I235" s="32">
        <f>I234*0.13</f>
        <v>6759.3899442743004</v>
      </c>
      <c r="J235" s="66"/>
      <c r="K235" s="2">
        <f>K234*0.13</f>
        <v>6499.6954442743017</v>
      </c>
      <c r="L235" s="48"/>
      <c r="M235" s="49"/>
      <c r="N235" s="32">
        <f>N234*0.13</f>
        <v>6759.3899442743004</v>
      </c>
      <c r="O235" s="66"/>
      <c r="P235" s="2">
        <f>P234*0.13</f>
        <v>6499.6954442743017</v>
      </c>
      <c r="Q235" s="48"/>
      <c r="R235" s="49"/>
      <c r="S235" s="32">
        <f>S234*0.13</f>
        <v>7230.9779442743002</v>
      </c>
      <c r="T235" s="66"/>
      <c r="U235" s="2">
        <f>U234*0.13</f>
        <v>6499.6954442743017</v>
      </c>
      <c r="V235" s="48"/>
    </row>
    <row r="236" spans="1:22" x14ac:dyDescent="0.25">
      <c r="A236" s="137">
        <f>A235+1</f>
        <v>50</v>
      </c>
      <c r="B236" s="138" t="s">
        <v>13</v>
      </c>
      <c r="C236" s="139"/>
      <c r="D236" s="140">
        <f>SUM(D234:D235)</f>
        <v>58754.697207922763</v>
      </c>
      <c r="E236" s="141"/>
      <c r="F236" s="142">
        <f>SUM(F234:F235)</f>
        <v>56497.352707922772</v>
      </c>
      <c r="G236" s="143">
        <f>F236-D236</f>
        <v>-2257.344499999992</v>
      </c>
      <c r="H236" s="139"/>
      <c r="I236" s="140">
        <f>SUM(I234:I235)</f>
        <v>58754.697207922763</v>
      </c>
      <c r="J236" s="141"/>
      <c r="K236" s="142">
        <f>SUM(K234:K235)</f>
        <v>56497.352707922772</v>
      </c>
      <c r="L236" s="143">
        <f>K236-I236</f>
        <v>-2257.344499999992</v>
      </c>
      <c r="M236" s="139"/>
      <c r="N236" s="140">
        <f>SUM(N234:N235)</f>
        <v>58754.697207922763</v>
      </c>
      <c r="O236" s="141"/>
      <c r="P236" s="142">
        <f>SUM(P234:P235)</f>
        <v>56497.352707922772</v>
      </c>
      <c r="Q236" s="143">
        <f>P236-N236</f>
        <v>-2257.344499999992</v>
      </c>
      <c r="R236" s="139"/>
      <c r="S236" s="140">
        <f>SUM(S234:S235)</f>
        <v>62853.885207922765</v>
      </c>
      <c r="T236" s="141"/>
      <c r="U236" s="142">
        <f>SUM(U234:U235)</f>
        <v>56497.352707922772</v>
      </c>
      <c r="V236" s="143">
        <f>U236-S236</f>
        <v>-6356.5324999999939</v>
      </c>
    </row>
    <row r="237" spans="1:22" ht="15.75" thickBot="1" x14ac:dyDescent="0.3">
      <c r="A237" s="144">
        <f t="shared" si="30"/>
        <v>51</v>
      </c>
      <c r="B237" s="145" t="s">
        <v>87</v>
      </c>
      <c r="C237" s="146"/>
      <c r="D237" s="147"/>
      <c r="E237" s="148"/>
      <c r="F237" s="149"/>
      <c r="G237" s="150">
        <f>G236/D236</f>
        <v>-3.8419813347205893E-2</v>
      </c>
      <c r="H237" s="146"/>
      <c r="I237" s="147"/>
      <c r="J237" s="148"/>
      <c r="K237" s="149"/>
      <c r="L237" s="150">
        <f>L236/I236</f>
        <v>-3.8419813347205893E-2</v>
      </c>
      <c r="M237" s="146"/>
      <c r="N237" s="147"/>
      <c r="O237" s="148"/>
      <c r="P237" s="149"/>
      <c r="Q237" s="150">
        <f>Q236/N236</f>
        <v>-3.8419813347205893E-2</v>
      </c>
      <c r="R237" s="146"/>
      <c r="S237" s="147"/>
      <c r="T237" s="148"/>
      <c r="U237" s="149"/>
      <c r="V237" s="150">
        <f>V236/S236</f>
        <v>-0.10113189469469343</v>
      </c>
    </row>
    <row r="238" spans="1:22" ht="15.75" thickBot="1" x14ac:dyDescent="0.3"/>
    <row r="239" spans="1:22" x14ac:dyDescent="0.25">
      <c r="A239" s="113">
        <f>A237+1</f>
        <v>52</v>
      </c>
      <c r="B239" s="114" t="s">
        <v>89</v>
      </c>
      <c r="C239" s="113" t="s">
        <v>2</v>
      </c>
      <c r="D239" s="158" t="s">
        <v>3</v>
      </c>
      <c r="E239" s="159" t="s">
        <v>2</v>
      </c>
      <c r="F239" s="160" t="s">
        <v>3</v>
      </c>
      <c r="G239" s="161" t="s">
        <v>77</v>
      </c>
      <c r="H239" s="113" t="s">
        <v>2</v>
      </c>
      <c r="I239" s="158" t="s">
        <v>3</v>
      </c>
      <c r="J239" s="159" t="s">
        <v>2</v>
      </c>
      <c r="K239" s="160" t="s">
        <v>3</v>
      </c>
      <c r="L239" s="161" t="s">
        <v>77</v>
      </c>
      <c r="M239" s="113" t="s">
        <v>2</v>
      </c>
      <c r="N239" s="158" t="s">
        <v>3</v>
      </c>
      <c r="O239" s="159" t="s">
        <v>2</v>
      </c>
      <c r="P239" s="160" t="s">
        <v>3</v>
      </c>
      <c r="Q239" s="161" t="s">
        <v>77</v>
      </c>
      <c r="R239" s="113" t="s">
        <v>2</v>
      </c>
      <c r="S239" s="158" t="s">
        <v>3</v>
      </c>
      <c r="T239" s="159" t="s">
        <v>2</v>
      </c>
      <c r="U239" s="160" t="s">
        <v>3</v>
      </c>
      <c r="V239" s="161" t="s">
        <v>77</v>
      </c>
    </row>
    <row r="240" spans="1:22" x14ac:dyDescent="0.25">
      <c r="A240" s="99">
        <f>A239+1</f>
        <v>53</v>
      </c>
      <c r="B240" s="48" t="s">
        <v>88</v>
      </c>
      <c r="C240" s="49"/>
      <c r="D240" s="32">
        <f>SUM(D198:D199)+D201+D202+D211+D204</f>
        <v>4130.48017310253</v>
      </c>
      <c r="E240" s="66"/>
      <c r="F240" s="2">
        <f>SUM(F198:F199)+F201+F202+F211+F204</f>
        <v>4206.23017310253</v>
      </c>
      <c r="G240" s="36">
        <f>F240-D240</f>
        <v>75.75</v>
      </c>
      <c r="H240" s="49"/>
      <c r="I240" s="32">
        <f>SUM(I198:I199)+I201+I202+I211+I204</f>
        <v>4130.48017310253</v>
      </c>
      <c r="J240" s="66"/>
      <c r="K240" s="2">
        <f>SUM(K198:K199)+K201+K202+K211+K204</f>
        <v>4206.23017310253</v>
      </c>
      <c r="L240" s="36">
        <f>K240-I240</f>
        <v>75.75</v>
      </c>
      <c r="M240" s="49"/>
      <c r="N240" s="32">
        <f>SUM(N198:N199)+N201+N202+N211+N204</f>
        <v>4130.48017310253</v>
      </c>
      <c r="O240" s="66"/>
      <c r="P240" s="2">
        <f>SUM(P198:P199)+P201+P202+P211+P204</f>
        <v>4206.23017310253</v>
      </c>
      <c r="Q240" s="36">
        <f>P240-N240</f>
        <v>75.75</v>
      </c>
      <c r="R240" s="49"/>
      <c r="S240" s="32">
        <f>SUM(S198:S199)+S201+S202+S211+S204</f>
        <v>4130.48017310253</v>
      </c>
      <c r="T240" s="66"/>
      <c r="U240" s="2">
        <f>SUM(U198:U199)+U201+U202+U211+U204</f>
        <v>4206.23017310253</v>
      </c>
      <c r="V240" s="36">
        <f>U240-S240</f>
        <v>75.75</v>
      </c>
    </row>
    <row r="241" spans="1:22" x14ac:dyDescent="0.25">
      <c r="A241" s="124">
        <f t="shared" ref="A241:A243" si="39">A240+1</f>
        <v>54</v>
      </c>
      <c r="B241" s="125" t="s">
        <v>87</v>
      </c>
      <c r="C241" s="126"/>
      <c r="D241" s="127"/>
      <c r="E241" s="128"/>
      <c r="F241" s="53"/>
      <c r="G241" s="129">
        <f>G240/SUM(D240:D243)</f>
        <v>1.3834655787394861E-2</v>
      </c>
      <c r="H241" s="126"/>
      <c r="I241" s="127"/>
      <c r="J241" s="128"/>
      <c r="K241" s="53"/>
      <c r="L241" s="129">
        <f>L240/SUM(I240:I243)</f>
        <v>1.3834655787394861E-2</v>
      </c>
      <c r="M241" s="126"/>
      <c r="N241" s="127"/>
      <c r="O241" s="128"/>
      <c r="P241" s="53"/>
      <c r="Q241" s="129">
        <f>Q240/SUM(N240:N243)</f>
        <v>1.3834655787394861E-2</v>
      </c>
      <c r="R241" s="126"/>
      <c r="S241" s="127"/>
      <c r="T241" s="128"/>
      <c r="U241" s="53"/>
      <c r="V241" s="129">
        <f>V240/SUM(S240:S243)</f>
        <v>9.439628541695921E-3</v>
      </c>
    </row>
    <row r="242" spans="1:22" x14ac:dyDescent="0.25">
      <c r="A242" s="99">
        <f t="shared" si="39"/>
        <v>55</v>
      </c>
      <c r="B242" s="48" t="s">
        <v>90</v>
      </c>
      <c r="C242" s="49"/>
      <c r="D242" s="32">
        <f>D200+SUM(D205:D210)+D203</f>
        <v>1344.9</v>
      </c>
      <c r="E242" s="66"/>
      <c r="F242" s="2">
        <f>F200+SUM(F205:F210)+F203</f>
        <v>1101.7</v>
      </c>
      <c r="G242" s="36">
        <f>F242-D242</f>
        <v>-243.20000000000005</v>
      </c>
      <c r="H242" s="49"/>
      <c r="I242" s="32">
        <f>I200+SUM(I205:I210)+I203</f>
        <v>1344.9</v>
      </c>
      <c r="J242" s="66"/>
      <c r="K242" s="2">
        <f>K200+SUM(K205:K210)+K203</f>
        <v>1101.7</v>
      </c>
      <c r="L242" s="36">
        <f>K242-I242</f>
        <v>-243.20000000000005</v>
      </c>
      <c r="M242" s="49"/>
      <c r="N242" s="32">
        <f>N200+SUM(N205:N210)+N203</f>
        <v>1344.9</v>
      </c>
      <c r="O242" s="66"/>
      <c r="P242" s="2">
        <f>P200+SUM(P205:P210)+P203</f>
        <v>1101.7</v>
      </c>
      <c r="Q242" s="36">
        <f>P242-N242</f>
        <v>-243.20000000000005</v>
      </c>
      <c r="R242" s="49"/>
      <c r="S242" s="32">
        <f>S200+SUM(S205:S210)+S203</f>
        <v>3894.2000000000003</v>
      </c>
      <c r="T242" s="66"/>
      <c r="U242" s="2">
        <f>U200+SUM(U205:U210)+U203</f>
        <v>1101.7</v>
      </c>
      <c r="V242" s="36">
        <f>U242-S242</f>
        <v>-2792.5</v>
      </c>
    </row>
    <row r="243" spans="1:22" ht="15.75" thickBot="1" x14ac:dyDescent="0.3">
      <c r="A243" s="130">
        <f t="shared" si="39"/>
        <v>56</v>
      </c>
      <c r="B243" s="131" t="s">
        <v>87</v>
      </c>
      <c r="C243" s="132"/>
      <c r="D243" s="133"/>
      <c r="E243" s="134"/>
      <c r="F243" s="135"/>
      <c r="G243" s="136">
        <f>G242/SUM(D240:D243)</f>
        <v>-4.4417007095636049E-2</v>
      </c>
      <c r="H243" s="132"/>
      <c r="I243" s="133"/>
      <c r="J243" s="134"/>
      <c r="K243" s="135"/>
      <c r="L243" s="136">
        <f>L242/SUM(I240:I243)</f>
        <v>-4.4417007095636049E-2</v>
      </c>
      <c r="M243" s="132"/>
      <c r="N243" s="133"/>
      <c r="O243" s="134"/>
      <c r="P243" s="135"/>
      <c r="Q243" s="136">
        <f>Q242/SUM(N240:N243)</f>
        <v>-4.4417007095636049E-2</v>
      </c>
      <c r="R243" s="132"/>
      <c r="S243" s="133"/>
      <c r="T243" s="134"/>
      <c r="U243" s="135"/>
      <c r="V243" s="136">
        <f>V242/SUM(S240:S243)</f>
        <v>-0.34798894657011031</v>
      </c>
    </row>
  </sheetData>
  <mergeCells count="40">
    <mergeCell ref="M5:N5"/>
    <mergeCell ref="O5:Q5"/>
    <mergeCell ref="R5:S5"/>
    <mergeCell ref="T5:V5"/>
    <mergeCell ref="A5:A6"/>
    <mergeCell ref="B5:B6"/>
    <mergeCell ref="C5:D5"/>
    <mergeCell ref="E5:G5"/>
    <mergeCell ref="H5:I5"/>
    <mergeCell ref="J5:L5"/>
    <mergeCell ref="A65:A66"/>
    <mergeCell ref="B65:B66"/>
    <mergeCell ref="C65:D65"/>
    <mergeCell ref="E65:G65"/>
    <mergeCell ref="H65:I65"/>
    <mergeCell ref="J65:L65"/>
    <mergeCell ref="M65:N65"/>
    <mergeCell ref="O65:Q65"/>
    <mergeCell ref="R65:S65"/>
    <mergeCell ref="T65:V65"/>
    <mergeCell ref="A125:A126"/>
    <mergeCell ref="B125:B126"/>
    <mergeCell ref="C125:D125"/>
    <mergeCell ref="E125:G125"/>
    <mergeCell ref="H125:I125"/>
    <mergeCell ref="J125:L125"/>
    <mergeCell ref="M125:N125"/>
    <mergeCell ref="O125:Q125"/>
    <mergeCell ref="R125:S125"/>
    <mergeCell ref="T125:V125"/>
    <mergeCell ref="A185:A186"/>
    <mergeCell ref="B185:B186"/>
    <mergeCell ref="C185:D185"/>
    <mergeCell ref="E185:G185"/>
    <mergeCell ref="H185:I185"/>
    <mergeCell ref="J185:L185"/>
    <mergeCell ref="M185:N185"/>
    <mergeCell ref="O185:Q185"/>
    <mergeCell ref="R185:S185"/>
    <mergeCell ref="T185:V185"/>
  </mergeCells>
  <pageMargins left="0.25" right="0.25" top="0.25" bottom="0.4" header="0.3" footer="0.3"/>
  <pageSetup scale="49" fitToHeight="0" orientation="landscape" r:id="rId1"/>
  <headerFooter>
    <oddFooter>&amp;R&amp;8&amp;P/&amp;N</oddFooter>
  </headerFooter>
  <rowBreaks count="3" manualBreakCount="3">
    <brk id="64" max="21" man="1"/>
    <brk id="124" max="21" man="1"/>
    <brk id="184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30</vt:i4>
      </vt:variant>
    </vt:vector>
  </HeadingPairs>
  <TitlesOfParts>
    <vt:vector size="44" baseType="lpstr">
      <vt:lpstr>General Input</vt:lpstr>
      <vt:lpstr>Rates</vt:lpstr>
      <vt:lpstr>From RateGen</vt:lpstr>
      <vt:lpstr>Summary</vt:lpstr>
      <vt:lpstr>Residential Summary</vt:lpstr>
      <vt:lpstr>Residential Detail</vt:lpstr>
      <vt:lpstr>GS&lt;50 Summary</vt:lpstr>
      <vt:lpstr>GS&lt;50 Detail</vt:lpstr>
      <vt:lpstr>GS&gt;50</vt:lpstr>
      <vt:lpstr>Large Use</vt:lpstr>
      <vt:lpstr>USL</vt:lpstr>
      <vt:lpstr>Sentinel</vt:lpstr>
      <vt:lpstr>Street</vt:lpstr>
      <vt:lpstr>Embedded</vt:lpstr>
      <vt:lpstr>CKH_LOSS</vt:lpstr>
      <vt:lpstr>CKH_LOSS2</vt:lpstr>
      <vt:lpstr>DUT_LOSS</vt:lpstr>
      <vt:lpstr>EPI_LOSS</vt:lpstr>
      <vt:lpstr>INFLAT</vt:lpstr>
      <vt:lpstr>IRM</vt:lpstr>
      <vt:lpstr>NEW_LOSS</vt:lpstr>
      <vt:lpstr>Embedded!Print_Area</vt:lpstr>
      <vt:lpstr>'GS&lt;50 Detail'!Print_Area</vt:lpstr>
      <vt:lpstr>'GS&lt;50 Summary'!Print_Area</vt:lpstr>
      <vt:lpstr>'GS&gt;50'!Print_Area</vt:lpstr>
      <vt:lpstr>'Large Use'!Print_Area</vt:lpstr>
      <vt:lpstr>Rates!Print_Area</vt:lpstr>
      <vt:lpstr>'Residential Detail'!Print_Area</vt:lpstr>
      <vt:lpstr>'Residential Summary'!Print_Area</vt:lpstr>
      <vt:lpstr>Sentinel!Print_Area</vt:lpstr>
      <vt:lpstr>Street!Print_Area</vt:lpstr>
      <vt:lpstr>Summary!Print_Area</vt:lpstr>
      <vt:lpstr>USL!Print_Area</vt:lpstr>
      <vt:lpstr>'GS&lt;50 Detail'!Print_Titles</vt:lpstr>
      <vt:lpstr>'GS&gt;50'!Print_Titles</vt:lpstr>
      <vt:lpstr>'Residential Detail'!Print_Titles</vt:lpstr>
      <vt:lpstr>RRRP</vt:lpstr>
      <vt:lpstr>SMP_LOSS</vt:lpstr>
      <vt:lpstr>SMP_LOSS2</vt:lpstr>
      <vt:lpstr>SSS</vt:lpstr>
      <vt:lpstr>TOU_MID</vt:lpstr>
      <vt:lpstr>TOU_OFF</vt:lpstr>
      <vt:lpstr>TOU_ON</vt:lpstr>
      <vt:lpstr>WMSR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andrya.eagen</dc:creator>
  <cp:lastModifiedBy>Andrya Eagen</cp:lastModifiedBy>
  <cp:lastPrinted>2016-09-26T14:57:29Z</cp:lastPrinted>
  <dcterms:created xsi:type="dcterms:W3CDTF">2015-07-27T20:03:04Z</dcterms:created>
  <dcterms:modified xsi:type="dcterms:W3CDTF">2016-09-26T17:29:42Z</dcterms:modified>
</cp:coreProperties>
</file>