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5315" windowHeight="7995"/>
  </bookViews>
  <sheets>
    <sheet name="Remove Building, Depr, Loan" sheetId="1" r:id="rId1"/>
    <sheet name="Add back rent expenses" sheetId="2" r:id="rId2"/>
    <sheet name="CDM Adjustment" sheetId="3" r:id="rId3"/>
    <sheet name="Reg Asset Adj" sheetId="4" r:id="rId4"/>
    <sheet name="Load Forecast Adj 1" sheetId="5" r:id="rId5"/>
    <sheet name="Load Forecast Adj 2" sheetId="6" r:id="rId6"/>
  </sheets>
  <calcPr calcId="145621"/>
</workbook>
</file>

<file path=xl/calcChain.xml><?xml version="1.0" encoding="utf-8"?>
<calcChain xmlns="http://schemas.openxmlformats.org/spreadsheetml/2006/main">
  <c r="B36" i="6" l="1"/>
  <c r="B15" i="6"/>
  <c r="B17" i="6" s="1"/>
  <c r="B18" i="6" s="1"/>
  <c r="B45" i="6"/>
  <c r="B44" i="6"/>
  <c r="B46" i="6" s="1"/>
  <c r="B41" i="6"/>
  <c r="B40" i="6"/>
  <c r="B39" i="6"/>
  <c r="B29" i="6"/>
  <c r="B31" i="6" s="1"/>
  <c r="B32" i="6" s="1"/>
  <c r="M4" i="6"/>
  <c r="L4" i="6"/>
  <c r="K4" i="6"/>
  <c r="J4" i="6"/>
  <c r="I4" i="6"/>
  <c r="H4" i="6"/>
  <c r="G4" i="6"/>
  <c r="F4" i="6"/>
  <c r="E4" i="6"/>
  <c r="D4" i="6"/>
  <c r="C4" i="6"/>
  <c r="B4" i="6"/>
  <c r="B34" i="6" l="1"/>
  <c r="B45" i="5" l="1"/>
  <c r="B44" i="5"/>
  <c r="B46" i="5" s="1"/>
  <c r="B40" i="5"/>
  <c r="B41" i="5" s="1"/>
  <c r="B39" i="5"/>
  <c r="B36" i="5"/>
  <c r="B29" i="5"/>
  <c r="B15" i="5"/>
  <c r="B17" i="5" s="1"/>
  <c r="B18" i="5" s="1"/>
  <c r="M4" i="5"/>
  <c r="L4" i="5"/>
  <c r="K4" i="5"/>
  <c r="J4" i="5"/>
  <c r="I4" i="5"/>
  <c r="H4" i="5"/>
  <c r="G4" i="5"/>
  <c r="F4" i="5"/>
  <c r="E4" i="5"/>
  <c r="D4" i="5"/>
  <c r="C4" i="5"/>
  <c r="B4" i="5"/>
  <c r="B9" i="4"/>
  <c r="B8" i="4"/>
  <c r="B10" i="4" s="1"/>
  <c r="M4" i="4"/>
  <c r="L4" i="4"/>
  <c r="K4" i="4"/>
  <c r="J4" i="4"/>
  <c r="I4" i="4"/>
  <c r="H4" i="4"/>
  <c r="G4" i="4"/>
  <c r="F4" i="4"/>
  <c r="E4" i="4"/>
  <c r="D4" i="4"/>
  <c r="C4" i="4"/>
  <c r="B4" i="4"/>
  <c r="B36" i="3"/>
  <c r="B17" i="3"/>
  <c r="B45" i="3"/>
  <c r="B44" i="3"/>
  <c r="B46" i="3" s="1"/>
  <c r="B41" i="3"/>
  <c r="B40" i="3"/>
  <c r="B39" i="3"/>
  <c r="B29" i="3"/>
  <c r="B31" i="3" s="1"/>
  <c r="B32" i="3" s="1"/>
  <c r="B18" i="3"/>
  <c r="B15" i="3"/>
  <c r="B31" i="5" l="1"/>
  <c r="B32" i="5" s="1"/>
  <c r="B34" i="5" s="1"/>
  <c r="B34" i="3"/>
  <c r="M4" i="3" l="1"/>
  <c r="L4" i="3"/>
  <c r="K4" i="3"/>
  <c r="J4" i="3"/>
  <c r="I4" i="3"/>
  <c r="H4" i="3"/>
  <c r="G4" i="3"/>
  <c r="F4" i="3"/>
  <c r="E4" i="3"/>
  <c r="D4" i="3"/>
  <c r="C4" i="3"/>
  <c r="B4" i="3"/>
  <c r="B36" i="2"/>
  <c r="J4" i="2"/>
  <c r="B46" i="2"/>
  <c r="B45" i="2"/>
  <c r="B44" i="2"/>
  <c r="B41" i="2"/>
  <c r="B40" i="2"/>
  <c r="B39" i="2"/>
  <c r="B32" i="2"/>
  <c r="B31" i="2"/>
  <c r="B15" i="2"/>
  <c r="B29" i="2"/>
  <c r="B34" i="2" l="1"/>
  <c r="B18" i="2"/>
  <c r="M4" i="2"/>
  <c r="L4" i="2"/>
  <c r="K4" i="2"/>
  <c r="I4" i="2"/>
  <c r="H4" i="2"/>
  <c r="G4" i="2"/>
  <c r="F4" i="2"/>
  <c r="E4" i="2"/>
  <c r="D4" i="2"/>
  <c r="C4" i="2"/>
  <c r="B4" i="2"/>
  <c r="B62" i="1" l="1"/>
  <c r="B61" i="1"/>
  <c r="B57" i="1"/>
  <c r="B56" i="1"/>
  <c r="B53" i="1"/>
  <c r="B51" i="1"/>
  <c r="B49" i="1"/>
  <c r="B35" i="1"/>
  <c r="B14" i="1"/>
  <c r="B16" i="1" s="1"/>
  <c r="B21" i="1" s="1"/>
  <c r="C5" i="1"/>
  <c r="D5" i="1"/>
  <c r="E5" i="1"/>
  <c r="F5" i="1"/>
  <c r="G5" i="1"/>
  <c r="H5" i="1"/>
  <c r="I5" i="1"/>
  <c r="J5" i="1"/>
  <c r="K5" i="1"/>
  <c r="L5" i="1"/>
  <c r="M5" i="1"/>
  <c r="B5" i="1"/>
  <c r="B63" i="1" l="1"/>
  <c r="B58" i="1"/>
</calcChain>
</file>

<file path=xl/sharedStrings.xml><?xml version="1.0" encoding="utf-8"?>
<sst xmlns="http://schemas.openxmlformats.org/spreadsheetml/2006/main" count="313" uniqueCount="74">
  <si>
    <t>Cost of Capital</t>
  </si>
  <si>
    <t>Rate Base and Capital Expenditures</t>
  </si>
  <si>
    <t>Operating Expenses</t>
  </si>
  <si>
    <t>Revenue Requirement</t>
  </si>
  <si>
    <t>Regulated Return on Capital</t>
  </si>
  <si>
    <t>Regulated Rate of Return</t>
  </si>
  <si>
    <t>Rate Base</t>
  </si>
  <si>
    <t>Working Capital</t>
  </si>
  <si>
    <t>Working Capital Allowance ($)</t>
  </si>
  <si>
    <t>Amortization / Depreciation</t>
  </si>
  <si>
    <t>Taxes/PILs</t>
  </si>
  <si>
    <t>OM&amp;A</t>
  </si>
  <si>
    <t>Service Revenue Requirement</t>
  </si>
  <si>
    <t>Other Revenues</t>
  </si>
  <si>
    <t>Base Revenue Requirement</t>
  </si>
  <si>
    <t>Grossed up Revenue Deficiency / Sufficiency</t>
  </si>
  <si>
    <t>Original Application</t>
  </si>
  <si>
    <r>
      <t>Item / Description</t>
    </r>
    <r>
      <rPr>
        <b/>
        <vertAlign val="superscript"/>
        <sz val="10"/>
        <rFont val="Calibri"/>
        <family val="2"/>
        <scheme val="minor"/>
      </rPr>
      <t xml:space="preserve"> (2)</t>
    </r>
  </si>
  <si>
    <t>Difference</t>
  </si>
  <si>
    <t>Depreciation</t>
  </si>
  <si>
    <t>Original Gross Fixed Assets</t>
  </si>
  <si>
    <t>Original Accumulated Depreciation</t>
  </si>
  <si>
    <t>Original Average NBV</t>
  </si>
  <si>
    <t>Reconciliation</t>
  </si>
  <si>
    <t>Building+ Land Removal</t>
  </si>
  <si>
    <t>Depreciation Removal</t>
  </si>
  <si>
    <t>Difference after Reconcilation</t>
  </si>
  <si>
    <t>Without Building Gross Fixed Assets</t>
  </si>
  <si>
    <t>Without Building Accumulated Depreciation</t>
  </si>
  <si>
    <t>Without Building Average NBV</t>
  </si>
  <si>
    <t>Original Working Capital Calcualtion</t>
  </si>
  <si>
    <t>Distribution Expenses - Operation</t>
  </si>
  <si>
    <t>Distribution Expenses - Maintenance</t>
  </si>
  <si>
    <t>Billing and Collecting</t>
  </si>
  <si>
    <t>Community Relations</t>
  </si>
  <si>
    <t>Administrative and General Expenses</t>
  </si>
  <si>
    <t>Donations - LEAP</t>
  </si>
  <si>
    <t>Taxes Other than Income Taxes</t>
  </si>
  <si>
    <t>Less Allocated Depreciation</t>
  </si>
  <si>
    <t>Total Eligible Distribution Expenses</t>
  </si>
  <si>
    <t>Power Supply Expenses</t>
  </si>
  <si>
    <t>Total Working Capital Expenses</t>
  </si>
  <si>
    <t>Working Capital Allowance @ 7.5%</t>
  </si>
  <si>
    <t>Without Building Working Capital Calcualtion</t>
  </si>
  <si>
    <t>OM&amp;A Difference</t>
  </si>
  <si>
    <t>Original Other Revenue</t>
  </si>
  <si>
    <t>Without Building Other Revenue</t>
  </si>
  <si>
    <t>Other Revenue Difference</t>
  </si>
  <si>
    <t>Working Capital Allowance Difference</t>
  </si>
  <si>
    <t>Due to removal of rental income from the building</t>
  </si>
  <si>
    <t>Original Depreciation</t>
  </si>
  <si>
    <t>Without Building Depreciation</t>
  </si>
  <si>
    <t>Due to removal of depreciation from the building</t>
  </si>
  <si>
    <t>Depreciation Difference</t>
  </si>
  <si>
    <t>Due to removal of maintenance of general plant from the building, as well as the facility manager</t>
  </si>
  <si>
    <t>Difference due to the extension of rental facilities expenses since BPI has removed its request for building funding, and therefore will continue to rent its current facilities</t>
  </si>
  <si>
    <t>N/A no difference</t>
  </si>
  <si>
    <t>Reg Asset Other Revenue</t>
  </si>
  <si>
    <t>CDM adjustment Other Revenue</t>
  </si>
  <si>
    <t>Reg Asset Working Capital Calcualtion</t>
  </si>
  <si>
    <t>COP  Working Capital Calcualtion</t>
  </si>
  <si>
    <t>N/A no variance</t>
  </si>
  <si>
    <t>Difference due to allocation of VP Customer Service time from OM&amp;A to Non-Utility Revenue and Expenses.</t>
  </si>
  <si>
    <t>Difference due to the removal of regulatory asset interest income from Other Revenues  per filing requirements</t>
  </si>
  <si>
    <t>Difference due to Cost of Power impacts of updated load forecast, and correction of WMS rate in Cost of Power Calculation.</t>
  </si>
  <si>
    <t>COP  2 Working Capital Calcualtion</t>
  </si>
  <si>
    <t>Rent Expenses Working Capital Calcualtion</t>
  </si>
  <si>
    <t>CDM Adjustment Working Capital Calcualtion</t>
  </si>
  <si>
    <t>Remove Building, Depreciation, and Loan</t>
  </si>
  <si>
    <t>Add back 'status quo' lease/rent expenses</t>
  </si>
  <si>
    <t>Remove VP Customer Service tiem for CDM from OM&amp;A; move to 4380 and adjust Other Revenue 4375</t>
  </si>
  <si>
    <t>Remove Interest on Regulatory Assets from Revenue Offsets</t>
  </si>
  <si>
    <t>Impacts of Load Forecast Irs, Cost of Power and Revenue at Current</t>
  </si>
  <si>
    <t>Impacts of Load Forecast-Post Technical Conference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</si>
</sst>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7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name val="Arial"/>
      <family val="2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0"/>
      </top>
      <bottom/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3" fillId="0" borderId="0"/>
    <xf numFmtId="3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11" fillId="0" borderId="0" applyNumberFormat="0" applyFont="0" applyFill="0" applyAlignment="0" applyProtection="0"/>
    <xf numFmtId="0" fontId="4" fillId="0" borderId="0" applyNumberFormat="0" applyFont="0" applyFill="0" applyAlignment="0" applyProtection="0"/>
    <xf numFmtId="0" fontId="3" fillId="0" borderId="4" applyNumberFormat="0" applyFont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4" fillId="0" borderId="0" applyNumberFormat="0" applyFont="0" applyFill="0" applyAlignment="0" applyProtection="0"/>
    <xf numFmtId="44" fontId="3" fillId="0" borderId="0" applyFont="0" applyFill="0" applyBorder="0" applyAlignment="0" applyProtection="0"/>
  </cellStyleXfs>
  <cellXfs count="35">
    <xf numFmtId="0" fontId="0" fillId="0" borderId="0" xfId="0"/>
    <xf numFmtId="0" fontId="6" fillId="0" borderId="3" xfId="3" applyFont="1" applyBorder="1" applyAlignment="1">
      <alignment horizontal="center" vertical="top" wrapText="1"/>
    </xf>
    <xf numFmtId="0" fontId="6" fillId="0" borderId="3" xfId="3" applyFont="1" applyBorder="1" applyAlignment="1">
      <alignment vertical="top" wrapText="1"/>
    </xf>
    <xf numFmtId="0" fontId="5" fillId="0" borderId="0" xfId="3" applyFont="1" applyBorder="1"/>
    <xf numFmtId="175" fontId="5" fillId="0" borderId="3" xfId="1" applyNumberFormat="1" applyFont="1" applyBorder="1"/>
    <xf numFmtId="10" fontId="5" fillId="0" borderId="3" xfId="2" applyNumberFormat="1" applyFont="1" applyBorder="1"/>
    <xf numFmtId="175" fontId="8" fillId="0" borderId="0" xfId="1" applyNumberFormat="1" applyFont="1"/>
    <xf numFmtId="0" fontId="8" fillId="0" borderId="0" xfId="0" applyFont="1"/>
    <xf numFmtId="175" fontId="9" fillId="2" borderId="3" xfId="1" applyNumberFormat="1" applyFont="1" applyFill="1" applyBorder="1"/>
    <xf numFmtId="175" fontId="8" fillId="2" borderId="3" xfId="1" applyNumberFormat="1" applyFont="1" applyFill="1" applyBorder="1"/>
    <xf numFmtId="10" fontId="8" fillId="2" borderId="3" xfId="2" applyNumberFormat="1" applyFont="1" applyFill="1" applyBorder="1"/>
    <xf numFmtId="175" fontId="8" fillId="0" borderId="0" xfId="0" applyNumberFormat="1" applyFont="1"/>
    <xf numFmtId="0" fontId="9" fillId="0" borderId="2" xfId="0" applyFont="1" applyBorder="1"/>
    <xf numFmtId="0" fontId="8" fillId="0" borderId="0" xfId="0" applyFont="1" applyBorder="1"/>
    <xf numFmtId="175" fontId="8" fillId="0" borderId="0" xfId="1" applyNumberFormat="1" applyFont="1" applyBorder="1"/>
    <xf numFmtId="175" fontId="8" fillId="0" borderId="0" xfId="0" applyNumberFormat="1" applyFont="1" applyBorder="1"/>
    <xf numFmtId="0" fontId="9" fillId="0" borderId="0" xfId="0" applyFont="1" applyBorder="1"/>
    <xf numFmtId="0" fontId="8" fillId="0" borderId="0" xfId="0" applyFont="1"/>
    <xf numFmtId="43" fontId="8" fillId="0" borderId="0" xfId="0" applyNumberFormat="1" applyFont="1"/>
    <xf numFmtId="3" fontId="8" fillId="0" borderId="2" xfId="0" applyNumberFormat="1" applyFont="1" applyBorder="1"/>
    <xf numFmtId="175" fontId="6" fillId="3" borderId="3" xfId="1" applyNumberFormat="1" applyFont="1" applyFill="1" applyBorder="1" applyAlignment="1">
      <alignment vertical="top" wrapText="1"/>
    </xf>
    <xf numFmtId="175" fontId="8" fillId="0" borderId="2" xfId="0" applyNumberFormat="1" applyFont="1" applyBorder="1"/>
    <xf numFmtId="0" fontId="12" fillId="0" borderId="0" xfId="0" applyFont="1"/>
    <xf numFmtId="0" fontId="6" fillId="3" borderId="3" xfId="3" applyFont="1" applyFill="1" applyBorder="1" applyAlignment="1">
      <alignment horizontal="center" vertical="top"/>
    </xf>
    <xf numFmtId="175" fontId="8" fillId="0" borderId="2" xfId="1" applyNumberFormat="1" applyFont="1" applyBorder="1"/>
    <xf numFmtId="0" fontId="8" fillId="0" borderId="2" xfId="0" applyFont="1" applyBorder="1"/>
    <xf numFmtId="0" fontId="6" fillId="3" borderId="3" xfId="3" applyFont="1" applyFill="1" applyBorder="1" applyAlignment="1">
      <alignment horizontal="center" vertical="top" wrapText="1"/>
    </xf>
    <xf numFmtId="0" fontId="6" fillId="3" borderId="3" xfId="3" applyFont="1" applyFill="1" applyBorder="1" applyAlignment="1">
      <alignment vertical="top"/>
    </xf>
    <xf numFmtId="0" fontId="0" fillId="0" borderId="0" xfId="0"/>
    <xf numFmtId="0" fontId="8" fillId="0" borderId="0" xfId="0" applyFont="1"/>
    <xf numFmtId="0" fontId="0" fillId="0" borderId="0" xfId="0" applyFill="1"/>
    <xf numFmtId="0" fontId="9" fillId="0" borderId="0" xfId="0" applyFont="1"/>
    <xf numFmtId="0" fontId="12" fillId="0" borderId="0" xfId="0" applyFont="1" applyFill="1"/>
    <xf numFmtId="0" fontId="9" fillId="0" borderId="1" xfId="0" applyFont="1" applyBorder="1"/>
    <xf numFmtId="0" fontId="8" fillId="0" borderId="1" xfId="0" applyFont="1" applyBorder="1"/>
  </cellXfs>
  <cellStyles count="20">
    <cellStyle name="Comma" xfId="1" builtinId="3"/>
    <cellStyle name="Comma 2" xfId="4"/>
    <cellStyle name="Comma0" xfId="9"/>
    <cellStyle name="Currency 2" xfId="5"/>
    <cellStyle name="Currency 2 2" xfId="19"/>
    <cellStyle name="Currency 3" xfId="16"/>
    <cellStyle name="Currency0" xfId="10"/>
    <cellStyle name="Date" xfId="11"/>
    <cellStyle name="Fixed" xfId="12"/>
    <cellStyle name="Heading 1 2" xfId="13"/>
    <cellStyle name="Heading 2 2" xfId="18"/>
    <cellStyle name="Heading 2 3" xfId="14"/>
    <cellStyle name="Hyperlink 2" xfId="7"/>
    <cellStyle name="Normal" xfId="0" builtinId="0"/>
    <cellStyle name="Normal 2" xfId="3"/>
    <cellStyle name="Normal 2 2" xfId="17"/>
    <cellStyle name="Normal 3" xfId="8"/>
    <cellStyle name="Percent" xfId="2" builtinId="5"/>
    <cellStyle name="Percent 2" xfId="6"/>
    <cellStyle name="Total 2" xfId="1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topLeftCell="A46" workbookViewId="0">
      <selection activeCell="E77" sqref="E77"/>
    </sheetView>
  </sheetViews>
  <sheetFormatPr defaultRowHeight="12.75" x14ac:dyDescent="0.2"/>
  <cols>
    <col min="1" max="1" width="34.5703125" style="7" customWidth="1"/>
    <col min="2" max="2" width="14.5703125" style="7" bestFit="1" customWidth="1"/>
    <col min="3" max="3" width="10" style="7" bestFit="1" customWidth="1"/>
    <col min="4" max="4" width="14.28515625" style="7" bestFit="1" customWidth="1"/>
    <col min="5" max="5" width="15" style="7" bestFit="1" customWidth="1"/>
    <col min="6" max="7" width="12.85546875" style="7" bestFit="1" customWidth="1"/>
    <col min="8" max="8" width="11.5703125" style="7" bestFit="1" customWidth="1"/>
    <col min="9" max="10" width="14" style="7" bestFit="1" customWidth="1"/>
    <col min="11" max="11" width="12.85546875" style="7" bestFit="1" customWidth="1"/>
    <col min="12" max="12" width="14" style="7" bestFit="1" customWidth="1"/>
    <col min="13" max="13" width="20.28515625" style="7" customWidth="1"/>
    <col min="14" max="16384" width="9.140625" style="7"/>
  </cols>
  <sheetData>
    <row r="1" spans="1:13" x14ac:dyDescent="0.2">
      <c r="A1" s="3"/>
      <c r="B1" s="23" t="s">
        <v>0</v>
      </c>
      <c r="C1" s="23"/>
      <c r="D1" s="26" t="s">
        <v>1</v>
      </c>
      <c r="E1" s="26"/>
      <c r="F1" s="26"/>
      <c r="G1" s="23" t="s">
        <v>2</v>
      </c>
      <c r="H1" s="23"/>
      <c r="I1" s="23"/>
      <c r="J1" s="23" t="s">
        <v>3</v>
      </c>
      <c r="K1" s="23"/>
      <c r="L1" s="23"/>
      <c r="M1" s="23"/>
    </row>
    <row r="2" spans="1:13" ht="38.25" x14ac:dyDescent="0.2">
      <c r="A2" s="27" t="s">
        <v>17</v>
      </c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10</v>
      </c>
      <c r="I2" s="1" t="s">
        <v>11</v>
      </c>
      <c r="J2" s="1" t="s">
        <v>12</v>
      </c>
      <c r="K2" s="1" t="s">
        <v>13</v>
      </c>
      <c r="L2" s="1" t="s">
        <v>14</v>
      </c>
      <c r="M2" s="2" t="s">
        <v>15</v>
      </c>
    </row>
    <row r="3" spans="1:13" x14ac:dyDescent="0.2">
      <c r="A3" s="20" t="s">
        <v>16</v>
      </c>
      <c r="B3" s="4">
        <v>5355940</v>
      </c>
      <c r="C3" s="5">
        <v>6.0600000000000001E-2</v>
      </c>
      <c r="D3" s="4">
        <v>88429953</v>
      </c>
      <c r="E3" s="4">
        <v>126199319</v>
      </c>
      <c r="F3" s="4">
        <v>9464949</v>
      </c>
      <c r="G3" s="4">
        <v>3696567</v>
      </c>
      <c r="H3" s="4">
        <v>697822</v>
      </c>
      <c r="I3" s="4">
        <v>10495506</v>
      </c>
      <c r="J3" s="4">
        <v>20245835</v>
      </c>
      <c r="K3" s="4">
        <v>1335003</v>
      </c>
      <c r="L3" s="4">
        <v>18910832</v>
      </c>
      <c r="M3" s="4">
        <v>2621032</v>
      </c>
    </row>
    <row r="4" spans="1:13" x14ac:dyDescent="0.2">
      <c r="A4" s="20" t="s">
        <v>68</v>
      </c>
      <c r="B4" s="4">
        <v>4543340.7553330455</v>
      </c>
      <c r="C4" s="5">
        <v>6.1433995648357484E-2</v>
      </c>
      <c r="D4" s="4">
        <v>73954830.829150498</v>
      </c>
      <c r="E4" s="4">
        <v>125798071.23437977</v>
      </c>
      <c r="F4" s="4">
        <v>9434855.3425784819</v>
      </c>
      <c r="G4" s="4">
        <v>3391247.2948494237</v>
      </c>
      <c r="H4" s="4">
        <v>540763.68906947924</v>
      </c>
      <c r="I4" s="4">
        <v>10094749.233632036</v>
      </c>
      <c r="J4" s="4">
        <v>18570100.972883984</v>
      </c>
      <c r="K4" s="4">
        <v>1210923</v>
      </c>
      <c r="L4" s="4">
        <v>17359177.972883984</v>
      </c>
      <c r="M4" s="4">
        <v>1069378.3567290113</v>
      </c>
    </row>
    <row r="5" spans="1:13" x14ac:dyDescent="0.2">
      <c r="A5" s="8" t="s">
        <v>18</v>
      </c>
      <c r="B5" s="9">
        <f>B3-B4</f>
        <v>812599.2446669545</v>
      </c>
      <c r="C5" s="10">
        <f t="shared" ref="C5:M5" si="0">C3-C4</f>
        <v>-8.3399564835748285E-4</v>
      </c>
      <c r="D5" s="9">
        <f t="shared" si="0"/>
        <v>14475122.170849502</v>
      </c>
      <c r="E5" s="9">
        <f t="shared" si="0"/>
        <v>401247.76562023163</v>
      </c>
      <c r="F5" s="9">
        <f t="shared" si="0"/>
        <v>30093.657421518117</v>
      </c>
      <c r="G5" s="9">
        <f t="shared" si="0"/>
        <v>305319.70515057631</v>
      </c>
      <c r="H5" s="9">
        <f t="shared" si="0"/>
        <v>157058.31093052076</v>
      </c>
      <c r="I5" s="9">
        <f t="shared" si="0"/>
        <v>400756.76636796445</v>
      </c>
      <c r="J5" s="9">
        <f t="shared" si="0"/>
        <v>1675734.0271160156</v>
      </c>
      <c r="K5" s="9">
        <f t="shared" si="0"/>
        <v>124080</v>
      </c>
      <c r="L5" s="9">
        <f t="shared" si="0"/>
        <v>1551654.0271160156</v>
      </c>
      <c r="M5" s="9">
        <f t="shared" si="0"/>
        <v>1551653.6432709887</v>
      </c>
    </row>
    <row r="7" spans="1:13" x14ac:dyDescent="0.2">
      <c r="A7" s="13"/>
      <c r="B7" s="15"/>
      <c r="C7" s="13"/>
    </row>
    <row r="8" spans="1:13" x14ac:dyDescent="0.2">
      <c r="A8" s="13" t="s">
        <v>20</v>
      </c>
      <c r="B8" s="14">
        <v>125667450</v>
      </c>
      <c r="C8" s="13"/>
    </row>
    <row r="9" spans="1:13" x14ac:dyDescent="0.2">
      <c r="A9" s="13" t="s">
        <v>21</v>
      </c>
      <c r="B9" s="14">
        <v>-46702445</v>
      </c>
      <c r="C9" s="13"/>
    </row>
    <row r="10" spans="1:13" x14ac:dyDescent="0.2">
      <c r="A10" s="25" t="s">
        <v>22</v>
      </c>
      <c r="B10" s="24">
        <v>78965004</v>
      </c>
      <c r="C10" s="13"/>
    </row>
    <row r="11" spans="1:13" x14ac:dyDescent="0.2">
      <c r="A11" s="13"/>
      <c r="B11" s="13"/>
      <c r="C11" s="13"/>
    </row>
    <row r="12" spans="1:13" x14ac:dyDescent="0.2">
      <c r="A12" s="13" t="s">
        <v>27</v>
      </c>
      <c r="B12" s="14">
        <v>110917100.72</v>
      </c>
      <c r="C12" s="13"/>
    </row>
    <row r="13" spans="1:13" x14ac:dyDescent="0.2">
      <c r="A13" s="17" t="s">
        <v>28</v>
      </c>
      <c r="B13" s="6">
        <v>-46397125.229999997</v>
      </c>
    </row>
    <row r="14" spans="1:13" x14ac:dyDescent="0.2">
      <c r="A14" s="25" t="s">
        <v>29</v>
      </c>
      <c r="B14" s="24">
        <f>SUM(B12:B13)</f>
        <v>64519975.490000002</v>
      </c>
    </row>
    <row r="15" spans="1:13" x14ac:dyDescent="0.2">
      <c r="A15" s="17"/>
      <c r="B15" s="17"/>
      <c r="E15" s="18"/>
    </row>
    <row r="16" spans="1:13" x14ac:dyDescent="0.2">
      <c r="A16" s="25" t="s">
        <v>18</v>
      </c>
      <c r="B16" s="19">
        <f>B10-B14</f>
        <v>14445028.509999998</v>
      </c>
      <c r="E16" s="18"/>
    </row>
    <row r="17" spans="1:2" s="17" customFormat="1" x14ac:dyDescent="0.2">
      <c r="A17" s="25"/>
      <c r="B17" s="19"/>
    </row>
    <row r="18" spans="1:2" x14ac:dyDescent="0.2">
      <c r="A18" s="16" t="s">
        <v>23</v>
      </c>
      <c r="B18" s="13"/>
    </row>
    <row r="19" spans="1:2" x14ac:dyDescent="0.2">
      <c r="A19" s="17" t="s">
        <v>24</v>
      </c>
      <c r="B19" s="6">
        <v>14750349</v>
      </c>
    </row>
    <row r="20" spans="1:2" x14ac:dyDescent="0.2">
      <c r="A20" s="17" t="s">
        <v>25</v>
      </c>
      <c r="B20" s="6">
        <v>-305320</v>
      </c>
    </row>
    <row r="21" spans="1:2" x14ac:dyDescent="0.2">
      <c r="A21" s="25" t="s">
        <v>26</v>
      </c>
      <c r="B21" s="24">
        <f>B16-B19-B20</f>
        <v>-0.49000000208616257</v>
      </c>
    </row>
    <row r="23" spans="1:2" x14ac:dyDescent="0.2">
      <c r="A23" s="33" t="s">
        <v>30</v>
      </c>
      <c r="B23" s="34"/>
    </row>
    <row r="24" spans="1:2" x14ac:dyDescent="0.2">
      <c r="A24" s="29" t="s">
        <v>31</v>
      </c>
      <c r="B24" s="6">
        <v>1633794</v>
      </c>
    </row>
    <row r="25" spans="1:2" x14ac:dyDescent="0.2">
      <c r="A25" s="29" t="s">
        <v>32</v>
      </c>
      <c r="B25" s="6">
        <v>1623083</v>
      </c>
    </row>
    <row r="26" spans="1:2" x14ac:dyDescent="0.2">
      <c r="A26" s="29" t="s">
        <v>33</v>
      </c>
      <c r="B26" s="6">
        <v>3088680</v>
      </c>
    </row>
    <row r="27" spans="1:2" x14ac:dyDescent="0.2">
      <c r="A27" s="29" t="s">
        <v>34</v>
      </c>
      <c r="B27" s="6">
        <v>17390</v>
      </c>
    </row>
    <row r="28" spans="1:2" x14ac:dyDescent="0.2">
      <c r="A28" s="29" t="s">
        <v>35</v>
      </c>
      <c r="B28" s="6">
        <v>4107559</v>
      </c>
    </row>
    <row r="29" spans="1:2" x14ac:dyDescent="0.2">
      <c r="A29" s="29" t="s">
        <v>36</v>
      </c>
      <c r="B29" s="6">
        <v>25000</v>
      </c>
    </row>
    <row r="30" spans="1:2" x14ac:dyDescent="0.2">
      <c r="A30" s="29" t="s">
        <v>37</v>
      </c>
      <c r="B30" s="6">
        <v>0</v>
      </c>
    </row>
    <row r="31" spans="1:2" x14ac:dyDescent="0.2">
      <c r="A31" s="29" t="s">
        <v>38</v>
      </c>
      <c r="B31" s="6">
        <v>-133633</v>
      </c>
    </row>
    <row r="32" spans="1:2" x14ac:dyDescent="0.2">
      <c r="A32" s="29" t="s">
        <v>39</v>
      </c>
      <c r="B32" s="6">
        <v>10361873</v>
      </c>
    </row>
    <row r="33" spans="1:2" x14ac:dyDescent="0.2">
      <c r="A33" s="29" t="s">
        <v>40</v>
      </c>
      <c r="B33" s="6">
        <v>115837446</v>
      </c>
    </row>
    <row r="34" spans="1:2" x14ac:dyDescent="0.2">
      <c r="A34" s="29" t="s">
        <v>41</v>
      </c>
      <c r="B34" s="6">
        <v>126199319</v>
      </c>
    </row>
    <row r="35" spans="1:2" x14ac:dyDescent="0.2">
      <c r="A35" s="25" t="s">
        <v>42</v>
      </c>
      <c r="B35" s="24">
        <f>B34*0.075</f>
        <v>9464948.9249999989</v>
      </c>
    </row>
    <row r="37" spans="1:2" x14ac:dyDescent="0.2">
      <c r="A37" s="33" t="s">
        <v>43</v>
      </c>
      <c r="B37" s="34"/>
    </row>
    <row r="38" spans="1:2" x14ac:dyDescent="0.2">
      <c r="A38" s="29" t="s">
        <v>31</v>
      </c>
      <c r="B38" s="6">
        <v>1586142</v>
      </c>
    </row>
    <row r="39" spans="1:2" x14ac:dyDescent="0.2">
      <c r="A39" s="29" t="s">
        <v>32</v>
      </c>
      <c r="B39" s="6">
        <v>1543229</v>
      </c>
    </row>
    <row r="40" spans="1:2" x14ac:dyDescent="0.2">
      <c r="A40" s="29" t="s">
        <v>33</v>
      </c>
      <c r="B40" s="6">
        <v>3052489</v>
      </c>
    </row>
    <row r="41" spans="1:2" x14ac:dyDescent="0.2">
      <c r="A41" s="29" t="s">
        <v>34</v>
      </c>
      <c r="B41" s="6">
        <v>17390</v>
      </c>
    </row>
    <row r="42" spans="1:2" x14ac:dyDescent="0.2">
      <c r="A42" s="29" t="s">
        <v>35</v>
      </c>
      <c r="B42" s="6">
        <v>3870500</v>
      </c>
    </row>
    <row r="43" spans="1:2" x14ac:dyDescent="0.2">
      <c r="A43" s="29" t="s">
        <v>36</v>
      </c>
      <c r="B43" s="6">
        <v>25000</v>
      </c>
    </row>
    <row r="44" spans="1:2" x14ac:dyDescent="0.2">
      <c r="A44" s="29" t="s">
        <v>37</v>
      </c>
      <c r="B44" s="6">
        <v>0</v>
      </c>
    </row>
    <row r="45" spans="1:2" x14ac:dyDescent="0.2">
      <c r="A45" s="29" t="s">
        <v>38</v>
      </c>
      <c r="B45" s="6">
        <v>-134124</v>
      </c>
    </row>
    <row r="46" spans="1:2" x14ac:dyDescent="0.2">
      <c r="A46" s="29" t="s">
        <v>39</v>
      </c>
      <c r="B46" s="6">
        <v>9960626</v>
      </c>
    </row>
    <row r="47" spans="1:2" x14ac:dyDescent="0.2">
      <c r="A47" s="29" t="s">
        <v>40</v>
      </c>
      <c r="B47" s="6">
        <v>115837446</v>
      </c>
    </row>
    <row r="48" spans="1:2" x14ac:dyDescent="0.2">
      <c r="A48" s="29" t="s">
        <v>41</v>
      </c>
      <c r="B48" s="6">
        <v>125798071</v>
      </c>
    </row>
    <row r="49" spans="1:3" x14ac:dyDescent="0.2">
      <c r="A49" s="25" t="s">
        <v>42</v>
      </c>
      <c r="B49" s="24">
        <f>B48*0.075</f>
        <v>9434855.3249999993</v>
      </c>
    </row>
    <row r="51" spans="1:3" x14ac:dyDescent="0.2">
      <c r="A51" s="12" t="s">
        <v>48</v>
      </c>
      <c r="B51" s="21">
        <f>B35-B49</f>
        <v>30093.599999999627</v>
      </c>
    </row>
    <row r="52" spans="1:3" x14ac:dyDescent="0.2">
      <c r="A52" s="31"/>
      <c r="B52" s="11"/>
    </row>
    <row r="53" spans="1:3" x14ac:dyDescent="0.2">
      <c r="A53" s="31" t="s">
        <v>44</v>
      </c>
      <c r="B53" s="11">
        <f>B24+B25+B26+B27+B28+B29-B38-B39-B40-B41-B42-B43</f>
        <v>400756</v>
      </c>
      <c r="C53" s="22" t="s">
        <v>54</v>
      </c>
    </row>
    <row r="54" spans="1:3" x14ac:dyDescent="0.2">
      <c r="B54" s="11"/>
    </row>
    <row r="55" spans="1:3" x14ac:dyDescent="0.2">
      <c r="A55" s="31" t="s">
        <v>13</v>
      </c>
      <c r="B55" s="11"/>
    </row>
    <row r="56" spans="1:3" x14ac:dyDescent="0.2">
      <c r="A56" s="31" t="s">
        <v>45</v>
      </c>
      <c r="B56" s="11">
        <f>K3</f>
        <v>1335003</v>
      </c>
    </row>
    <row r="57" spans="1:3" x14ac:dyDescent="0.2">
      <c r="A57" s="31" t="s">
        <v>46</v>
      </c>
      <c r="B57" s="11">
        <f>K4</f>
        <v>1210923</v>
      </c>
    </row>
    <row r="58" spans="1:3" x14ac:dyDescent="0.2">
      <c r="A58" s="7" t="s">
        <v>47</v>
      </c>
      <c r="B58" s="11">
        <f>B56-B57</f>
        <v>124080</v>
      </c>
      <c r="C58" s="22" t="s">
        <v>49</v>
      </c>
    </row>
    <row r="59" spans="1:3" x14ac:dyDescent="0.2">
      <c r="B59" s="11"/>
    </row>
    <row r="60" spans="1:3" x14ac:dyDescent="0.2">
      <c r="A60" s="31" t="s">
        <v>19</v>
      </c>
      <c r="B60" s="11"/>
    </row>
    <row r="61" spans="1:3" x14ac:dyDescent="0.2">
      <c r="A61" s="31" t="s">
        <v>50</v>
      </c>
      <c r="B61" s="11">
        <f>G3</f>
        <v>3696567</v>
      </c>
      <c r="C61" s="18"/>
    </row>
    <row r="62" spans="1:3" x14ac:dyDescent="0.2">
      <c r="A62" s="31" t="s">
        <v>51</v>
      </c>
      <c r="B62" s="11">
        <f>G4</f>
        <v>3391247.2948494237</v>
      </c>
    </row>
    <row r="63" spans="1:3" x14ac:dyDescent="0.2">
      <c r="A63" s="7" t="s">
        <v>53</v>
      </c>
      <c r="B63" s="11">
        <f>B61-B62</f>
        <v>305319.70515057631</v>
      </c>
      <c r="C63" s="22" t="s">
        <v>52</v>
      </c>
    </row>
  </sheetData>
  <mergeCells count="4">
    <mergeCell ref="B1:C1"/>
    <mergeCell ref="G1:I1"/>
    <mergeCell ref="D1:F1"/>
    <mergeCell ref="J1:M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workbookViewId="0">
      <selection activeCell="A3" sqref="A3"/>
    </sheetView>
  </sheetViews>
  <sheetFormatPr defaultRowHeight="15" x14ac:dyDescent="0.25"/>
  <cols>
    <col min="1" max="1" width="36.5703125" bestFit="1" customWidth="1"/>
    <col min="2" max="2" width="12" bestFit="1" customWidth="1"/>
    <col min="4" max="4" width="11" bestFit="1" customWidth="1"/>
    <col min="5" max="5" width="12" bestFit="1" customWidth="1"/>
    <col min="6" max="6" width="10" bestFit="1" customWidth="1"/>
    <col min="7" max="7" width="11.42578125" customWidth="1"/>
    <col min="9" max="9" width="11" bestFit="1" customWidth="1"/>
    <col min="10" max="10" width="13.5703125" customWidth="1"/>
    <col min="11" max="11" width="10" bestFit="1" customWidth="1"/>
    <col min="12" max="12" width="15.28515625" customWidth="1"/>
    <col min="13" max="13" width="12.5703125" customWidth="1"/>
  </cols>
  <sheetData>
    <row r="1" spans="1:13" ht="51" x14ac:dyDescent="0.25">
      <c r="A1" s="27" t="s">
        <v>17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 t="s">
        <v>11</v>
      </c>
      <c r="J1" s="1" t="s">
        <v>12</v>
      </c>
      <c r="K1" s="1" t="s">
        <v>13</v>
      </c>
      <c r="L1" s="1" t="s">
        <v>14</v>
      </c>
      <c r="M1" s="2" t="s">
        <v>15</v>
      </c>
    </row>
    <row r="2" spans="1:13" x14ac:dyDescent="0.25">
      <c r="A2" s="20" t="s">
        <v>68</v>
      </c>
      <c r="B2" s="4">
        <v>4543340.7553330455</v>
      </c>
      <c r="C2" s="5">
        <v>6.1433995648357484E-2</v>
      </c>
      <c r="D2" s="4">
        <v>73954830.829150498</v>
      </c>
      <c r="E2" s="4">
        <v>125798071.23437977</v>
      </c>
      <c r="F2" s="4">
        <v>9434855.3425784819</v>
      </c>
      <c r="G2" s="4">
        <v>3391247.2948494237</v>
      </c>
      <c r="H2" s="4">
        <v>540763.68906947924</v>
      </c>
      <c r="I2" s="4">
        <v>10094749.233632036</v>
      </c>
      <c r="J2" s="4">
        <v>18570100.972883984</v>
      </c>
      <c r="K2" s="4">
        <v>1210923</v>
      </c>
      <c r="L2" s="4">
        <v>17359177.972883984</v>
      </c>
      <c r="M2" s="4">
        <v>1069378.3567290113</v>
      </c>
    </row>
    <row r="3" spans="1:13" x14ac:dyDescent="0.25">
      <c r="A3" s="20" t="s">
        <v>69</v>
      </c>
      <c r="B3" s="4">
        <v>4546021.5337068029</v>
      </c>
      <c r="C3" s="5">
        <v>6.1433995648357484E-2</v>
      </c>
      <c r="D3" s="4">
        <v>73998467.554150477</v>
      </c>
      <c r="E3" s="4">
        <v>126379894.23437977</v>
      </c>
      <c r="F3" s="4">
        <v>9478492.0675784815</v>
      </c>
      <c r="G3" s="4">
        <v>3391247.2948494237</v>
      </c>
      <c r="H3" s="4">
        <v>541342.77643413632</v>
      </c>
      <c r="I3" s="4">
        <v>10676572.233632036</v>
      </c>
      <c r="J3" s="4">
        <v>19155183.838622399</v>
      </c>
      <c r="K3" s="4">
        <v>1210923</v>
      </c>
      <c r="L3" s="4">
        <v>17944260.789809249</v>
      </c>
      <c r="M3" s="4">
        <v>1654460.479038707</v>
      </c>
    </row>
    <row r="4" spans="1:13" x14ac:dyDescent="0.25">
      <c r="A4" s="8" t="s">
        <v>18</v>
      </c>
      <c r="B4" s="9">
        <f>B2-B3</f>
        <v>-2680.7783737573773</v>
      </c>
      <c r="C4" s="10">
        <f t="shared" ref="C4:M4" si="0">C2-C3</f>
        <v>0</v>
      </c>
      <c r="D4" s="9">
        <f t="shared" si="0"/>
        <v>-43636.724999979138</v>
      </c>
      <c r="E4" s="9">
        <f t="shared" si="0"/>
        <v>-581823</v>
      </c>
      <c r="F4" s="9">
        <f t="shared" si="0"/>
        <v>-43636.724999999627</v>
      </c>
      <c r="G4" s="9">
        <f t="shared" si="0"/>
        <v>0</v>
      </c>
      <c r="H4" s="9">
        <f t="shared" si="0"/>
        <v>-579.08736465708353</v>
      </c>
      <c r="I4" s="9">
        <f t="shared" si="0"/>
        <v>-581823</v>
      </c>
      <c r="J4" s="9">
        <f>J2-J3</f>
        <v>-585082.86573841423</v>
      </c>
      <c r="K4" s="9">
        <f t="shared" si="0"/>
        <v>0</v>
      </c>
      <c r="L4" s="9">
        <f t="shared" si="0"/>
        <v>-585082.81692526489</v>
      </c>
      <c r="M4" s="9">
        <f t="shared" si="0"/>
        <v>-585082.1223096957</v>
      </c>
    </row>
    <row r="6" spans="1:13" x14ac:dyDescent="0.25">
      <c r="A6" s="31" t="s">
        <v>43</v>
      </c>
      <c r="B6" s="29"/>
    </row>
    <row r="7" spans="1:13" x14ac:dyDescent="0.25">
      <c r="A7" s="29" t="s">
        <v>31</v>
      </c>
      <c r="B7" s="6">
        <v>1586142</v>
      </c>
    </row>
    <row r="8" spans="1:13" x14ac:dyDescent="0.25">
      <c r="A8" s="29" t="s">
        <v>32</v>
      </c>
      <c r="B8" s="6">
        <v>1543229</v>
      </c>
    </row>
    <row r="9" spans="1:13" x14ac:dyDescent="0.25">
      <c r="A9" s="29" t="s">
        <v>33</v>
      </c>
      <c r="B9" s="6">
        <v>3052489</v>
      </c>
    </row>
    <row r="10" spans="1:13" x14ac:dyDescent="0.25">
      <c r="A10" s="29" t="s">
        <v>34</v>
      </c>
      <c r="B10" s="6">
        <v>17390</v>
      </c>
    </row>
    <row r="11" spans="1:13" x14ac:dyDescent="0.25">
      <c r="A11" s="29" t="s">
        <v>35</v>
      </c>
      <c r="B11" s="6">
        <v>3870500</v>
      </c>
    </row>
    <row r="12" spans="1:13" x14ac:dyDescent="0.25">
      <c r="A12" s="29" t="s">
        <v>36</v>
      </c>
      <c r="B12" s="6">
        <v>25000</v>
      </c>
    </row>
    <row r="13" spans="1:13" x14ac:dyDescent="0.25">
      <c r="A13" s="29" t="s">
        <v>37</v>
      </c>
      <c r="B13" s="6">
        <v>0</v>
      </c>
    </row>
    <row r="14" spans="1:13" x14ac:dyDescent="0.25">
      <c r="A14" s="29" t="s">
        <v>38</v>
      </c>
      <c r="B14" s="6">
        <v>-134124</v>
      </c>
    </row>
    <row r="15" spans="1:13" x14ac:dyDescent="0.25">
      <c r="A15" s="29" t="s">
        <v>39</v>
      </c>
      <c r="B15" s="6">
        <f>SUM(B7:B14)</f>
        <v>9960626</v>
      </c>
    </row>
    <row r="16" spans="1:13" x14ac:dyDescent="0.25">
      <c r="A16" s="29" t="s">
        <v>40</v>
      </c>
      <c r="B16" s="6">
        <v>115837446</v>
      </c>
    </row>
    <row r="17" spans="1:2" x14ac:dyDescent="0.25">
      <c r="A17" s="29" t="s">
        <v>41</v>
      </c>
      <c r="B17" s="6">
        <v>125798071</v>
      </c>
    </row>
    <row r="18" spans="1:2" x14ac:dyDescent="0.25">
      <c r="A18" s="25" t="s">
        <v>42</v>
      </c>
      <c r="B18" s="24">
        <f>B17*0.075</f>
        <v>9434855.3249999993</v>
      </c>
    </row>
    <row r="19" spans="1:2" x14ac:dyDescent="0.25">
      <c r="A19" s="29"/>
      <c r="B19" s="29"/>
    </row>
    <row r="20" spans="1:2" x14ac:dyDescent="0.25">
      <c r="A20" s="31" t="s">
        <v>66</v>
      </c>
      <c r="B20" s="29"/>
    </row>
    <row r="21" spans="1:2" x14ac:dyDescent="0.25">
      <c r="A21" s="29" t="s">
        <v>31</v>
      </c>
      <c r="B21" s="6">
        <v>1690216.9347314597</v>
      </c>
    </row>
    <row r="22" spans="1:2" x14ac:dyDescent="0.25">
      <c r="A22" s="29" t="s">
        <v>32</v>
      </c>
      <c r="B22" s="6">
        <v>1717635.6871169445</v>
      </c>
    </row>
    <row r="23" spans="1:2" x14ac:dyDescent="0.25">
      <c r="A23" s="29" t="s">
        <v>33</v>
      </c>
      <c r="B23" s="6">
        <v>3131532.5668366849</v>
      </c>
    </row>
    <row r="24" spans="1:2" x14ac:dyDescent="0.25">
      <c r="A24" s="29" t="s">
        <v>34</v>
      </c>
      <c r="B24" s="6">
        <v>17390</v>
      </c>
    </row>
    <row r="25" spans="1:2" x14ac:dyDescent="0.25">
      <c r="A25" s="29" t="s">
        <v>35</v>
      </c>
      <c r="B25" s="6">
        <v>4094797.0449469462</v>
      </c>
    </row>
    <row r="26" spans="1:2" x14ac:dyDescent="0.25">
      <c r="A26" s="29" t="s">
        <v>36</v>
      </c>
      <c r="B26" s="6">
        <v>25000</v>
      </c>
    </row>
    <row r="27" spans="1:2" x14ac:dyDescent="0.25">
      <c r="A27" s="29" t="s">
        <v>37</v>
      </c>
      <c r="B27" s="6">
        <v>0</v>
      </c>
    </row>
    <row r="28" spans="1:2" x14ac:dyDescent="0.25">
      <c r="A28" s="29" t="s">
        <v>38</v>
      </c>
      <c r="B28" s="6">
        <v>-134123.69586906151</v>
      </c>
    </row>
    <row r="29" spans="1:2" x14ac:dyDescent="0.25">
      <c r="A29" s="29" t="s">
        <v>39</v>
      </c>
      <c r="B29" s="6">
        <f>SUM(B21:B28)</f>
        <v>10542448.537762973</v>
      </c>
    </row>
    <row r="30" spans="1:2" x14ac:dyDescent="0.25">
      <c r="A30" s="29" t="s">
        <v>40</v>
      </c>
      <c r="B30" s="6">
        <v>115837445.6966168</v>
      </c>
    </row>
    <row r="31" spans="1:2" x14ac:dyDescent="0.25">
      <c r="A31" s="29" t="s">
        <v>41</v>
      </c>
      <c r="B31" s="6">
        <f>B30+B29</f>
        <v>126379894.23437977</v>
      </c>
    </row>
    <row r="32" spans="1:2" x14ac:dyDescent="0.25">
      <c r="A32" s="25" t="s">
        <v>42</v>
      </c>
      <c r="B32" s="24">
        <f>B31*0.075</f>
        <v>9478492.0675784815</v>
      </c>
    </row>
    <row r="33" spans="1:3" x14ac:dyDescent="0.25">
      <c r="A33" s="29"/>
      <c r="B33" s="29"/>
    </row>
    <row r="34" spans="1:3" x14ac:dyDescent="0.25">
      <c r="A34" s="25" t="s">
        <v>48</v>
      </c>
      <c r="B34" s="21">
        <f>B18-B32</f>
        <v>-43636.742578482255</v>
      </c>
    </row>
    <row r="35" spans="1:3" x14ac:dyDescent="0.25">
      <c r="A35" s="29"/>
      <c r="B35" s="11"/>
    </row>
    <row r="36" spans="1:3" x14ac:dyDescent="0.25">
      <c r="A36" s="29" t="s">
        <v>44</v>
      </c>
      <c r="B36" s="11">
        <f>B7+B8+B9+B10+B11+B12-B21-B22-B23-B24-B25-B26</f>
        <v>-581822.23363203462</v>
      </c>
      <c r="C36" s="22" t="s">
        <v>55</v>
      </c>
    </row>
    <row r="37" spans="1:3" x14ac:dyDescent="0.25">
      <c r="A37" s="29"/>
      <c r="B37" s="11"/>
    </row>
    <row r="38" spans="1:3" x14ac:dyDescent="0.25">
      <c r="A38" s="31" t="s">
        <v>13</v>
      </c>
      <c r="B38" s="11"/>
    </row>
    <row r="39" spans="1:3" x14ac:dyDescent="0.25">
      <c r="A39" s="31" t="s">
        <v>46</v>
      </c>
      <c r="B39" s="11">
        <f>K2</f>
        <v>1210923</v>
      </c>
    </row>
    <row r="40" spans="1:3" x14ac:dyDescent="0.25">
      <c r="A40" s="31" t="s">
        <v>46</v>
      </c>
      <c r="B40" s="11">
        <f>K3</f>
        <v>1210923</v>
      </c>
    </row>
    <row r="41" spans="1:3" x14ac:dyDescent="0.25">
      <c r="A41" s="29" t="s">
        <v>47</v>
      </c>
      <c r="B41" s="11">
        <f>B39-B40</f>
        <v>0</v>
      </c>
      <c r="C41" s="22" t="s">
        <v>56</v>
      </c>
    </row>
    <row r="42" spans="1:3" x14ac:dyDescent="0.25">
      <c r="A42" s="29"/>
      <c r="B42" s="11"/>
    </row>
    <row r="43" spans="1:3" x14ac:dyDescent="0.25">
      <c r="A43" s="31" t="s">
        <v>19</v>
      </c>
      <c r="B43" s="11"/>
    </row>
    <row r="44" spans="1:3" x14ac:dyDescent="0.25">
      <c r="A44" s="31" t="s">
        <v>50</v>
      </c>
      <c r="B44" s="11">
        <f>G2</f>
        <v>3391247.2948494237</v>
      </c>
    </row>
    <row r="45" spans="1:3" x14ac:dyDescent="0.25">
      <c r="A45" s="31" t="s">
        <v>51</v>
      </c>
      <c r="B45" s="11">
        <f>G3</f>
        <v>3391247.2948494237</v>
      </c>
    </row>
    <row r="46" spans="1:3" x14ac:dyDescent="0.25">
      <c r="A46" s="29" t="s">
        <v>53</v>
      </c>
      <c r="B46" s="11">
        <f>B44-B45</f>
        <v>0</v>
      </c>
      <c r="C46" s="22" t="s">
        <v>56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workbookViewId="0">
      <selection activeCell="A3" sqref="A3"/>
    </sheetView>
  </sheetViews>
  <sheetFormatPr defaultRowHeight="15" x14ac:dyDescent="0.25"/>
  <cols>
    <col min="1" max="1" width="33.42578125" customWidth="1"/>
    <col min="2" max="2" width="12" bestFit="1" customWidth="1"/>
    <col min="3" max="3" width="8.85546875" bestFit="1" customWidth="1"/>
    <col min="4" max="4" width="11" bestFit="1" customWidth="1"/>
    <col min="5" max="5" width="12" bestFit="1" customWidth="1"/>
    <col min="6" max="6" width="15.140625" customWidth="1"/>
    <col min="7" max="7" width="12" customWidth="1"/>
    <col min="9" max="9" width="11" bestFit="1" customWidth="1"/>
    <col min="10" max="10" width="13.140625" customWidth="1"/>
    <col min="11" max="11" width="10" bestFit="1" customWidth="1"/>
    <col min="12" max="12" width="12.7109375" customWidth="1"/>
    <col min="13" max="13" width="12.28515625" customWidth="1"/>
  </cols>
  <sheetData>
    <row r="1" spans="1:13" ht="51" x14ac:dyDescent="0.25">
      <c r="A1" s="27" t="s">
        <v>17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 t="s">
        <v>11</v>
      </c>
      <c r="J1" s="1" t="s">
        <v>12</v>
      </c>
      <c r="K1" s="1" t="s">
        <v>13</v>
      </c>
      <c r="L1" s="1" t="s">
        <v>14</v>
      </c>
      <c r="M1" s="2" t="s">
        <v>15</v>
      </c>
    </row>
    <row r="2" spans="1:13" ht="25.5" x14ac:dyDescent="0.25">
      <c r="A2" s="20" t="s">
        <v>69</v>
      </c>
      <c r="B2" s="4">
        <v>4546021.5337068029</v>
      </c>
      <c r="C2" s="5">
        <v>6.1433995648357484E-2</v>
      </c>
      <c r="D2" s="4">
        <v>73998467.554150477</v>
      </c>
      <c r="E2" s="4">
        <v>126379894.23437977</v>
      </c>
      <c r="F2" s="4">
        <v>9478492.0675784815</v>
      </c>
      <c r="G2" s="4">
        <v>3391247.2948494237</v>
      </c>
      <c r="H2" s="4">
        <v>541342.77643413632</v>
      </c>
      <c r="I2" s="4">
        <v>10676572.233632036</v>
      </c>
      <c r="J2" s="4">
        <v>19155183.838622399</v>
      </c>
      <c r="K2" s="4">
        <v>1210923</v>
      </c>
      <c r="L2" s="4">
        <v>17944260.789809249</v>
      </c>
      <c r="M2" s="4">
        <v>1654460.479038707</v>
      </c>
    </row>
    <row r="3" spans="1:13" ht="38.25" x14ac:dyDescent="0.25">
      <c r="A3" s="20" t="s">
        <v>70</v>
      </c>
      <c r="B3" s="4">
        <v>4545993.6073482316</v>
      </c>
      <c r="C3" s="5">
        <v>6.1433995648357484E-2</v>
      </c>
      <c r="D3" s="4">
        <v>73998012.979150474</v>
      </c>
      <c r="E3" s="4">
        <v>126373833.23437977</v>
      </c>
      <c r="F3" s="4">
        <v>9478037.4925784823</v>
      </c>
      <c r="G3" s="4">
        <v>3391247.2948494237</v>
      </c>
      <c r="H3" s="4">
        <v>541336.75167644268</v>
      </c>
      <c r="I3" s="4">
        <v>10670511.233632036</v>
      </c>
      <c r="J3" s="4">
        <v>19149088.887506135</v>
      </c>
      <c r="K3" s="4">
        <v>1210923</v>
      </c>
      <c r="L3" s="4">
        <v>17938165.838692985</v>
      </c>
      <c r="M3" s="4">
        <v>1648365.5279224422</v>
      </c>
    </row>
    <row r="4" spans="1:13" x14ac:dyDescent="0.25">
      <c r="A4" s="8" t="s">
        <v>18</v>
      </c>
      <c r="B4" s="9">
        <f>B2-B3</f>
        <v>27.926358571276069</v>
      </c>
      <c r="C4" s="10">
        <f t="shared" ref="C4:M4" si="0">C2-C3</f>
        <v>0</v>
      </c>
      <c r="D4" s="9">
        <f t="shared" si="0"/>
        <v>454.57500000298023</v>
      </c>
      <c r="E4" s="9">
        <f t="shared" si="0"/>
        <v>6061</v>
      </c>
      <c r="F4" s="9">
        <f t="shared" si="0"/>
        <v>454.57499999925494</v>
      </c>
      <c r="G4" s="9">
        <f t="shared" si="0"/>
        <v>0</v>
      </c>
      <c r="H4" s="9">
        <f t="shared" si="0"/>
        <v>6.0247576936380938</v>
      </c>
      <c r="I4" s="9">
        <f t="shared" si="0"/>
        <v>6061</v>
      </c>
      <c r="J4" s="9">
        <f>J2-J3</f>
        <v>6094.9511162638664</v>
      </c>
      <c r="K4" s="9">
        <f t="shared" si="0"/>
        <v>0</v>
      </c>
      <c r="L4" s="9">
        <f t="shared" si="0"/>
        <v>6094.9511162638664</v>
      </c>
      <c r="M4" s="9">
        <f t="shared" si="0"/>
        <v>6094.9511162647977</v>
      </c>
    </row>
    <row r="6" spans="1:13" x14ac:dyDescent="0.25">
      <c r="A6" s="31" t="s">
        <v>66</v>
      </c>
      <c r="B6" s="29"/>
      <c r="C6" s="28"/>
    </row>
    <row r="7" spans="1:13" x14ac:dyDescent="0.25">
      <c r="A7" s="29" t="s">
        <v>31</v>
      </c>
      <c r="B7" s="6">
        <v>1690216.9347314597</v>
      </c>
      <c r="C7" s="28"/>
    </row>
    <row r="8" spans="1:13" x14ac:dyDescent="0.25">
      <c r="A8" s="29" t="s">
        <v>32</v>
      </c>
      <c r="B8" s="6">
        <v>1717635.6871169445</v>
      </c>
      <c r="C8" s="28"/>
    </row>
    <row r="9" spans="1:13" x14ac:dyDescent="0.25">
      <c r="A9" s="29" t="s">
        <v>33</v>
      </c>
      <c r="B9" s="6">
        <v>3131532.5668366849</v>
      </c>
      <c r="C9" s="28"/>
    </row>
    <row r="10" spans="1:13" x14ac:dyDescent="0.25">
      <c r="A10" s="29" t="s">
        <v>34</v>
      </c>
      <c r="B10" s="6">
        <v>17390</v>
      </c>
      <c r="C10" s="28"/>
    </row>
    <row r="11" spans="1:13" x14ac:dyDescent="0.25">
      <c r="A11" s="29" t="s">
        <v>35</v>
      </c>
      <c r="B11" s="6">
        <v>4094797.0449469462</v>
      </c>
      <c r="C11" s="28"/>
    </row>
    <row r="12" spans="1:13" x14ac:dyDescent="0.25">
      <c r="A12" s="29" t="s">
        <v>36</v>
      </c>
      <c r="B12" s="6">
        <v>25000</v>
      </c>
      <c r="C12" s="28"/>
    </row>
    <row r="13" spans="1:13" x14ac:dyDescent="0.25">
      <c r="A13" s="29" t="s">
        <v>37</v>
      </c>
      <c r="B13" s="6">
        <v>0</v>
      </c>
      <c r="C13" s="28"/>
    </row>
    <row r="14" spans="1:13" x14ac:dyDescent="0.25">
      <c r="A14" s="29" t="s">
        <v>38</v>
      </c>
      <c r="B14" s="6">
        <v>-134123.69586906151</v>
      </c>
      <c r="C14" s="28"/>
    </row>
    <row r="15" spans="1:13" x14ac:dyDescent="0.25">
      <c r="A15" s="29" t="s">
        <v>39</v>
      </c>
      <c r="B15" s="6">
        <f>SUM(B7:B14)</f>
        <v>10542448.537762973</v>
      </c>
      <c r="C15" s="28"/>
    </row>
    <row r="16" spans="1:13" x14ac:dyDescent="0.25">
      <c r="A16" s="29" t="s">
        <v>40</v>
      </c>
      <c r="B16" s="6">
        <v>115837445.6966168</v>
      </c>
      <c r="C16" s="28"/>
    </row>
    <row r="17" spans="1:3" x14ac:dyDescent="0.25">
      <c r="A17" s="29" t="s">
        <v>41</v>
      </c>
      <c r="B17" s="6">
        <f>B15+B16</f>
        <v>126379894.23437977</v>
      </c>
      <c r="C17" s="28"/>
    </row>
    <row r="18" spans="1:3" x14ac:dyDescent="0.25">
      <c r="A18" s="25" t="s">
        <v>42</v>
      </c>
      <c r="B18" s="24">
        <f>B17*0.075</f>
        <v>9478492.0675784815</v>
      </c>
      <c r="C18" s="28"/>
    </row>
    <row r="19" spans="1:3" x14ac:dyDescent="0.25">
      <c r="A19" s="29"/>
      <c r="B19" s="29"/>
      <c r="C19" s="28"/>
    </row>
    <row r="20" spans="1:3" x14ac:dyDescent="0.25">
      <c r="A20" s="31" t="s">
        <v>67</v>
      </c>
      <c r="B20" s="29"/>
      <c r="C20" s="28"/>
    </row>
    <row r="21" spans="1:3" x14ac:dyDescent="0.25">
      <c r="A21" s="29" t="s">
        <v>31</v>
      </c>
      <c r="B21" s="6">
        <v>1690216.9347314597</v>
      </c>
      <c r="C21" s="28"/>
    </row>
    <row r="22" spans="1:3" x14ac:dyDescent="0.25">
      <c r="A22" s="29" t="s">
        <v>32</v>
      </c>
      <c r="B22" s="6">
        <v>1717635.6871169445</v>
      </c>
      <c r="C22" s="28"/>
    </row>
    <row r="23" spans="1:3" x14ac:dyDescent="0.25">
      <c r="A23" s="29" t="s">
        <v>33</v>
      </c>
      <c r="B23" s="6">
        <v>3131532.5668366849</v>
      </c>
      <c r="C23" s="28"/>
    </row>
    <row r="24" spans="1:3" x14ac:dyDescent="0.25">
      <c r="A24" s="29" t="s">
        <v>34</v>
      </c>
      <c r="B24" s="6">
        <v>17390</v>
      </c>
      <c r="C24" s="28"/>
    </row>
    <row r="25" spans="1:3" x14ac:dyDescent="0.25">
      <c r="A25" s="29" t="s">
        <v>35</v>
      </c>
      <c r="B25" s="6">
        <v>4088736.0449469462</v>
      </c>
      <c r="C25" s="28"/>
    </row>
    <row r="26" spans="1:3" x14ac:dyDescent="0.25">
      <c r="A26" s="29" t="s">
        <v>36</v>
      </c>
      <c r="B26" s="6">
        <v>25000</v>
      </c>
      <c r="C26" s="28"/>
    </row>
    <row r="27" spans="1:3" x14ac:dyDescent="0.25">
      <c r="A27" s="29" t="s">
        <v>37</v>
      </c>
      <c r="B27" s="6">
        <v>0</v>
      </c>
      <c r="C27" s="28"/>
    </row>
    <row r="28" spans="1:3" x14ac:dyDescent="0.25">
      <c r="A28" s="29" t="s">
        <v>38</v>
      </c>
      <c r="B28" s="6">
        <v>-134123.69586906151</v>
      </c>
      <c r="C28" s="28"/>
    </row>
    <row r="29" spans="1:3" x14ac:dyDescent="0.25">
      <c r="A29" s="29" t="s">
        <v>39</v>
      </c>
      <c r="B29" s="6">
        <f>SUM(B21:B28)</f>
        <v>10536387.537762973</v>
      </c>
      <c r="C29" s="28"/>
    </row>
    <row r="30" spans="1:3" x14ac:dyDescent="0.25">
      <c r="A30" s="29" t="s">
        <v>40</v>
      </c>
      <c r="B30" s="6">
        <v>115837445.6966168</v>
      </c>
      <c r="C30" s="28"/>
    </row>
    <row r="31" spans="1:3" x14ac:dyDescent="0.25">
      <c r="A31" s="29" t="s">
        <v>41</v>
      </c>
      <c r="B31" s="6">
        <f>B30+B29</f>
        <v>126373833.23437977</v>
      </c>
      <c r="C31" s="28"/>
    </row>
    <row r="32" spans="1:3" x14ac:dyDescent="0.25">
      <c r="A32" s="25" t="s">
        <v>42</v>
      </c>
      <c r="B32" s="24">
        <f>B31*0.075</f>
        <v>9478037.4925784823</v>
      </c>
      <c r="C32" s="28"/>
    </row>
    <row r="33" spans="1:10" x14ac:dyDescent="0.25">
      <c r="A33" s="29"/>
      <c r="B33" s="29"/>
      <c r="C33" s="28"/>
    </row>
    <row r="34" spans="1:10" x14ac:dyDescent="0.25">
      <c r="A34" s="25" t="s">
        <v>48</v>
      </c>
      <c r="B34" s="21">
        <f>B18-B32</f>
        <v>454.57499999925494</v>
      </c>
      <c r="C34" s="28"/>
    </row>
    <row r="35" spans="1:10" x14ac:dyDescent="0.25">
      <c r="A35" s="29"/>
      <c r="B35" s="11"/>
      <c r="C35" s="28"/>
    </row>
    <row r="36" spans="1:10" x14ac:dyDescent="0.25">
      <c r="A36" s="29" t="s">
        <v>44</v>
      </c>
      <c r="B36" s="11">
        <f>B7+B8+B9+B10+B11+B12-B21-B22-B23-B24-B25-B26</f>
        <v>6061.0000000009313</v>
      </c>
      <c r="C36" s="32" t="s">
        <v>62</v>
      </c>
      <c r="D36" s="30"/>
      <c r="E36" s="30"/>
      <c r="F36" s="30"/>
      <c r="G36" s="30"/>
      <c r="H36" s="30"/>
      <c r="I36" s="30"/>
      <c r="J36" s="30"/>
    </row>
    <row r="37" spans="1:10" x14ac:dyDescent="0.25">
      <c r="A37" s="29"/>
      <c r="B37" s="11"/>
      <c r="C37" s="30"/>
      <c r="D37" s="30"/>
      <c r="E37" s="30"/>
      <c r="F37" s="30"/>
      <c r="G37" s="30"/>
      <c r="H37" s="30"/>
      <c r="I37" s="30"/>
      <c r="J37" s="30"/>
    </row>
    <row r="38" spans="1:10" x14ac:dyDescent="0.25">
      <c r="A38" s="31" t="s">
        <v>13</v>
      </c>
      <c r="B38" s="11"/>
      <c r="C38" s="28"/>
    </row>
    <row r="39" spans="1:10" x14ac:dyDescent="0.25">
      <c r="A39" s="31" t="s">
        <v>46</v>
      </c>
      <c r="B39" s="11">
        <f>K2</f>
        <v>1210923</v>
      </c>
      <c r="C39" s="28"/>
    </row>
    <row r="40" spans="1:10" x14ac:dyDescent="0.25">
      <c r="A40" s="31" t="s">
        <v>46</v>
      </c>
      <c r="B40" s="11">
        <f>K3</f>
        <v>1210923</v>
      </c>
      <c r="C40" s="28"/>
    </row>
    <row r="41" spans="1:10" x14ac:dyDescent="0.25">
      <c r="A41" s="29" t="s">
        <v>47</v>
      </c>
      <c r="B41" s="11">
        <f>B39-B40</f>
        <v>0</v>
      </c>
      <c r="C41" s="22" t="s">
        <v>56</v>
      </c>
    </row>
    <row r="42" spans="1:10" x14ac:dyDescent="0.25">
      <c r="A42" s="29"/>
      <c r="B42" s="11"/>
      <c r="C42" s="28"/>
    </row>
    <row r="43" spans="1:10" x14ac:dyDescent="0.25">
      <c r="A43" s="31" t="s">
        <v>19</v>
      </c>
      <c r="B43" s="11"/>
      <c r="C43" s="28"/>
    </row>
    <row r="44" spans="1:10" x14ac:dyDescent="0.25">
      <c r="A44" s="31" t="s">
        <v>50</v>
      </c>
      <c r="B44" s="11">
        <f>G2</f>
        <v>3391247.2948494237</v>
      </c>
      <c r="C44" s="28"/>
    </row>
    <row r="45" spans="1:10" x14ac:dyDescent="0.25">
      <c r="A45" s="31" t="s">
        <v>51</v>
      </c>
      <c r="B45" s="11">
        <f>G3</f>
        <v>3391247.2948494237</v>
      </c>
      <c r="C45" s="28"/>
    </row>
    <row r="46" spans="1:10" x14ac:dyDescent="0.25">
      <c r="A46" s="29" t="s">
        <v>53</v>
      </c>
      <c r="B46" s="11">
        <f>B44-B45</f>
        <v>0</v>
      </c>
      <c r="C46" s="2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selection activeCell="A3" sqref="A3"/>
    </sheetView>
  </sheetViews>
  <sheetFormatPr defaultRowHeight="15" x14ac:dyDescent="0.25"/>
  <cols>
    <col min="1" max="1" width="33.42578125" style="28" customWidth="1"/>
    <col min="2" max="2" width="12" style="28" bestFit="1" customWidth="1"/>
    <col min="3" max="3" width="8.85546875" style="28" bestFit="1" customWidth="1"/>
    <col min="4" max="4" width="11" style="28" bestFit="1" customWidth="1"/>
    <col min="5" max="5" width="12" style="28" bestFit="1" customWidth="1"/>
    <col min="6" max="6" width="15.140625" style="28" customWidth="1"/>
    <col min="7" max="7" width="12" style="28" customWidth="1"/>
    <col min="8" max="8" width="9.140625" style="28"/>
    <col min="9" max="9" width="11" style="28" bestFit="1" customWidth="1"/>
    <col min="10" max="10" width="13.140625" style="28" customWidth="1"/>
    <col min="11" max="11" width="10" style="28" bestFit="1" customWidth="1"/>
    <col min="12" max="12" width="12.7109375" style="28" customWidth="1"/>
    <col min="13" max="13" width="12.28515625" style="28" customWidth="1"/>
    <col min="14" max="16384" width="9.140625" style="28"/>
  </cols>
  <sheetData>
    <row r="1" spans="1:13" ht="51" x14ac:dyDescent="0.25">
      <c r="A1" s="27" t="s">
        <v>17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 t="s">
        <v>11</v>
      </c>
      <c r="J1" s="1" t="s">
        <v>12</v>
      </c>
      <c r="K1" s="1" t="s">
        <v>13</v>
      </c>
      <c r="L1" s="1" t="s">
        <v>14</v>
      </c>
      <c r="M1" s="2" t="s">
        <v>15</v>
      </c>
    </row>
    <row r="2" spans="1:13" ht="38.25" x14ac:dyDescent="0.25">
      <c r="A2" s="20" t="s">
        <v>70</v>
      </c>
      <c r="B2" s="4">
        <v>4545993.6073482316</v>
      </c>
      <c r="C2" s="5">
        <v>6.1433995648357484E-2</v>
      </c>
      <c r="D2" s="4">
        <v>73998012.979150474</v>
      </c>
      <c r="E2" s="4">
        <v>126373833.23437977</v>
      </c>
      <c r="F2" s="4">
        <v>9478037.4925784823</v>
      </c>
      <c r="G2" s="4">
        <v>3391247.2948494237</v>
      </c>
      <c r="H2" s="4">
        <v>541336.75167644268</v>
      </c>
      <c r="I2" s="4">
        <v>10670511.233632036</v>
      </c>
      <c r="J2" s="4">
        <v>19149088.887506135</v>
      </c>
      <c r="K2" s="4">
        <v>1210923</v>
      </c>
      <c r="L2" s="4">
        <v>17938165.838692985</v>
      </c>
      <c r="M2" s="4">
        <v>1648365.5279224422</v>
      </c>
    </row>
    <row r="3" spans="1:13" ht="25.5" x14ac:dyDescent="0.25">
      <c r="A3" s="20" t="s">
        <v>71</v>
      </c>
      <c r="B3" s="4">
        <v>4545993.6073482316</v>
      </c>
      <c r="C3" s="5">
        <v>6.1433995648357484E-2</v>
      </c>
      <c r="D3" s="4">
        <v>73998012.979150474</v>
      </c>
      <c r="E3" s="4">
        <v>126373833.23437977</v>
      </c>
      <c r="F3" s="4">
        <v>9478037.4925784823</v>
      </c>
      <c r="G3" s="4">
        <v>3391247.2948494237</v>
      </c>
      <c r="H3" s="4">
        <v>541336.75167644268</v>
      </c>
      <c r="I3" s="4">
        <v>10670511.233632036</v>
      </c>
      <c r="J3" s="4">
        <v>19149088.887506135</v>
      </c>
      <c r="K3" s="4">
        <v>1169292</v>
      </c>
      <c r="L3" s="4">
        <v>17979796.838692985</v>
      </c>
      <c r="M3" s="4">
        <v>1689996.5279224424</v>
      </c>
    </row>
    <row r="4" spans="1:13" x14ac:dyDescent="0.25">
      <c r="A4" s="8" t="s">
        <v>18</v>
      </c>
      <c r="B4" s="9">
        <f>B2-B3</f>
        <v>0</v>
      </c>
      <c r="C4" s="10">
        <f t="shared" ref="C4:M4" si="0">C2-C3</f>
        <v>0</v>
      </c>
      <c r="D4" s="9">
        <f t="shared" si="0"/>
        <v>0</v>
      </c>
      <c r="E4" s="9">
        <f t="shared" si="0"/>
        <v>0</v>
      </c>
      <c r="F4" s="9">
        <f t="shared" si="0"/>
        <v>0</v>
      </c>
      <c r="G4" s="9">
        <f t="shared" si="0"/>
        <v>0</v>
      </c>
      <c r="H4" s="9">
        <f t="shared" si="0"/>
        <v>0</v>
      </c>
      <c r="I4" s="9">
        <f t="shared" si="0"/>
        <v>0</v>
      </c>
      <c r="J4" s="9">
        <f>J2-J3</f>
        <v>0</v>
      </c>
      <c r="K4" s="9">
        <f t="shared" si="0"/>
        <v>41631</v>
      </c>
      <c r="L4" s="9">
        <f t="shared" si="0"/>
        <v>-41631</v>
      </c>
      <c r="M4" s="9">
        <f t="shared" si="0"/>
        <v>-41631.000000000233</v>
      </c>
    </row>
    <row r="6" spans="1:13" x14ac:dyDescent="0.25">
      <c r="A6" s="29"/>
      <c r="B6" s="11"/>
    </row>
    <row r="7" spans="1:13" x14ac:dyDescent="0.25">
      <c r="A7" s="31" t="s">
        <v>13</v>
      </c>
      <c r="B7" s="11"/>
    </row>
    <row r="8" spans="1:13" x14ac:dyDescent="0.25">
      <c r="A8" s="31" t="s">
        <v>58</v>
      </c>
      <c r="B8" s="11">
        <f>K2</f>
        <v>1210923</v>
      </c>
    </row>
    <row r="9" spans="1:13" x14ac:dyDescent="0.25">
      <c r="A9" s="31" t="s">
        <v>57</v>
      </c>
      <c r="B9" s="11">
        <f>K3</f>
        <v>1169292</v>
      </c>
    </row>
    <row r="10" spans="1:13" x14ac:dyDescent="0.25">
      <c r="A10" s="25" t="s">
        <v>47</v>
      </c>
      <c r="B10" s="21">
        <f>B8-B9</f>
        <v>41631</v>
      </c>
      <c r="C10" s="22" t="s">
        <v>63</v>
      </c>
    </row>
    <row r="11" spans="1:13" x14ac:dyDescent="0.25">
      <c r="A11" s="29"/>
      <c r="B11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workbookViewId="0">
      <selection activeCell="A3" sqref="A3"/>
    </sheetView>
  </sheetViews>
  <sheetFormatPr defaultRowHeight="15" x14ac:dyDescent="0.25"/>
  <cols>
    <col min="1" max="1" width="45.140625" bestFit="1" customWidth="1"/>
    <col min="2" max="2" width="12" bestFit="1" customWidth="1"/>
    <col min="3" max="3" width="8.85546875" bestFit="1" customWidth="1"/>
    <col min="4" max="4" width="11" bestFit="1" customWidth="1"/>
    <col min="5" max="5" width="12" bestFit="1" customWidth="1"/>
    <col min="6" max="6" width="10" bestFit="1" customWidth="1"/>
    <col min="7" max="7" width="11.7109375" customWidth="1"/>
    <col min="9" max="9" width="11" bestFit="1" customWidth="1"/>
    <col min="10" max="10" width="12.5703125" customWidth="1"/>
    <col min="11" max="11" width="10" bestFit="1" customWidth="1"/>
    <col min="12" max="12" width="13.140625" customWidth="1"/>
    <col min="13" max="13" width="10" bestFit="1" customWidth="1"/>
  </cols>
  <sheetData>
    <row r="1" spans="1:13" ht="76.5" x14ac:dyDescent="0.25">
      <c r="A1" s="27" t="s">
        <v>17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 t="s">
        <v>11</v>
      </c>
      <c r="J1" s="1" t="s">
        <v>12</v>
      </c>
      <c r="K1" s="1" t="s">
        <v>13</v>
      </c>
      <c r="L1" s="1" t="s">
        <v>14</v>
      </c>
      <c r="M1" s="2" t="s">
        <v>15</v>
      </c>
    </row>
    <row r="2" spans="1:13" ht="25.5" x14ac:dyDescent="0.25">
      <c r="A2" s="20" t="s">
        <v>71</v>
      </c>
      <c r="B2" s="4">
        <v>4545993.6073482316</v>
      </c>
      <c r="C2" s="5">
        <v>6.1433995648357484E-2</v>
      </c>
      <c r="D2" s="4">
        <v>73998012.979150474</v>
      </c>
      <c r="E2" s="4">
        <v>126373833.23437977</v>
      </c>
      <c r="F2" s="4">
        <v>9478037.4925784823</v>
      </c>
      <c r="G2" s="4">
        <v>3391247.2948494237</v>
      </c>
      <c r="H2" s="4">
        <v>541336.75167644268</v>
      </c>
      <c r="I2" s="4">
        <v>10670511.233632036</v>
      </c>
      <c r="J2" s="4">
        <v>19149088.887506135</v>
      </c>
      <c r="K2" s="4">
        <v>1169292</v>
      </c>
      <c r="L2" s="4">
        <v>17979796.838692985</v>
      </c>
      <c r="M2" s="4">
        <v>1689996.5279224424</v>
      </c>
    </row>
    <row r="3" spans="1:13" ht="25.5" x14ac:dyDescent="0.25">
      <c r="A3" s="20" t="s">
        <v>72</v>
      </c>
      <c r="B3" s="4">
        <v>4554150.9049483305</v>
      </c>
      <c r="C3" s="5">
        <v>6.1433995648357484E-2</v>
      </c>
      <c r="D3" s="4">
        <v>74130794.471124247</v>
      </c>
      <c r="E3" s="4">
        <v>128144253.12736325</v>
      </c>
      <c r="F3" s="4">
        <v>9610818.9845522437</v>
      </c>
      <c r="G3" s="4">
        <v>3391247.2948494237</v>
      </c>
      <c r="H3" s="4">
        <v>543096.58518108656</v>
      </c>
      <c r="I3" s="4">
        <v>10670511.233632036</v>
      </c>
      <c r="J3" s="4">
        <v>19159006.018610876</v>
      </c>
      <c r="K3" s="4">
        <v>1169292</v>
      </c>
      <c r="L3" s="4">
        <v>17989713.969797727</v>
      </c>
      <c r="M3" s="4">
        <v>1530838.8430675594</v>
      </c>
    </row>
    <row r="4" spans="1:13" x14ac:dyDescent="0.25">
      <c r="A4" s="8" t="s">
        <v>18</v>
      </c>
      <c r="B4" s="9">
        <f>B2-B3</f>
        <v>-8157.2976000988856</v>
      </c>
      <c r="C4" s="10">
        <f t="shared" ref="C4:M4" si="0">C2-C3</f>
        <v>0</v>
      </c>
      <c r="D4" s="9">
        <f t="shared" si="0"/>
        <v>-132781.49197377264</v>
      </c>
      <c r="E4" s="9">
        <f t="shared" si="0"/>
        <v>-1770419.8929834813</v>
      </c>
      <c r="F4" s="9">
        <f t="shared" si="0"/>
        <v>-132781.49197376147</v>
      </c>
      <c r="G4" s="9">
        <f t="shared" si="0"/>
        <v>0</v>
      </c>
      <c r="H4" s="9">
        <f t="shared" si="0"/>
        <v>-1759.8335046438733</v>
      </c>
      <c r="I4" s="9">
        <f t="shared" si="0"/>
        <v>0</v>
      </c>
      <c r="J4" s="9">
        <f>J2-J3</f>
        <v>-9917.1311047412455</v>
      </c>
      <c r="K4" s="9">
        <f t="shared" si="0"/>
        <v>0</v>
      </c>
      <c r="L4" s="9">
        <f t="shared" si="0"/>
        <v>-9917.1311047412455</v>
      </c>
      <c r="M4" s="9">
        <f t="shared" si="0"/>
        <v>159157.684854883</v>
      </c>
    </row>
    <row r="6" spans="1:13" x14ac:dyDescent="0.25">
      <c r="A6" s="31" t="s">
        <v>59</v>
      </c>
      <c r="B6" s="29"/>
    </row>
    <row r="7" spans="1:13" x14ac:dyDescent="0.25">
      <c r="A7" s="29" t="s">
        <v>31</v>
      </c>
      <c r="B7" s="6">
        <v>1690216.9347314597</v>
      </c>
    </row>
    <row r="8" spans="1:13" x14ac:dyDescent="0.25">
      <c r="A8" s="29" t="s">
        <v>32</v>
      </c>
      <c r="B8" s="6">
        <v>1717635.6871169445</v>
      </c>
    </row>
    <row r="9" spans="1:13" x14ac:dyDescent="0.25">
      <c r="A9" s="29" t="s">
        <v>33</v>
      </c>
      <c r="B9" s="6">
        <v>3131532.5668366849</v>
      </c>
    </row>
    <row r="10" spans="1:13" x14ac:dyDescent="0.25">
      <c r="A10" s="29" t="s">
        <v>34</v>
      </c>
      <c r="B10" s="6">
        <v>17390</v>
      </c>
    </row>
    <row r="11" spans="1:13" x14ac:dyDescent="0.25">
      <c r="A11" s="29" t="s">
        <v>35</v>
      </c>
      <c r="B11" s="6">
        <v>4088736.0449469462</v>
      </c>
    </row>
    <row r="12" spans="1:13" x14ac:dyDescent="0.25">
      <c r="A12" s="29" t="s">
        <v>36</v>
      </c>
      <c r="B12" s="6">
        <v>25000</v>
      </c>
    </row>
    <row r="13" spans="1:13" x14ac:dyDescent="0.25">
      <c r="A13" s="29" t="s">
        <v>37</v>
      </c>
      <c r="B13" s="6">
        <v>0</v>
      </c>
    </row>
    <row r="14" spans="1:13" x14ac:dyDescent="0.25">
      <c r="A14" s="29" t="s">
        <v>38</v>
      </c>
      <c r="B14" s="6">
        <v>-134123.69586906151</v>
      </c>
    </row>
    <row r="15" spans="1:13" x14ac:dyDescent="0.25">
      <c r="A15" s="29" t="s">
        <v>39</v>
      </c>
      <c r="B15" s="6">
        <f>SUM(B7:B14)</f>
        <v>10536387.537762973</v>
      </c>
    </row>
    <row r="16" spans="1:13" x14ac:dyDescent="0.25">
      <c r="A16" s="29" t="s">
        <v>40</v>
      </c>
      <c r="B16" s="6">
        <v>115837445.6966168</v>
      </c>
    </row>
    <row r="17" spans="1:2" x14ac:dyDescent="0.25">
      <c r="A17" s="29" t="s">
        <v>41</v>
      </c>
      <c r="B17" s="6">
        <f>B15+B16</f>
        <v>126373833.23437977</v>
      </c>
    </row>
    <row r="18" spans="1:2" x14ac:dyDescent="0.25">
      <c r="A18" s="25" t="s">
        <v>42</v>
      </c>
      <c r="B18" s="24">
        <f>B17*0.075</f>
        <v>9478037.4925784823</v>
      </c>
    </row>
    <row r="19" spans="1:2" x14ac:dyDescent="0.25">
      <c r="A19" s="29"/>
      <c r="B19" s="29"/>
    </row>
    <row r="20" spans="1:2" x14ac:dyDescent="0.25">
      <c r="A20" s="31" t="s">
        <v>60</v>
      </c>
      <c r="B20" s="29"/>
    </row>
    <row r="21" spans="1:2" x14ac:dyDescent="0.25">
      <c r="A21" s="29" t="s">
        <v>31</v>
      </c>
      <c r="B21" s="6">
        <v>1690216.9347314597</v>
      </c>
    </row>
    <row r="22" spans="1:2" x14ac:dyDescent="0.25">
      <c r="A22" s="29" t="s">
        <v>32</v>
      </c>
      <c r="B22" s="6">
        <v>1717635.6871169445</v>
      </c>
    </row>
    <row r="23" spans="1:2" x14ac:dyDescent="0.25">
      <c r="A23" s="29" t="s">
        <v>33</v>
      </c>
      <c r="B23" s="6">
        <v>3131532.5668366849</v>
      </c>
    </row>
    <row r="24" spans="1:2" x14ac:dyDescent="0.25">
      <c r="A24" s="29" t="s">
        <v>34</v>
      </c>
      <c r="B24" s="6">
        <v>17390</v>
      </c>
    </row>
    <row r="25" spans="1:2" x14ac:dyDescent="0.25">
      <c r="A25" s="29" t="s">
        <v>35</v>
      </c>
      <c r="B25" s="6">
        <v>4088736.0449469462</v>
      </c>
    </row>
    <row r="26" spans="1:2" x14ac:dyDescent="0.25">
      <c r="A26" s="29" t="s">
        <v>36</v>
      </c>
      <c r="B26" s="6">
        <v>25000</v>
      </c>
    </row>
    <row r="27" spans="1:2" x14ac:dyDescent="0.25">
      <c r="A27" s="29" t="s">
        <v>37</v>
      </c>
      <c r="B27" s="6">
        <v>0</v>
      </c>
    </row>
    <row r="28" spans="1:2" x14ac:dyDescent="0.25">
      <c r="A28" s="29" t="s">
        <v>38</v>
      </c>
      <c r="B28" s="6">
        <v>-134123.69586906151</v>
      </c>
    </row>
    <row r="29" spans="1:2" x14ac:dyDescent="0.25">
      <c r="A29" s="29" t="s">
        <v>39</v>
      </c>
      <c r="B29" s="6">
        <f>SUM(B21:B28)</f>
        <v>10536387.537762973</v>
      </c>
    </row>
    <row r="30" spans="1:2" x14ac:dyDescent="0.25">
      <c r="A30" s="29" t="s">
        <v>40</v>
      </c>
      <c r="B30" s="6">
        <v>117607865.58960028</v>
      </c>
    </row>
    <row r="31" spans="1:2" x14ac:dyDescent="0.25">
      <c r="A31" s="29" t="s">
        <v>41</v>
      </c>
      <c r="B31" s="6">
        <f>B30+B29</f>
        <v>128144253.12736325</v>
      </c>
    </row>
    <row r="32" spans="1:2" x14ac:dyDescent="0.25">
      <c r="A32" s="25" t="s">
        <v>42</v>
      </c>
      <c r="B32" s="24">
        <f>B31*0.075</f>
        <v>9610818.9845522437</v>
      </c>
    </row>
    <row r="33" spans="1:7" x14ac:dyDescent="0.25">
      <c r="A33" s="29"/>
      <c r="B33" s="29"/>
    </row>
    <row r="34" spans="1:7" x14ac:dyDescent="0.25">
      <c r="A34" s="25" t="s">
        <v>48</v>
      </c>
      <c r="B34" s="21">
        <f>B18-B32</f>
        <v>-132781.49197376147</v>
      </c>
      <c r="C34" s="32" t="s">
        <v>64</v>
      </c>
      <c r="D34" s="30"/>
      <c r="E34" s="30"/>
      <c r="F34" s="30"/>
      <c r="G34" s="30"/>
    </row>
    <row r="35" spans="1:7" x14ac:dyDescent="0.25">
      <c r="A35" s="29"/>
      <c r="B35" s="11"/>
    </row>
    <row r="36" spans="1:7" x14ac:dyDescent="0.25">
      <c r="A36" s="29" t="s">
        <v>44</v>
      </c>
      <c r="B36" s="6">
        <f>B7+B8+B9+B10+B11+B12-B21-B22-B23-B24-B25-B26</f>
        <v>9.3132257461547852E-10</v>
      </c>
      <c r="C36" s="22" t="s">
        <v>61</v>
      </c>
    </row>
    <row r="37" spans="1:7" x14ac:dyDescent="0.25">
      <c r="A37" s="29"/>
      <c r="B37" s="11"/>
    </row>
    <row r="38" spans="1:7" x14ac:dyDescent="0.25">
      <c r="A38" s="31" t="s">
        <v>13</v>
      </c>
      <c r="B38" s="11"/>
    </row>
    <row r="39" spans="1:7" x14ac:dyDescent="0.25">
      <c r="A39" s="31" t="s">
        <v>46</v>
      </c>
      <c r="B39" s="11">
        <f>K2</f>
        <v>1169292</v>
      </c>
    </row>
    <row r="40" spans="1:7" x14ac:dyDescent="0.25">
      <c r="A40" s="31" t="s">
        <v>46</v>
      </c>
      <c r="B40" s="11">
        <f>K3</f>
        <v>1169292</v>
      </c>
    </row>
    <row r="41" spans="1:7" x14ac:dyDescent="0.25">
      <c r="A41" s="29" t="s">
        <v>47</v>
      </c>
      <c r="B41" s="11">
        <f>B39-B40</f>
        <v>0</v>
      </c>
      <c r="C41" s="22" t="s">
        <v>61</v>
      </c>
    </row>
    <row r="42" spans="1:7" x14ac:dyDescent="0.25">
      <c r="A42" s="29"/>
      <c r="B42" s="11"/>
    </row>
    <row r="43" spans="1:7" x14ac:dyDescent="0.25">
      <c r="A43" s="31" t="s">
        <v>19</v>
      </c>
      <c r="B43" s="11"/>
    </row>
    <row r="44" spans="1:7" x14ac:dyDescent="0.25">
      <c r="A44" s="31" t="s">
        <v>50</v>
      </c>
      <c r="B44" s="11">
        <f>G2</f>
        <v>3391247.2948494237</v>
      </c>
    </row>
    <row r="45" spans="1:7" x14ac:dyDescent="0.25">
      <c r="A45" s="31" t="s">
        <v>51</v>
      </c>
      <c r="B45" s="11">
        <f>G3</f>
        <v>3391247.2948494237</v>
      </c>
    </row>
    <row r="46" spans="1:7" x14ac:dyDescent="0.25">
      <c r="A46" s="29" t="s">
        <v>53</v>
      </c>
      <c r="B46" s="11">
        <f>B44-B45</f>
        <v>0</v>
      </c>
      <c r="C46" s="22" t="s">
        <v>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opLeftCell="A16" workbookViewId="0">
      <selection activeCell="I13" sqref="I13"/>
    </sheetView>
  </sheetViews>
  <sheetFormatPr defaultRowHeight="15" x14ac:dyDescent="0.25"/>
  <cols>
    <col min="1" max="1" width="31.5703125" bestFit="1" customWidth="1"/>
    <col min="2" max="2" width="12" bestFit="1" customWidth="1"/>
    <col min="4" max="4" width="11" bestFit="1" customWidth="1"/>
    <col min="5" max="5" width="12" bestFit="1" customWidth="1"/>
    <col min="6" max="7" width="10" bestFit="1" customWidth="1"/>
    <col min="9" max="10" width="11" bestFit="1" customWidth="1"/>
    <col min="11" max="11" width="10" bestFit="1" customWidth="1"/>
    <col min="12" max="12" width="11" bestFit="1" customWidth="1"/>
    <col min="13" max="13" width="10" bestFit="1" customWidth="1"/>
  </cols>
  <sheetData>
    <row r="1" spans="1:13" ht="76.5" x14ac:dyDescent="0.25">
      <c r="A1" s="27" t="s">
        <v>17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 t="s">
        <v>11</v>
      </c>
      <c r="J1" s="1" t="s">
        <v>12</v>
      </c>
      <c r="K1" s="1" t="s">
        <v>13</v>
      </c>
      <c r="L1" s="1" t="s">
        <v>14</v>
      </c>
      <c r="M1" s="2" t="s">
        <v>15</v>
      </c>
    </row>
    <row r="2" spans="1:13" ht="25.5" x14ac:dyDescent="0.25">
      <c r="A2" s="20" t="s">
        <v>72</v>
      </c>
      <c r="B2" s="4">
        <v>4554150.9049483305</v>
      </c>
      <c r="C2" s="5">
        <v>6.1433995648357484E-2</v>
      </c>
      <c r="D2" s="4">
        <v>74130794.471124247</v>
      </c>
      <c r="E2" s="4">
        <v>128144253.12736325</v>
      </c>
      <c r="F2" s="4">
        <v>9610818.9845522437</v>
      </c>
      <c r="G2" s="4">
        <v>3391247.2948494237</v>
      </c>
      <c r="H2" s="4">
        <v>543096.58518108656</v>
      </c>
      <c r="I2" s="4">
        <v>10670511.233632036</v>
      </c>
      <c r="J2" s="4">
        <v>19159006.018610876</v>
      </c>
      <c r="K2" s="4">
        <v>1169292</v>
      </c>
      <c r="L2" s="4">
        <v>17989713.969797727</v>
      </c>
      <c r="M2" s="4">
        <v>1530838.8430675594</v>
      </c>
    </row>
    <row r="3" spans="1:13" ht="25.5" x14ac:dyDescent="0.25">
      <c r="A3" s="20" t="s">
        <v>73</v>
      </c>
      <c r="B3" s="4">
        <v>4556058.3711163048</v>
      </c>
      <c r="C3" s="5">
        <v>6.1433995648357484E-2</v>
      </c>
      <c r="D3" s="4">
        <v>74161843.50428322</v>
      </c>
      <c r="E3" s="4">
        <v>128558240.23614967</v>
      </c>
      <c r="F3" s="4">
        <v>9641868.017711224</v>
      </c>
      <c r="G3" s="4">
        <v>3391247.2948494237</v>
      </c>
      <c r="H3" s="4">
        <v>543508.09681593627</v>
      </c>
      <c r="I3" s="4">
        <v>10670511.233632036</v>
      </c>
      <c r="J3" s="4">
        <v>19161324.9964137</v>
      </c>
      <c r="K3" s="4">
        <v>1169292</v>
      </c>
      <c r="L3" s="4">
        <v>17992032.947600551</v>
      </c>
      <c r="M3" s="4">
        <v>1514857.518170051</v>
      </c>
    </row>
    <row r="4" spans="1:13" x14ac:dyDescent="0.25">
      <c r="A4" s="8" t="s">
        <v>18</v>
      </c>
      <c r="B4" s="9">
        <f>B2-B3</f>
        <v>-1907.4661679742858</v>
      </c>
      <c r="C4" s="10">
        <f t="shared" ref="C4:M4" si="0">C2-C3</f>
        <v>0</v>
      </c>
      <c r="D4" s="9">
        <f t="shared" si="0"/>
        <v>-31049.033158972859</v>
      </c>
      <c r="E4" s="9">
        <f t="shared" si="0"/>
        <v>-413987.10878641903</v>
      </c>
      <c r="F4" s="9">
        <f t="shared" si="0"/>
        <v>-31049.03315898031</v>
      </c>
      <c r="G4" s="9">
        <f t="shared" si="0"/>
        <v>0</v>
      </c>
      <c r="H4" s="9">
        <f t="shared" si="0"/>
        <v>-411.51163484971039</v>
      </c>
      <c r="I4" s="9">
        <f t="shared" si="0"/>
        <v>0</v>
      </c>
      <c r="J4" s="9">
        <f>J2-J3</f>
        <v>-2318.977802824229</v>
      </c>
      <c r="K4" s="9">
        <f t="shared" si="0"/>
        <v>0</v>
      </c>
      <c r="L4" s="9">
        <f t="shared" si="0"/>
        <v>-2318.977802824229</v>
      </c>
      <c r="M4" s="9">
        <f t="shared" si="0"/>
        <v>15981.32489750837</v>
      </c>
    </row>
    <row r="6" spans="1:13" x14ac:dyDescent="0.25">
      <c r="A6" s="31" t="s">
        <v>60</v>
      </c>
      <c r="B6" s="29"/>
    </row>
    <row r="7" spans="1:13" x14ac:dyDescent="0.25">
      <c r="A7" s="29" t="s">
        <v>31</v>
      </c>
      <c r="B7" s="6">
        <v>1690216.9347314597</v>
      </c>
    </row>
    <row r="8" spans="1:13" x14ac:dyDescent="0.25">
      <c r="A8" s="29" t="s">
        <v>32</v>
      </c>
      <c r="B8" s="6">
        <v>1717635.6871169445</v>
      </c>
    </row>
    <row r="9" spans="1:13" x14ac:dyDescent="0.25">
      <c r="A9" s="29" t="s">
        <v>33</v>
      </c>
      <c r="B9" s="6">
        <v>3131532.5668366849</v>
      </c>
    </row>
    <row r="10" spans="1:13" x14ac:dyDescent="0.25">
      <c r="A10" s="29" t="s">
        <v>34</v>
      </c>
      <c r="B10" s="6">
        <v>17390</v>
      </c>
    </row>
    <row r="11" spans="1:13" x14ac:dyDescent="0.25">
      <c r="A11" s="29" t="s">
        <v>35</v>
      </c>
      <c r="B11" s="6">
        <v>4088736.0449469462</v>
      </c>
    </row>
    <row r="12" spans="1:13" x14ac:dyDescent="0.25">
      <c r="A12" s="29" t="s">
        <v>36</v>
      </c>
      <c r="B12" s="6">
        <v>25000</v>
      </c>
    </row>
    <row r="13" spans="1:13" x14ac:dyDescent="0.25">
      <c r="A13" s="29" t="s">
        <v>37</v>
      </c>
      <c r="B13" s="6">
        <v>0</v>
      </c>
    </row>
    <row r="14" spans="1:13" x14ac:dyDescent="0.25">
      <c r="A14" s="29" t="s">
        <v>38</v>
      </c>
      <c r="B14" s="6">
        <v>-134123.69586906151</v>
      </c>
    </row>
    <row r="15" spans="1:13" x14ac:dyDescent="0.25">
      <c r="A15" s="29" t="s">
        <v>39</v>
      </c>
      <c r="B15" s="6">
        <f>SUM(B7:B14)</f>
        <v>10536387.537762973</v>
      </c>
    </row>
    <row r="16" spans="1:13" x14ac:dyDescent="0.25">
      <c r="A16" s="29" t="s">
        <v>40</v>
      </c>
      <c r="B16" s="6">
        <v>117607865.58960028</v>
      </c>
    </row>
    <row r="17" spans="1:2" x14ac:dyDescent="0.25">
      <c r="A17" s="29" t="s">
        <v>41</v>
      </c>
      <c r="B17" s="6">
        <f>B16+B15</f>
        <v>128144253.12736325</v>
      </c>
    </row>
    <row r="18" spans="1:2" x14ac:dyDescent="0.25">
      <c r="A18" s="25" t="s">
        <v>42</v>
      </c>
      <c r="B18" s="24">
        <f>B17*0.075</f>
        <v>9610818.9845522437</v>
      </c>
    </row>
    <row r="19" spans="1:2" x14ac:dyDescent="0.25">
      <c r="A19" s="29"/>
      <c r="B19" s="29"/>
    </row>
    <row r="20" spans="1:2" x14ac:dyDescent="0.25">
      <c r="A20" s="31" t="s">
        <v>65</v>
      </c>
      <c r="B20" s="29"/>
    </row>
    <row r="21" spans="1:2" x14ac:dyDescent="0.25">
      <c r="A21" s="29" t="s">
        <v>31</v>
      </c>
      <c r="B21" s="6">
        <v>1690216.9347314597</v>
      </c>
    </row>
    <row r="22" spans="1:2" x14ac:dyDescent="0.25">
      <c r="A22" s="29" t="s">
        <v>32</v>
      </c>
      <c r="B22" s="6">
        <v>1717635.6871169445</v>
      </c>
    </row>
    <row r="23" spans="1:2" x14ac:dyDescent="0.25">
      <c r="A23" s="29" t="s">
        <v>33</v>
      </c>
      <c r="B23" s="6">
        <v>3131532.5668366849</v>
      </c>
    </row>
    <row r="24" spans="1:2" x14ac:dyDescent="0.25">
      <c r="A24" s="29" t="s">
        <v>34</v>
      </c>
      <c r="B24" s="6">
        <v>17390</v>
      </c>
    </row>
    <row r="25" spans="1:2" x14ac:dyDescent="0.25">
      <c r="A25" s="29" t="s">
        <v>35</v>
      </c>
      <c r="B25" s="6">
        <v>4088736.0449469462</v>
      </c>
    </row>
    <row r="26" spans="1:2" x14ac:dyDescent="0.25">
      <c r="A26" s="29" t="s">
        <v>36</v>
      </c>
      <c r="B26" s="6">
        <v>25000</v>
      </c>
    </row>
    <row r="27" spans="1:2" x14ac:dyDescent="0.25">
      <c r="A27" s="29" t="s">
        <v>37</v>
      </c>
      <c r="B27" s="6">
        <v>0</v>
      </c>
    </row>
    <row r="28" spans="1:2" x14ac:dyDescent="0.25">
      <c r="A28" s="29" t="s">
        <v>38</v>
      </c>
      <c r="B28" s="6">
        <v>-134123.69586906151</v>
      </c>
    </row>
    <row r="29" spans="1:2" x14ac:dyDescent="0.25">
      <c r="A29" s="29" t="s">
        <v>39</v>
      </c>
      <c r="B29" s="6">
        <f>SUM(B21:B28)</f>
        <v>10536387.537762973</v>
      </c>
    </row>
    <row r="30" spans="1:2" x14ac:dyDescent="0.25">
      <c r="A30" s="29" t="s">
        <v>40</v>
      </c>
      <c r="B30" s="6">
        <v>118021852.6983867</v>
      </c>
    </row>
    <row r="31" spans="1:2" x14ac:dyDescent="0.25">
      <c r="A31" s="29" t="s">
        <v>41</v>
      </c>
      <c r="B31" s="6">
        <f>B30+B29</f>
        <v>128558240.23614967</v>
      </c>
    </row>
    <row r="32" spans="1:2" x14ac:dyDescent="0.25">
      <c r="A32" s="25" t="s">
        <v>42</v>
      </c>
      <c r="B32" s="24">
        <f>B31*0.075</f>
        <v>9641868.017711224</v>
      </c>
    </row>
    <row r="33" spans="1:3" x14ac:dyDescent="0.25">
      <c r="A33" s="29"/>
      <c r="B33" s="29"/>
    </row>
    <row r="34" spans="1:3" x14ac:dyDescent="0.25">
      <c r="A34" s="25" t="s">
        <v>48</v>
      </c>
      <c r="B34" s="21">
        <f>B18-B32</f>
        <v>-31049.03315898031</v>
      </c>
      <c r="C34" s="32" t="s">
        <v>64</v>
      </c>
    </row>
    <row r="35" spans="1:3" x14ac:dyDescent="0.25">
      <c r="A35" s="29"/>
      <c r="B35" s="11"/>
      <c r="C35" s="28"/>
    </row>
    <row r="36" spans="1:3" x14ac:dyDescent="0.25">
      <c r="A36" s="29" t="s">
        <v>44</v>
      </c>
      <c r="B36" s="6">
        <f>B7+B8+B9+B10+B11+B12-B21-B22-B23-B24-B25-B26</f>
        <v>9.3132257461547852E-10</v>
      </c>
      <c r="C36" s="22" t="s">
        <v>61</v>
      </c>
    </row>
    <row r="37" spans="1:3" x14ac:dyDescent="0.25">
      <c r="A37" s="29"/>
      <c r="B37" s="11"/>
      <c r="C37" s="28"/>
    </row>
    <row r="38" spans="1:3" x14ac:dyDescent="0.25">
      <c r="A38" s="31" t="s">
        <v>13</v>
      </c>
      <c r="B38" s="11"/>
      <c r="C38" s="28"/>
    </row>
    <row r="39" spans="1:3" x14ac:dyDescent="0.25">
      <c r="A39" s="31" t="s">
        <v>46</v>
      </c>
      <c r="B39" s="11">
        <f>K2</f>
        <v>1169292</v>
      </c>
      <c r="C39" s="28"/>
    </row>
    <row r="40" spans="1:3" x14ac:dyDescent="0.25">
      <c r="A40" s="31" t="s">
        <v>46</v>
      </c>
      <c r="B40" s="11">
        <f>K3</f>
        <v>1169292</v>
      </c>
      <c r="C40" s="28"/>
    </row>
    <row r="41" spans="1:3" x14ac:dyDescent="0.25">
      <c r="A41" s="29" t="s">
        <v>47</v>
      </c>
      <c r="B41" s="11">
        <f>B39-B40</f>
        <v>0</v>
      </c>
      <c r="C41" s="22" t="s">
        <v>61</v>
      </c>
    </row>
    <row r="42" spans="1:3" x14ac:dyDescent="0.25">
      <c r="A42" s="29"/>
      <c r="B42" s="11"/>
      <c r="C42" s="28"/>
    </row>
    <row r="43" spans="1:3" x14ac:dyDescent="0.25">
      <c r="A43" s="31" t="s">
        <v>19</v>
      </c>
      <c r="B43" s="11"/>
      <c r="C43" s="28"/>
    </row>
    <row r="44" spans="1:3" x14ac:dyDescent="0.25">
      <c r="A44" s="31" t="s">
        <v>50</v>
      </c>
      <c r="B44" s="11">
        <f>G2</f>
        <v>3391247.2948494237</v>
      </c>
      <c r="C44" s="28"/>
    </row>
    <row r="45" spans="1:3" x14ac:dyDescent="0.25">
      <c r="A45" s="31" t="s">
        <v>51</v>
      </c>
      <c r="B45" s="11">
        <f>G3</f>
        <v>3391247.2948494237</v>
      </c>
      <c r="C45" s="28"/>
    </row>
    <row r="46" spans="1:3" x14ac:dyDescent="0.25">
      <c r="A46" s="29" t="s">
        <v>53</v>
      </c>
      <c r="B46" s="11">
        <f>B44-B45</f>
        <v>0</v>
      </c>
      <c r="C46" s="2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Remove Building, Depr, Loan</vt:lpstr>
      <vt:lpstr>Add back rent expenses</vt:lpstr>
      <vt:lpstr>CDM Adjustment</vt:lpstr>
      <vt:lpstr>Reg Asset Adj</vt:lpstr>
      <vt:lpstr>Load Forecast Adj 1</vt:lpstr>
      <vt:lpstr>Load Forecast Adj 2</vt:lpstr>
    </vt:vector>
  </TitlesOfParts>
  <Company>City of Brantford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2016-09-20T16:43:51Z</dcterms:created>
  <dcterms:modified xsi:type="dcterms:W3CDTF">2016-09-23T15:38:55Z</dcterms:modified>
</cp:coreProperties>
</file>