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 concurrentCalc="0"/>
</workbook>
</file>

<file path=xl/calcChain.xml><?xml version="1.0" encoding="utf-8"?>
<calcChain xmlns="http://schemas.openxmlformats.org/spreadsheetml/2006/main">
  <c r="C6" i="1" l="1"/>
  <c r="G27" i="1"/>
  <c r="C7" i="1"/>
  <c r="G30" i="1"/>
  <c r="G33" i="1"/>
  <c r="B27" i="1"/>
  <c r="B30" i="1"/>
  <c r="B33" i="1"/>
  <c r="G35" i="1"/>
  <c r="F27" i="1"/>
  <c r="F30" i="1"/>
  <c r="F33" i="1"/>
  <c r="F35" i="1"/>
  <c r="E27" i="1"/>
  <c r="E30" i="1"/>
  <c r="E33" i="1"/>
  <c r="E35" i="1"/>
  <c r="D27" i="1"/>
  <c r="D30" i="1"/>
  <c r="D33" i="1"/>
  <c r="D35" i="1"/>
  <c r="C27" i="1"/>
  <c r="C30" i="1"/>
  <c r="C33" i="1"/>
  <c r="C35" i="1"/>
  <c r="G14" i="1"/>
  <c r="G17" i="1"/>
  <c r="G20" i="1"/>
  <c r="B14" i="1"/>
  <c r="B17" i="1"/>
  <c r="B20" i="1"/>
  <c r="G22" i="1"/>
  <c r="F14" i="1"/>
  <c r="F17" i="1"/>
  <c r="F20" i="1"/>
  <c r="F22" i="1"/>
  <c r="E14" i="1"/>
  <c r="E17" i="1"/>
  <c r="E20" i="1"/>
  <c r="E22" i="1"/>
  <c r="D14" i="1"/>
  <c r="D17" i="1"/>
  <c r="D20" i="1"/>
  <c r="D22" i="1"/>
  <c r="C14" i="1"/>
  <c r="C17" i="1"/>
  <c r="C20" i="1"/>
  <c r="C22" i="1"/>
  <c r="G31" i="1"/>
  <c r="F31" i="1"/>
  <c r="E31" i="1"/>
  <c r="D31" i="1"/>
  <c r="H30" i="1"/>
  <c r="F28" i="1"/>
  <c r="H27" i="1"/>
  <c r="H33" i="1"/>
  <c r="H35" i="1"/>
  <c r="C8" i="1"/>
  <c r="B32" i="1"/>
  <c r="H14" i="1"/>
  <c r="H17" i="1"/>
  <c r="H20" i="1"/>
  <c r="H22" i="1"/>
  <c r="C21" i="1"/>
  <c r="B19" i="1"/>
  <c r="E21" i="1"/>
  <c r="C18" i="1"/>
  <c r="G18" i="1"/>
  <c r="F18" i="1"/>
  <c r="E18" i="1"/>
  <c r="D18" i="1"/>
  <c r="G15" i="1"/>
  <c r="F15" i="1"/>
  <c r="E15" i="1"/>
  <c r="D15" i="1"/>
  <c r="C15" i="1"/>
  <c r="D19" i="1"/>
  <c r="C19" i="1"/>
  <c r="F19" i="1"/>
  <c r="E19" i="1"/>
  <c r="F32" i="1"/>
  <c r="G34" i="1"/>
  <c r="G32" i="1"/>
  <c r="D32" i="1"/>
  <c r="C28" i="1"/>
  <c r="G28" i="1"/>
  <c r="C31" i="1"/>
  <c r="D28" i="1"/>
  <c r="E28" i="1"/>
  <c r="F21" i="1"/>
  <c r="G21" i="1"/>
  <c r="D21" i="1"/>
  <c r="D10" i="1"/>
  <c r="E10" i="1"/>
  <c r="F10" i="1"/>
  <c r="G10" i="1"/>
  <c r="C34" i="1"/>
  <c r="C32" i="1"/>
  <c r="E34" i="1"/>
  <c r="E32" i="1"/>
  <c r="D34" i="1"/>
  <c r="F34" i="1"/>
  <c r="O16" i="1"/>
  <c r="O17" i="1"/>
  <c r="K30" i="1"/>
  <c r="M67" i="1"/>
  <c r="I67" i="1"/>
  <c r="K49" i="1"/>
  <c r="L67" i="1"/>
  <c r="G67" i="1"/>
  <c r="J49" i="1"/>
  <c r="K67" i="1"/>
  <c r="M49" i="1"/>
  <c r="I49" i="1"/>
  <c r="J67" i="1"/>
  <c r="L49" i="1"/>
  <c r="G49" i="1"/>
  <c r="I17" i="1"/>
  <c r="M17" i="1"/>
  <c r="L30" i="1"/>
  <c r="L31" i="1"/>
  <c r="J17" i="1"/>
  <c r="I30" i="1"/>
  <c r="J30" i="1"/>
  <c r="M30" i="1"/>
  <c r="N30" i="1"/>
  <c r="K17" i="1"/>
  <c r="I18" i="1"/>
  <c r="L17" i="1"/>
  <c r="P16" i="1"/>
  <c r="O18" i="1"/>
  <c r="L18" i="1"/>
  <c r="N17" i="1"/>
  <c r="J18" i="1"/>
  <c r="K18" i="1"/>
  <c r="P17" i="1"/>
  <c r="Q16" i="1"/>
  <c r="J31" i="1"/>
  <c r="K31" i="1"/>
  <c r="M18" i="1"/>
  <c r="M31" i="1"/>
  <c r="I31" i="1"/>
  <c r="R16" i="1"/>
  <c r="Q17" i="1"/>
  <c r="Q18" i="1"/>
  <c r="P18" i="1"/>
  <c r="M27" i="1"/>
  <c r="L27" i="1"/>
  <c r="K27" i="1"/>
  <c r="K33" i="1"/>
  <c r="J27" i="1"/>
  <c r="J33" i="1"/>
  <c r="I27" i="1"/>
  <c r="I33" i="1"/>
  <c r="S14" i="1"/>
  <c r="R14" i="1"/>
  <c r="S15" i="1"/>
  <c r="Q14" i="1"/>
  <c r="P14" i="1"/>
  <c r="O14" i="1"/>
  <c r="M14" i="1"/>
  <c r="L14" i="1"/>
  <c r="K14" i="1"/>
  <c r="J14" i="1"/>
  <c r="J20" i="1"/>
  <c r="I14" i="1"/>
  <c r="I20" i="1"/>
  <c r="G19" i="1"/>
  <c r="I10" i="1"/>
  <c r="J10" i="1"/>
  <c r="K10" i="1"/>
  <c r="L10" i="1"/>
  <c r="M10" i="1"/>
  <c r="O10" i="1"/>
  <c r="P10" i="1"/>
  <c r="Q10" i="1"/>
  <c r="R10" i="1"/>
  <c r="S10" i="1"/>
  <c r="J28" i="1"/>
  <c r="N27" i="1"/>
  <c r="N33" i="1"/>
  <c r="N35" i="1"/>
  <c r="K15" i="1"/>
  <c r="K20" i="1"/>
  <c r="J15" i="1"/>
  <c r="R15" i="1"/>
  <c r="I35" i="1"/>
  <c r="I34" i="1"/>
  <c r="I32" i="1"/>
  <c r="M28" i="1"/>
  <c r="M33" i="1"/>
  <c r="I22" i="1"/>
  <c r="I19" i="1"/>
  <c r="I21" i="1"/>
  <c r="J22" i="1"/>
  <c r="J19" i="1"/>
  <c r="J21" i="1"/>
  <c r="I15" i="1"/>
  <c r="L15" i="1"/>
  <c r="L20" i="1"/>
  <c r="O15" i="1"/>
  <c r="O20" i="1"/>
  <c r="J35" i="1"/>
  <c r="J32" i="1"/>
  <c r="J34" i="1"/>
  <c r="I28" i="1"/>
  <c r="M15" i="1"/>
  <c r="M20" i="1"/>
  <c r="K32" i="1"/>
  <c r="K35" i="1"/>
  <c r="K34" i="1"/>
  <c r="P15" i="1"/>
  <c r="P20" i="1"/>
  <c r="Q15" i="1"/>
  <c r="Q20" i="1"/>
  <c r="L28" i="1"/>
  <c r="L33" i="1"/>
  <c r="S16" i="1"/>
  <c r="S17" i="1"/>
  <c r="R17" i="1"/>
  <c r="R18" i="1"/>
  <c r="T14" i="1"/>
  <c r="K28" i="1"/>
  <c r="N14" i="1"/>
  <c r="N20" i="1"/>
  <c r="N22" i="1"/>
  <c r="Q22" i="1"/>
  <c r="Q19" i="1"/>
  <c r="Q21" i="1"/>
  <c r="L22" i="1"/>
  <c r="L19" i="1"/>
  <c r="L21" i="1"/>
  <c r="S18" i="1"/>
  <c r="S20" i="1"/>
  <c r="T17" i="1"/>
  <c r="U17" i="1"/>
  <c r="L35" i="1"/>
  <c r="L32" i="1"/>
  <c r="L34" i="1"/>
  <c r="P22" i="1"/>
  <c r="P19" i="1"/>
  <c r="P21" i="1"/>
  <c r="O22" i="1"/>
  <c r="O19" i="1"/>
  <c r="O21" i="1"/>
  <c r="M35" i="1"/>
  <c r="M34" i="1"/>
  <c r="M32" i="1"/>
  <c r="K22" i="1"/>
  <c r="K19" i="1"/>
  <c r="K21" i="1"/>
  <c r="T20" i="1"/>
  <c r="U14" i="1"/>
  <c r="M22" i="1"/>
  <c r="M19" i="1"/>
  <c r="M21" i="1"/>
  <c r="R20" i="1"/>
  <c r="U20" i="1"/>
  <c r="T22" i="1"/>
  <c r="U22" i="1"/>
  <c r="S22" i="1"/>
  <c r="S19" i="1"/>
  <c r="S21" i="1"/>
  <c r="R22" i="1"/>
  <c r="R19" i="1"/>
  <c r="R21" i="1"/>
</calcChain>
</file>

<file path=xl/sharedStrings.xml><?xml version="1.0" encoding="utf-8"?>
<sst xmlns="http://schemas.openxmlformats.org/spreadsheetml/2006/main" count="66" uniqueCount="17">
  <si>
    <t>Impacts of 2017-2021 Rate Application on Schools</t>
  </si>
  <si>
    <t>Nuclear</t>
  </si>
  <si>
    <t>MwH</t>
  </si>
  <si>
    <t>Hydro</t>
  </si>
  <si>
    <t>Smoothed Rates with no Riders</t>
  </si>
  <si>
    <t>Dollars</t>
  </si>
  <si>
    <t>% change</t>
  </si>
  <si>
    <t>Unsmoothed Rates with no Riders</t>
  </si>
  <si>
    <t>Total</t>
  </si>
  <si>
    <t>Smoothed Rates with Riders</t>
  </si>
  <si>
    <t>Rider</t>
  </si>
  <si>
    <t>Unsmoothed Rates with Riders</t>
  </si>
  <si>
    <t>Blended</t>
  </si>
  <si>
    <t>Increase</t>
  </si>
  <si>
    <t>Annual Consumption Assumptions for Schools (From BPS Energy Reporting 2013 data)</t>
  </si>
  <si>
    <t>Reg. Hydro</t>
  </si>
  <si>
    <t>Ten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</si>
</sst>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0.0000%"/>
  </numFmts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10" fontId="0" fillId="0" borderId="0" xfId="0" applyNumberFormat="1"/>
    <xf numFmtId="3" fontId="0" fillId="0" borderId="0" xfId="0" applyNumberFormat="1"/>
    <xf numFmtId="0" fontId="1" fillId="0" borderId="0" xfId="0" applyFont="1"/>
    <xf numFmtId="3" fontId="0" fillId="0" borderId="0" xfId="0" applyNumberFormat="1" applyAlignment="1">
      <alignment horizontal="center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71"/>
  <sheetViews>
    <sheetView tabSelected="1" workbookViewId="0">
      <selection activeCell="B6" sqref="B6"/>
    </sheetView>
  </sheetViews>
  <sheetFormatPr defaultRowHeight="15" x14ac:dyDescent="0.25"/>
  <cols>
    <col min="1" max="19" width="10.7109375" customWidth="1"/>
    <col min="23" max="23" width="9.5703125" bestFit="1" customWidth="1"/>
  </cols>
  <sheetData>
    <row r="2" spans="1:24" x14ac:dyDescent="0.25">
      <c r="A2" s="5" t="s">
        <v>0</v>
      </c>
      <c r="B2" s="5"/>
    </row>
    <row r="4" spans="1:24" x14ac:dyDescent="0.25">
      <c r="A4" t="s">
        <v>14</v>
      </c>
    </row>
    <row r="6" spans="1:24" x14ac:dyDescent="0.25">
      <c r="A6" t="s">
        <v>1</v>
      </c>
      <c r="C6" s="4">
        <f>53020*12</f>
        <v>636240</v>
      </c>
      <c r="D6" t="s">
        <v>2</v>
      </c>
    </row>
    <row r="7" spans="1:24" x14ac:dyDescent="0.25">
      <c r="A7" t="s">
        <v>15</v>
      </c>
      <c r="C7" s="4">
        <f>36206*12</f>
        <v>434472</v>
      </c>
      <c r="D7" t="s">
        <v>2</v>
      </c>
    </row>
    <row r="8" spans="1:24" x14ac:dyDescent="0.25">
      <c r="A8" t="s">
        <v>8</v>
      </c>
      <c r="C8" s="6">
        <f>+C6+C7</f>
        <v>1070712</v>
      </c>
      <c r="D8" t="s">
        <v>2</v>
      </c>
    </row>
    <row r="10" spans="1:24" x14ac:dyDescent="0.25">
      <c r="B10">
        <v>2011</v>
      </c>
      <c r="C10">
        <v>2012</v>
      </c>
      <c r="D10">
        <f t="shared" ref="D10:G10" si="0">+C10+1</f>
        <v>2013</v>
      </c>
      <c r="E10">
        <f t="shared" si="0"/>
        <v>2014</v>
      </c>
      <c r="F10">
        <f t="shared" si="0"/>
        <v>2015</v>
      </c>
      <c r="G10">
        <f t="shared" si="0"/>
        <v>2016</v>
      </c>
      <c r="H10" t="s">
        <v>8</v>
      </c>
      <c r="I10">
        <f>+G10+1</f>
        <v>2017</v>
      </c>
      <c r="J10">
        <f t="shared" ref="J10:M10" si="1">+I10+1</f>
        <v>2018</v>
      </c>
      <c r="K10">
        <f t="shared" si="1"/>
        <v>2019</v>
      </c>
      <c r="L10">
        <f t="shared" si="1"/>
        <v>2020</v>
      </c>
      <c r="M10">
        <f t="shared" si="1"/>
        <v>2021</v>
      </c>
      <c r="N10" t="s">
        <v>8</v>
      </c>
      <c r="O10">
        <f>+M10+1</f>
        <v>2022</v>
      </c>
      <c r="P10">
        <f>+O10+1</f>
        <v>2023</v>
      </c>
      <c r="Q10">
        <f t="shared" ref="Q10:S10" si="2">+P10+1</f>
        <v>2024</v>
      </c>
      <c r="R10">
        <f t="shared" si="2"/>
        <v>2025</v>
      </c>
      <c r="S10">
        <f t="shared" si="2"/>
        <v>2026</v>
      </c>
      <c r="T10" t="s">
        <v>8</v>
      </c>
      <c r="U10" t="s">
        <v>16</v>
      </c>
    </row>
    <row r="11" spans="1:24" x14ac:dyDescent="0.25">
      <c r="A11" t="s">
        <v>4</v>
      </c>
    </row>
    <row r="13" spans="1:24" x14ac:dyDescent="0.25">
      <c r="A13" t="s">
        <v>1</v>
      </c>
      <c r="B13" s="1">
        <v>51.52</v>
      </c>
      <c r="C13" s="1">
        <v>51.52</v>
      </c>
      <c r="D13" s="1">
        <v>51.52</v>
      </c>
      <c r="E13" s="1">
        <v>51.52</v>
      </c>
      <c r="F13" s="1">
        <v>51.52</v>
      </c>
      <c r="G13" s="1">
        <v>59.29</v>
      </c>
      <c r="H13" s="1"/>
      <c r="I13" s="1">
        <v>65.81</v>
      </c>
      <c r="J13" s="1">
        <v>73.05</v>
      </c>
      <c r="K13" s="1">
        <v>81.09</v>
      </c>
      <c r="L13" s="1">
        <v>90.01</v>
      </c>
      <c r="M13" s="1">
        <v>99.91</v>
      </c>
      <c r="N13" s="1"/>
      <c r="O13" s="1">
        <v>110.9</v>
      </c>
      <c r="P13" s="1">
        <v>123.1</v>
      </c>
      <c r="Q13" s="1">
        <v>136.63999999999999</v>
      </c>
      <c r="R13" s="1">
        <v>151.66999999999999</v>
      </c>
      <c r="S13" s="1">
        <v>168.35</v>
      </c>
      <c r="T13" s="1"/>
    </row>
    <row r="14" spans="1:24" x14ac:dyDescent="0.25">
      <c r="A14" t="s">
        <v>5</v>
      </c>
      <c r="B14" s="2">
        <f t="shared" ref="B14:F14" si="3">+(B13*$C$6)/1000</f>
        <v>32779.084800000004</v>
      </c>
      <c r="C14" s="2">
        <f t="shared" si="3"/>
        <v>32779.084800000004</v>
      </c>
      <c r="D14" s="2">
        <f t="shared" si="3"/>
        <v>32779.084800000004</v>
      </c>
      <c r="E14" s="2">
        <f t="shared" si="3"/>
        <v>32779.084800000004</v>
      </c>
      <c r="F14" s="2">
        <f t="shared" si="3"/>
        <v>32779.084800000004</v>
      </c>
      <c r="G14" s="2">
        <f>+(G13*$C$6)/1000</f>
        <v>37722.669600000001</v>
      </c>
      <c r="H14" s="2">
        <f>SUM(C14:G14)</f>
        <v>168839.00880000001</v>
      </c>
      <c r="I14" s="2">
        <f t="shared" ref="I14:M14" si="4">+(I13*$C$6)/1000</f>
        <v>41870.954399999995</v>
      </c>
      <c r="J14" s="2">
        <f t="shared" si="4"/>
        <v>46477.332000000002</v>
      </c>
      <c r="K14" s="2">
        <f t="shared" si="4"/>
        <v>51592.7016</v>
      </c>
      <c r="L14" s="2">
        <f t="shared" si="4"/>
        <v>57267.962400000004</v>
      </c>
      <c r="M14" s="2">
        <f t="shared" si="4"/>
        <v>63566.738400000002</v>
      </c>
      <c r="N14" s="2">
        <f>SUM(I14:M14)</f>
        <v>260775.68880000003</v>
      </c>
      <c r="O14" s="2">
        <f t="shared" ref="O14" si="5">+(O13*$C$6)/1000</f>
        <v>70559.016000000003</v>
      </c>
      <c r="P14" s="2">
        <f t="shared" ref="P14" si="6">+(P13*$C$6)/1000</f>
        <v>78321.144</v>
      </c>
      <c r="Q14" s="2">
        <f t="shared" ref="Q14" si="7">+(Q13*$C$6)/1000</f>
        <v>86935.833599999998</v>
      </c>
      <c r="R14" s="2">
        <f t="shared" ref="R14" si="8">+(R13*$C$6)/1000</f>
        <v>96498.520799999998</v>
      </c>
      <c r="S14" s="2">
        <f t="shared" ref="S14" si="9">+(S13*$C$6)/1000</f>
        <v>107111.004</v>
      </c>
      <c r="T14" s="2">
        <f>SUM(O14:S14)</f>
        <v>439425.5184</v>
      </c>
      <c r="U14" s="2">
        <f>+T14+N14</f>
        <v>700201.20720000006</v>
      </c>
      <c r="W14" s="7"/>
      <c r="X14" s="2"/>
    </row>
    <row r="15" spans="1:24" x14ac:dyDescent="0.25">
      <c r="A15" t="s">
        <v>6</v>
      </c>
      <c r="B15" s="3"/>
      <c r="C15" s="3">
        <f t="shared" ref="C15" si="10">+(C14-B14)/B14</f>
        <v>0</v>
      </c>
      <c r="D15" s="3">
        <f t="shared" ref="D15" si="11">+(D14-C14)/C14</f>
        <v>0</v>
      </c>
      <c r="E15" s="3">
        <f t="shared" ref="E15" si="12">+(E14-D14)/D14</f>
        <v>0</v>
      </c>
      <c r="F15" s="3">
        <f t="shared" ref="F15:G15" si="13">+(F14-E14)/E14</f>
        <v>0</v>
      </c>
      <c r="G15" s="3">
        <f t="shared" si="13"/>
        <v>0.15081521739130424</v>
      </c>
      <c r="H15" s="3"/>
      <c r="I15" s="3">
        <f>+(I14-G14)/G14</f>
        <v>0.10996795412379812</v>
      </c>
      <c r="J15" s="3">
        <f t="shared" ref="J15:M15" si="14">+(J14-I14)/I14</f>
        <v>0.11001367573317143</v>
      </c>
      <c r="K15" s="3">
        <f t="shared" si="14"/>
        <v>0.11006160164271042</v>
      </c>
      <c r="L15" s="3">
        <f t="shared" si="14"/>
        <v>0.11000123319768165</v>
      </c>
      <c r="M15" s="3">
        <f t="shared" si="14"/>
        <v>0.10998777913565155</v>
      </c>
      <c r="N15" s="3"/>
      <c r="O15" s="3">
        <f>+(O14-M14)/M14</f>
        <v>0.10999899909918928</v>
      </c>
      <c r="P15" s="3">
        <f t="shared" ref="P15" si="15">+(P14-O14)/O14</f>
        <v>0.1100090171325518</v>
      </c>
      <c r="Q15" s="3">
        <f t="shared" ref="Q15" si="16">+(Q14-P14)/P14</f>
        <v>0.10999187652315189</v>
      </c>
      <c r="R15" s="3">
        <f t="shared" ref="R15" si="17">+(R14-Q14)/Q14</f>
        <v>0.10999707259953162</v>
      </c>
      <c r="S15" s="3">
        <f t="shared" ref="S15" si="18">+(S14-R14)/R14</f>
        <v>0.10997560493175977</v>
      </c>
      <c r="T15" s="3"/>
    </row>
    <row r="16" spans="1:24" x14ac:dyDescent="0.25">
      <c r="A16" t="s">
        <v>3</v>
      </c>
      <c r="B16" s="1">
        <v>35.78</v>
      </c>
      <c r="C16" s="1">
        <v>35.78</v>
      </c>
      <c r="D16" s="1">
        <v>35.78</v>
      </c>
      <c r="E16" s="1">
        <v>37.57</v>
      </c>
      <c r="F16" s="1">
        <v>40.72</v>
      </c>
      <c r="G16" s="1">
        <v>40.72</v>
      </c>
      <c r="H16" s="1"/>
      <c r="I16" s="1">
        <v>41.71</v>
      </c>
      <c r="J16" s="1">
        <v>42.33</v>
      </c>
      <c r="K16" s="1">
        <v>42.97</v>
      </c>
      <c r="L16" s="1">
        <v>43.61</v>
      </c>
      <c r="M16" s="1">
        <v>44.27</v>
      </c>
      <c r="N16" s="1"/>
      <c r="O16" s="1">
        <f>+M16*1.015</f>
        <v>44.934049999999999</v>
      </c>
      <c r="P16" s="1">
        <f>+O16*1.015</f>
        <v>45.608060749999993</v>
      </c>
      <c r="Q16" s="1">
        <f t="shared" ref="Q16:S16" si="19">+P16*1.015</f>
        <v>46.292181661249991</v>
      </c>
      <c r="R16" s="1">
        <f t="shared" si="19"/>
        <v>46.986564386168737</v>
      </c>
      <c r="S16" s="1">
        <f t="shared" si="19"/>
        <v>47.691362851961266</v>
      </c>
      <c r="T16" s="1"/>
    </row>
    <row r="17" spans="1:24" x14ac:dyDescent="0.25">
      <c r="A17" t="s">
        <v>5</v>
      </c>
      <c r="B17" s="2">
        <f t="shared" ref="B17:G17" si="20">+(B16*$C$7)/1000</f>
        <v>15545.408160000001</v>
      </c>
      <c r="C17" s="2">
        <f t="shared" si="20"/>
        <v>15545.408160000001</v>
      </c>
      <c r="D17" s="2">
        <f t="shared" si="20"/>
        <v>15545.408160000001</v>
      </c>
      <c r="E17" s="2">
        <f t="shared" si="20"/>
        <v>16323.11304</v>
      </c>
      <c r="F17" s="2">
        <f t="shared" si="20"/>
        <v>17691.699840000001</v>
      </c>
      <c r="G17" s="2">
        <f t="shared" si="20"/>
        <v>17691.699840000001</v>
      </c>
      <c r="H17" s="2">
        <f>SUM(C17:G17)</f>
        <v>82797.329040000011</v>
      </c>
      <c r="I17" s="2">
        <f t="shared" ref="I17:M17" si="21">+(I16*$C$7)/1000</f>
        <v>18121.827120000002</v>
      </c>
      <c r="J17" s="2">
        <f t="shared" si="21"/>
        <v>18391.19976</v>
      </c>
      <c r="K17" s="2">
        <f t="shared" si="21"/>
        <v>18669.261839999999</v>
      </c>
      <c r="L17" s="2">
        <f t="shared" si="21"/>
        <v>18947.323919999999</v>
      </c>
      <c r="M17" s="2">
        <f t="shared" si="21"/>
        <v>19234.075440000001</v>
      </c>
      <c r="N17" s="2">
        <f>SUM(I17:M17)</f>
        <v>93363.688080000007</v>
      </c>
      <c r="O17" s="2">
        <f t="shared" ref="O17:S17" si="22">+(O16*$C$7)/1000</f>
        <v>19522.586571600001</v>
      </c>
      <c r="P17" s="2">
        <f t="shared" si="22"/>
        <v>19815.425370173998</v>
      </c>
      <c r="Q17" s="2">
        <f t="shared" si="22"/>
        <v>20112.656750726608</v>
      </c>
      <c r="R17" s="2">
        <f t="shared" si="22"/>
        <v>20414.346601987505</v>
      </c>
      <c r="S17" s="2">
        <f t="shared" si="22"/>
        <v>20720.561801017313</v>
      </c>
      <c r="T17" s="2">
        <f>SUM(O17:S17)</f>
        <v>100585.57709550543</v>
      </c>
      <c r="U17" s="2">
        <f>+T17+N17</f>
        <v>193949.26517550542</v>
      </c>
    </row>
    <row r="18" spans="1:24" x14ac:dyDescent="0.25">
      <c r="A18" t="s">
        <v>6</v>
      </c>
      <c r="C18" s="3">
        <f t="shared" ref="C18:D18" si="23">+(C17-B17)/B17</f>
        <v>0</v>
      </c>
      <c r="D18" s="3">
        <f t="shared" si="23"/>
        <v>0</v>
      </c>
      <c r="E18" s="3">
        <f t="shared" ref="E18" si="24">+(E17-D17)/D17</f>
        <v>5.0027948574622651E-2</v>
      </c>
      <c r="F18" s="3">
        <f t="shared" ref="F18" si="25">+(F17-E17)/E17</f>
        <v>8.3843492147990473E-2</v>
      </c>
      <c r="G18" s="3">
        <f t="shared" ref="G18" si="26">+(G17-F17)/F17</f>
        <v>0</v>
      </c>
      <c r="H18" s="3"/>
      <c r="I18" s="3">
        <f>+(I17-G17)/G17</f>
        <v>2.4312377210216143E-2</v>
      </c>
      <c r="J18" s="3">
        <f t="shared" ref="J18" si="27">+(J17-I17)/I17</f>
        <v>1.4864540877487288E-2</v>
      </c>
      <c r="K18" s="3">
        <f t="shared" ref="K18" si="28">+(K17-J17)/J17</f>
        <v>1.5119300732341114E-2</v>
      </c>
      <c r="L18" s="3">
        <f t="shared" ref="L18" si="29">+(L17-K17)/K17</f>
        <v>1.4894112171282274E-2</v>
      </c>
      <c r="M18" s="3">
        <f t="shared" ref="M18" si="30">+(M17-L17)/L17</f>
        <v>1.513414354505856E-2</v>
      </c>
      <c r="N18" s="3"/>
      <c r="O18" s="3">
        <f>+(O17-M17)/M17</f>
        <v>1.5000000000000012E-2</v>
      </c>
      <c r="P18" s="3">
        <f t="shared" ref="P18" si="31">+(P17-O17)/O17</f>
        <v>1.4999999999999862E-2</v>
      </c>
      <c r="Q18" s="3">
        <f t="shared" ref="Q18" si="32">+(Q17-P17)/P17</f>
        <v>1.5000000000000005E-2</v>
      </c>
      <c r="R18" s="3">
        <f t="shared" ref="R18" si="33">+(R17-Q17)/Q17</f>
        <v>1.4999999999999887E-2</v>
      </c>
      <c r="S18" s="3">
        <f t="shared" ref="S18" si="34">+(S17-R17)/R17</f>
        <v>1.4999999999999776E-2</v>
      </c>
      <c r="T18" s="3"/>
    </row>
    <row r="19" spans="1:24" x14ac:dyDescent="0.25">
      <c r="A19" t="s">
        <v>12</v>
      </c>
      <c r="B19" s="1">
        <f t="shared" ref="B19" si="35">+(B20*1000)/$C$8</f>
        <v>45.133045076547198</v>
      </c>
      <c r="C19" s="1">
        <f t="shared" ref="C19" si="36">+(C20*1000)/$C$8</f>
        <v>45.133045076547198</v>
      </c>
      <c r="D19" s="1">
        <f t="shared" ref="D19" si="37">+(D20*1000)/$C$8</f>
        <v>45.133045076547198</v>
      </c>
      <c r="E19" s="1">
        <f t="shared" ref="E19:F19" si="38">+(E20*1000)/$C$8</f>
        <v>45.85938874319146</v>
      </c>
      <c r="F19" s="1">
        <f t="shared" si="38"/>
        <v>47.13759128505145</v>
      </c>
      <c r="G19" s="1">
        <f>+(G20*1000)/$C$8</f>
        <v>51.754691681796793</v>
      </c>
      <c r="H19" s="1"/>
      <c r="I19" s="1">
        <f>+(I20*1000)/$C$8</f>
        <v>56.030736108309235</v>
      </c>
      <c r="J19" s="1">
        <f t="shared" ref="J19:M19" si="39">+(J20*1000)/$C$8</f>
        <v>60.584481877479654</v>
      </c>
      <c r="K19" s="1">
        <f t="shared" si="39"/>
        <v>65.621720350570456</v>
      </c>
      <c r="L19" s="1">
        <f t="shared" si="39"/>
        <v>71.181873669109891</v>
      </c>
      <c r="M19" s="1">
        <f t="shared" si="39"/>
        <v>77.332479546320585</v>
      </c>
      <c r="N19" s="3"/>
      <c r="O19" s="1">
        <f t="shared" ref="O19:S19" si="40">+(O20*1000)/$C$8</f>
        <v>84.132430169457336</v>
      </c>
      <c r="P19" s="1">
        <f t="shared" si="40"/>
        <v>91.655430564123677</v>
      </c>
      <c r="Q19" s="1">
        <f t="shared" si="40"/>
        <v>99.97879014219194</v>
      </c>
      <c r="R19" s="1">
        <f t="shared" si="40"/>
        <v>109.1917036532583</v>
      </c>
      <c r="S19" s="1">
        <f t="shared" si="40"/>
        <v>119.3893089841314</v>
      </c>
      <c r="T19" s="3"/>
    </row>
    <row r="20" spans="1:24" x14ac:dyDescent="0.25">
      <c r="A20" t="s">
        <v>5</v>
      </c>
      <c r="B20" s="2">
        <f t="shared" ref="B20:H20" si="41">+B14+B17</f>
        <v>48324.492960000003</v>
      </c>
      <c r="C20" s="2">
        <f t="shared" si="41"/>
        <v>48324.492960000003</v>
      </c>
      <c r="D20" s="2">
        <f t="shared" si="41"/>
        <v>48324.492960000003</v>
      </c>
      <c r="E20" s="2">
        <f t="shared" si="41"/>
        <v>49102.197840000008</v>
      </c>
      <c r="F20" s="2">
        <f t="shared" si="41"/>
        <v>50470.784640000005</v>
      </c>
      <c r="G20" s="2">
        <f t="shared" si="41"/>
        <v>55414.369440000002</v>
      </c>
      <c r="H20" s="2">
        <f t="shared" si="41"/>
        <v>251636.33784000002</v>
      </c>
      <c r="I20" s="2">
        <f t="shared" ref="I20:T20" si="42">+I14+I17</f>
        <v>59992.781519999997</v>
      </c>
      <c r="J20" s="2">
        <f t="shared" si="42"/>
        <v>64868.531759999998</v>
      </c>
      <c r="K20" s="2">
        <f t="shared" si="42"/>
        <v>70261.963439999992</v>
      </c>
      <c r="L20" s="2">
        <f t="shared" si="42"/>
        <v>76215.286319999999</v>
      </c>
      <c r="M20" s="2">
        <f t="shared" si="42"/>
        <v>82800.813840000003</v>
      </c>
      <c r="N20" s="2">
        <f t="shared" si="42"/>
        <v>354139.37688000005</v>
      </c>
      <c r="O20" s="2">
        <f t="shared" si="42"/>
        <v>90081.6025716</v>
      </c>
      <c r="P20" s="2">
        <f t="shared" si="42"/>
        <v>98136.569370173995</v>
      </c>
      <c r="Q20" s="2">
        <f t="shared" si="42"/>
        <v>107048.49035072661</v>
      </c>
      <c r="R20" s="2">
        <f t="shared" si="42"/>
        <v>116912.8674019875</v>
      </c>
      <c r="S20" s="2">
        <f t="shared" si="42"/>
        <v>127831.56580101731</v>
      </c>
      <c r="T20" s="2">
        <f t="shared" si="42"/>
        <v>540011.09549550549</v>
      </c>
      <c r="U20" s="2">
        <f>+T20+N20</f>
        <v>894150.4723755056</v>
      </c>
      <c r="W20" s="7"/>
      <c r="X20" s="2"/>
    </row>
    <row r="21" spans="1:24" x14ac:dyDescent="0.25">
      <c r="A21" t="s">
        <v>6</v>
      </c>
      <c r="C21" s="3">
        <f t="shared" ref="C21:D21" si="43">+(C20-B20)/B20</f>
        <v>0</v>
      </c>
      <c r="D21" s="3">
        <f t="shared" si="43"/>
        <v>0</v>
      </c>
      <c r="E21" s="3">
        <f t="shared" ref="E21" si="44">+(E20-D20)/D20</f>
        <v>1.6093389342827464E-2</v>
      </c>
      <c r="F21" s="3">
        <f t="shared" ref="F21" si="45">+(F20-E20)/E20</f>
        <v>2.7872210617935083E-2</v>
      </c>
      <c r="G21" s="3">
        <f t="shared" ref="G21" si="46">+(G20-F20)/F20</f>
        <v>9.7949434217474374E-2</v>
      </c>
      <c r="H21" s="3"/>
      <c r="I21" s="3">
        <f>+(I20-G20)/G20</f>
        <v>8.2621387309247965E-2</v>
      </c>
      <c r="J21" s="3">
        <f t="shared" ref="J21" si="47">+(J20-I20)/I20</f>
        <v>8.1272281705667471E-2</v>
      </c>
      <c r="K21" s="3">
        <f t="shared" ref="K21" si="48">+(K20-J20)/J20</f>
        <v>8.314403815943551E-2</v>
      </c>
      <c r="L21" s="3">
        <f t="shared" ref="L21" si="49">+(L20-K20)/K20</f>
        <v>8.4730380258784405E-2</v>
      </c>
      <c r="M21" s="3">
        <f t="shared" ref="M21" si="50">+(M20-L20)/L20</f>
        <v>8.6406911762422461E-2</v>
      </c>
      <c r="N21" s="3"/>
      <c r="O21" s="3">
        <f>+(O20-M20)/M20</f>
        <v>8.7931366781841255E-2</v>
      </c>
      <c r="P21" s="3">
        <f t="shared" ref="P21" si="51">+(P20-O20)/O20</f>
        <v>8.9418555716430842E-2</v>
      </c>
      <c r="Q21" s="3">
        <f t="shared" ref="Q21" si="52">+(Q20-P20)/P20</f>
        <v>9.0811417576016878E-2</v>
      </c>
      <c r="R21" s="3">
        <f t="shared" ref="R21" si="53">+(R20-Q20)/Q20</f>
        <v>9.2148679714603124E-2</v>
      </c>
      <c r="S21" s="3">
        <f t="shared" ref="S21" si="54">+(S20-R20)/R20</f>
        <v>9.3391759535650445E-2</v>
      </c>
      <c r="T21" s="3"/>
    </row>
    <row r="22" spans="1:24" x14ac:dyDescent="0.25">
      <c r="A22" t="s">
        <v>13</v>
      </c>
      <c r="C22" s="2">
        <f>+C20-$B$20</f>
        <v>0</v>
      </c>
      <c r="D22" s="2">
        <f t="shared" ref="D22:G22" si="55">+D20-$B$20</f>
        <v>0</v>
      </c>
      <c r="E22" s="2">
        <f t="shared" si="55"/>
        <v>777.70488000000478</v>
      </c>
      <c r="F22" s="2">
        <f t="shared" si="55"/>
        <v>2146.2916800000021</v>
      </c>
      <c r="G22" s="2">
        <f t="shared" si="55"/>
        <v>7089.876479999999</v>
      </c>
      <c r="H22" s="2">
        <f>+H20-(B20*5)</f>
        <v>10013.873040000006</v>
      </c>
      <c r="I22" s="2">
        <f>+I20-$G$20</f>
        <v>4578.4120799999946</v>
      </c>
      <c r="J22" s="2">
        <f>+J20-$G$20</f>
        <v>9454.1623199999958</v>
      </c>
      <c r="K22" s="2">
        <f>+K20-$G$20</f>
        <v>14847.59399999999</v>
      </c>
      <c r="L22" s="2">
        <f>+L20-$G$20</f>
        <v>20800.916879999997</v>
      </c>
      <c r="M22" s="2">
        <f>+M20-$G$20</f>
        <v>27386.4444</v>
      </c>
      <c r="N22" s="2">
        <f>+N20-(G20*5)</f>
        <v>77067.529680000036</v>
      </c>
      <c r="O22" s="2">
        <f>+O20-$G$20</f>
        <v>34667.233131599998</v>
      </c>
      <c r="P22" s="2">
        <f>+P20-$G$20</f>
        <v>42722.199930173992</v>
      </c>
      <c r="Q22" s="2">
        <f>+Q20-$G$20</f>
        <v>51634.120910726611</v>
      </c>
      <c r="R22" s="2">
        <f>+R20-$G$20</f>
        <v>61498.497961987501</v>
      </c>
      <c r="S22" s="2">
        <f>+S20-$G$20</f>
        <v>72417.196361017297</v>
      </c>
      <c r="T22" s="2">
        <f>+T20-(G20*5)</f>
        <v>262939.24829550547</v>
      </c>
      <c r="U22" s="2">
        <f>+T22+N22</f>
        <v>340006.77797550551</v>
      </c>
      <c r="V22" s="1"/>
    </row>
    <row r="24" spans="1:24" x14ac:dyDescent="0.25">
      <c r="A24" t="s">
        <v>7</v>
      </c>
    </row>
    <row r="26" spans="1:24" x14ac:dyDescent="0.25">
      <c r="A26" t="s">
        <v>1</v>
      </c>
      <c r="B26" s="1">
        <v>51.52</v>
      </c>
      <c r="C26" s="1">
        <v>51.52</v>
      </c>
      <c r="D26" s="1">
        <v>51.52</v>
      </c>
      <c r="E26" s="1">
        <v>51.52</v>
      </c>
      <c r="F26" s="1">
        <v>51.52</v>
      </c>
      <c r="G26" s="1">
        <v>59.29</v>
      </c>
      <c r="H26" s="1"/>
      <c r="I26" s="1">
        <v>83.73</v>
      </c>
      <c r="J26" s="1">
        <v>84.48</v>
      </c>
      <c r="K26" s="1">
        <v>84.17</v>
      </c>
      <c r="L26" s="1">
        <v>101.05</v>
      </c>
      <c r="M26" s="1">
        <v>98.61</v>
      </c>
      <c r="N26" s="1"/>
      <c r="O26" s="1"/>
      <c r="P26" s="1"/>
      <c r="Q26" s="1"/>
      <c r="R26" s="1"/>
      <c r="S26" s="1"/>
      <c r="T26" s="1"/>
    </row>
    <row r="27" spans="1:24" x14ac:dyDescent="0.25">
      <c r="A27" t="s">
        <v>5</v>
      </c>
      <c r="B27" s="2">
        <f t="shared" ref="B27:F27" si="56">+(B26*$C$6)/1000</f>
        <v>32779.084800000004</v>
      </c>
      <c r="C27" s="2">
        <f t="shared" si="56"/>
        <v>32779.084800000004</v>
      </c>
      <c r="D27" s="2">
        <f t="shared" si="56"/>
        <v>32779.084800000004</v>
      </c>
      <c r="E27" s="2">
        <f t="shared" si="56"/>
        <v>32779.084800000004</v>
      </c>
      <c r="F27" s="2">
        <f t="shared" si="56"/>
        <v>32779.084800000004</v>
      </c>
      <c r="G27" s="2">
        <f>+(G26*$C$6)/1000</f>
        <v>37722.669600000001</v>
      </c>
      <c r="H27" s="2">
        <f>SUM(C27:G27)</f>
        <v>168839.00880000001</v>
      </c>
      <c r="I27" s="2">
        <f t="shared" ref="I27" si="57">+(I26*$C$6)/1000</f>
        <v>53272.375200000002</v>
      </c>
      <c r="J27" s="2">
        <f t="shared" ref="J27" si="58">+(J26*$C$6)/1000</f>
        <v>53749.555200000003</v>
      </c>
      <c r="K27" s="2">
        <f t="shared" ref="K27" si="59">+(K26*$C$6)/1000</f>
        <v>53552.320800000001</v>
      </c>
      <c r="L27" s="2">
        <f t="shared" ref="L27" si="60">+(L26*$C$6)/1000</f>
        <v>64292.052000000003</v>
      </c>
      <c r="M27" s="2">
        <f t="shared" ref="M27" si="61">+(M26*$C$6)/1000</f>
        <v>62739.626400000001</v>
      </c>
      <c r="N27" s="2">
        <f>SUM(I27:M27)</f>
        <v>287605.92959999997</v>
      </c>
      <c r="O27" s="2"/>
      <c r="P27" s="2"/>
      <c r="Q27" s="2"/>
      <c r="R27" s="2"/>
      <c r="S27" s="2"/>
      <c r="T27" s="2"/>
    </row>
    <row r="28" spans="1:24" x14ac:dyDescent="0.25">
      <c r="A28" t="s">
        <v>6</v>
      </c>
      <c r="B28" s="3"/>
      <c r="C28" s="3">
        <f t="shared" ref="C28" si="62">+(C27-B27)/B27</f>
        <v>0</v>
      </c>
      <c r="D28" s="3">
        <f t="shared" ref="D28" si="63">+(D27-C27)/C27</f>
        <v>0</v>
      </c>
      <c r="E28" s="3">
        <f t="shared" ref="E28" si="64">+(E27-D27)/D27</f>
        <v>0</v>
      </c>
      <c r="F28" s="3">
        <f t="shared" ref="F28" si="65">+(F27-E27)/E27</f>
        <v>0</v>
      </c>
      <c r="G28" s="3">
        <f t="shared" ref="G28" si="66">+(G27-F27)/F27</f>
        <v>0.15081521739130424</v>
      </c>
      <c r="H28" s="3"/>
      <c r="I28" s="3">
        <f>+(I27-G27)/G27</f>
        <v>0.41221116545791875</v>
      </c>
      <c r="J28" s="3">
        <f t="shared" ref="J28" si="67">+(J27-I27)/I27</f>
        <v>8.957362952346835E-3</v>
      </c>
      <c r="K28" s="3">
        <f t="shared" ref="K28" si="68">+(K27-J27)/J27</f>
        <v>-3.6695075757575977E-3</v>
      </c>
      <c r="L28" s="3">
        <f t="shared" ref="L28" si="69">+(L27-K27)/K27</f>
        <v>0.20054651300938581</v>
      </c>
      <c r="M28" s="3">
        <f t="shared" ref="M28" si="70">+(M27-L27)/L27</f>
        <v>-2.4146462147451791E-2</v>
      </c>
      <c r="N28" s="3"/>
      <c r="O28" s="3"/>
      <c r="P28" s="3"/>
      <c r="Q28" s="3"/>
      <c r="R28" s="3"/>
      <c r="S28" s="3"/>
      <c r="T28" s="3"/>
    </row>
    <row r="29" spans="1:24" x14ac:dyDescent="0.25">
      <c r="A29" t="s">
        <v>3</v>
      </c>
      <c r="B29" s="1">
        <v>35.78</v>
      </c>
      <c r="C29" s="1">
        <v>35.78</v>
      </c>
      <c r="D29" s="1">
        <v>35.78</v>
      </c>
      <c r="E29" s="1">
        <v>37.57</v>
      </c>
      <c r="F29" s="1">
        <v>40.72</v>
      </c>
      <c r="G29" s="1">
        <v>40.72</v>
      </c>
      <c r="H29" s="1"/>
      <c r="I29" s="1">
        <v>41.71</v>
      </c>
      <c r="J29" s="1">
        <v>42.33</v>
      </c>
      <c r="K29" s="1">
        <v>42.97</v>
      </c>
      <c r="L29" s="1">
        <v>43.61</v>
      </c>
      <c r="M29" s="1">
        <v>44.27</v>
      </c>
      <c r="N29" s="1"/>
      <c r="O29" s="1"/>
      <c r="P29" s="1"/>
      <c r="Q29" s="1"/>
      <c r="R29" s="1"/>
      <c r="S29" s="1"/>
      <c r="T29" s="1"/>
    </row>
    <row r="30" spans="1:24" x14ac:dyDescent="0.25">
      <c r="A30" t="s">
        <v>5</v>
      </c>
      <c r="B30" s="2">
        <f t="shared" ref="B30:G30" si="71">+(B29*$C$7)/1000</f>
        <v>15545.408160000001</v>
      </c>
      <c r="C30" s="2">
        <f t="shared" si="71"/>
        <v>15545.408160000001</v>
      </c>
      <c r="D30" s="2">
        <f t="shared" si="71"/>
        <v>15545.408160000001</v>
      </c>
      <c r="E30" s="2">
        <f t="shared" si="71"/>
        <v>16323.11304</v>
      </c>
      <c r="F30" s="2">
        <f t="shared" si="71"/>
        <v>17691.699840000001</v>
      </c>
      <c r="G30" s="2">
        <f t="shared" si="71"/>
        <v>17691.699840000001</v>
      </c>
      <c r="H30" s="2">
        <f>SUM(C30:G30)</f>
        <v>82797.329040000011</v>
      </c>
      <c r="I30" s="2">
        <f t="shared" ref="I30" si="72">+(I29*$C$7)/1000</f>
        <v>18121.827120000002</v>
      </c>
      <c r="J30" s="2">
        <f t="shared" ref="J30" si="73">+(J29*$C$7)/1000</f>
        <v>18391.19976</v>
      </c>
      <c r="K30" s="2">
        <f t="shared" ref="K30" si="74">+(K29*$C$7)/1000</f>
        <v>18669.261839999999</v>
      </c>
      <c r="L30" s="2">
        <f t="shared" ref="L30" si="75">+(L29*$C$7)/1000</f>
        <v>18947.323919999999</v>
      </c>
      <c r="M30" s="2">
        <f t="shared" ref="M30" si="76">+(M29*$C$7)/1000</f>
        <v>19234.075440000001</v>
      </c>
      <c r="N30" s="2">
        <f>SUM(I30:M30)</f>
        <v>93363.688080000007</v>
      </c>
      <c r="O30" s="2"/>
      <c r="P30" s="2"/>
      <c r="Q30" s="2"/>
      <c r="R30" s="2"/>
      <c r="S30" s="2"/>
      <c r="T30" s="2"/>
    </row>
    <row r="31" spans="1:24" x14ac:dyDescent="0.25">
      <c r="A31" t="s">
        <v>6</v>
      </c>
      <c r="C31" s="3">
        <f t="shared" ref="C31" si="77">+(C30-B30)/B30</f>
        <v>0</v>
      </c>
      <c r="D31" s="3">
        <f t="shared" ref="D31" si="78">+(D30-C30)/C30</f>
        <v>0</v>
      </c>
      <c r="E31" s="3">
        <f t="shared" ref="E31" si="79">+(E30-D30)/D30</f>
        <v>5.0027948574622651E-2</v>
      </c>
      <c r="F31" s="3">
        <f t="shared" ref="F31" si="80">+(F30-E30)/E30</f>
        <v>8.3843492147990473E-2</v>
      </c>
      <c r="G31" s="3">
        <f t="shared" ref="G31" si="81">+(G30-F30)/F30</f>
        <v>0</v>
      </c>
      <c r="H31" s="3"/>
      <c r="I31" s="3">
        <f>+(I30-G30)/G30</f>
        <v>2.4312377210216143E-2</v>
      </c>
      <c r="J31" s="3">
        <f t="shared" ref="J31" si="82">+(J30-I30)/I30</f>
        <v>1.4864540877487288E-2</v>
      </c>
      <c r="K31" s="3">
        <f t="shared" ref="K31" si="83">+(K30-J30)/J30</f>
        <v>1.5119300732341114E-2</v>
      </c>
      <c r="L31" s="3">
        <f t="shared" ref="L31" si="84">+(L30-K30)/K30</f>
        <v>1.4894112171282274E-2</v>
      </c>
      <c r="M31" s="3">
        <f t="shared" ref="M31" si="85">+(M30-L30)/L30</f>
        <v>1.513414354505856E-2</v>
      </c>
      <c r="N31" s="3"/>
      <c r="O31" s="3"/>
      <c r="P31" s="3"/>
      <c r="Q31" s="3"/>
      <c r="R31" s="3"/>
      <c r="S31" s="3"/>
      <c r="T31" s="3"/>
    </row>
    <row r="32" spans="1:24" x14ac:dyDescent="0.25">
      <c r="A32" t="s">
        <v>12</v>
      </c>
      <c r="B32" s="1">
        <f t="shared" ref="B32" si="86">+(B33*1000)/$C$8</f>
        <v>45.133045076547198</v>
      </c>
      <c r="C32" s="1">
        <f t="shared" ref="C32" si="87">+(C33*1000)/$C$8</f>
        <v>45.133045076547198</v>
      </c>
      <c r="D32" s="1">
        <f t="shared" ref="D32" si="88">+(D33*1000)/$C$8</f>
        <v>45.133045076547198</v>
      </c>
      <c r="E32" s="1">
        <f t="shared" ref="E32" si="89">+(E33*1000)/$C$8</f>
        <v>45.85938874319146</v>
      </c>
      <c r="F32" s="1">
        <f t="shared" ref="F32" si="90">+(F33*1000)/$C$8</f>
        <v>47.13759128505145</v>
      </c>
      <c r="G32" s="1">
        <f>+(G33*1000)/$C$8</f>
        <v>51.754691681796793</v>
      </c>
      <c r="H32" s="1"/>
      <c r="I32" s="1">
        <f t="shared" ref="I32" si="91">+(I33*1000)/$C$8</f>
        <v>66.67918387017238</v>
      </c>
      <c r="J32" s="1">
        <f t="shared" ref="J32" si="92">+(J33*1000)/$C$8</f>
        <v>67.376432654159103</v>
      </c>
      <c r="K32" s="1">
        <f t="shared" ref="K32" si="93">+(K33*1000)/$C$8</f>
        <v>67.451922309640693</v>
      </c>
      <c r="L32" s="1">
        <f t="shared" ref="L32" si="94">+(L33*1000)/$C$8</f>
        <v>77.74207809382915</v>
      </c>
      <c r="M32" s="1">
        <f t="shared" ref="M32" si="95">+(M33*1000)/$C$8</f>
        <v>76.55999170645326</v>
      </c>
      <c r="N32" s="3"/>
      <c r="O32" s="1"/>
      <c r="P32" s="1"/>
      <c r="Q32" s="1"/>
      <c r="R32" s="1"/>
      <c r="S32" s="1"/>
      <c r="T32" s="3"/>
    </row>
    <row r="33" spans="1:20" x14ac:dyDescent="0.25">
      <c r="A33" t="s">
        <v>5</v>
      </c>
      <c r="B33" s="2">
        <f t="shared" ref="B33:H33" si="96">+B27+B30</f>
        <v>48324.492960000003</v>
      </c>
      <c r="C33" s="2">
        <f t="shared" si="96"/>
        <v>48324.492960000003</v>
      </c>
      <c r="D33" s="2">
        <f t="shared" si="96"/>
        <v>48324.492960000003</v>
      </c>
      <c r="E33" s="2">
        <f t="shared" si="96"/>
        <v>49102.197840000008</v>
      </c>
      <c r="F33" s="2">
        <f t="shared" si="96"/>
        <v>50470.784640000005</v>
      </c>
      <c r="G33" s="2">
        <f t="shared" si="96"/>
        <v>55414.369440000002</v>
      </c>
      <c r="H33" s="2">
        <f t="shared" si="96"/>
        <v>251636.33784000002</v>
      </c>
      <c r="I33" s="2">
        <f t="shared" ref="I33:N33" si="97">+I27+I30</f>
        <v>71394.202320000011</v>
      </c>
      <c r="J33" s="2">
        <f t="shared" si="97"/>
        <v>72140.754960000006</v>
      </c>
      <c r="K33" s="2">
        <f t="shared" si="97"/>
        <v>72221.582640000008</v>
      </c>
      <c r="L33" s="2">
        <f t="shared" si="97"/>
        <v>83239.375920000006</v>
      </c>
      <c r="M33" s="2">
        <f t="shared" si="97"/>
        <v>81973.701839999994</v>
      </c>
      <c r="N33" s="2">
        <f t="shared" si="97"/>
        <v>380969.61767999997</v>
      </c>
      <c r="O33" s="2"/>
      <c r="P33" s="2"/>
      <c r="Q33" s="2"/>
      <c r="R33" s="2"/>
      <c r="S33" s="2"/>
      <c r="T33" s="2"/>
    </row>
    <row r="34" spans="1:20" x14ac:dyDescent="0.25">
      <c r="A34" t="s">
        <v>6</v>
      </c>
      <c r="C34" s="3">
        <f t="shared" ref="C34" si="98">+(C33-B33)/B33</f>
        <v>0</v>
      </c>
      <c r="D34" s="3">
        <f t="shared" ref="D34" si="99">+(D33-C33)/C33</f>
        <v>0</v>
      </c>
      <c r="E34" s="3">
        <f t="shared" ref="E34" si="100">+(E33-D33)/D33</f>
        <v>1.6093389342827464E-2</v>
      </c>
      <c r="F34" s="3">
        <f t="shared" ref="F34" si="101">+(F33-E33)/E33</f>
        <v>2.7872210617935083E-2</v>
      </c>
      <c r="G34" s="3">
        <f t="shared" ref="G34" si="102">+(G33-F33)/F33</f>
        <v>9.7949434217474374E-2</v>
      </c>
      <c r="H34" s="3"/>
      <c r="I34" s="3">
        <f>+(I33-G33)/G33</f>
        <v>0.28836984055737019</v>
      </c>
      <c r="J34" s="3">
        <f t="shared" ref="J34" si="103">+(J33-I33)/I33</f>
        <v>1.04567684173265E-2</v>
      </c>
      <c r="K34" s="3">
        <f t="shared" ref="K34" si="104">+(K33-J33)/J33</f>
        <v>1.1204163311684054E-3</v>
      </c>
      <c r="L34" s="3">
        <f t="shared" ref="L34" si="105">+(L33-K33)/K33</f>
        <v>0.15255541179317469</v>
      </c>
      <c r="M34" s="3">
        <f t="shared" ref="M34" si="106">+(M33-L33)/L33</f>
        <v>-1.5205232691994593E-2</v>
      </c>
      <c r="N34" s="3"/>
      <c r="O34" s="3"/>
      <c r="P34" s="3"/>
      <c r="Q34" s="3"/>
      <c r="R34" s="3"/>
      <c r="S34" s="3"/>
      <c r="T34" s="3"/>
    </row>
    <row r="35" spans="1:20" x14ac:dyDescent="0.25">
      <c r="A35" t="s">
        <v>13</v>
      </c>
      <c r="C35" s="2">
        <f>+C33-$B$33</f>
        <v>0</v>
      </c>
      <c r="D35" s="2">
        <f t="shared" ref="D35:G35" si="107">+D33-$B$33</f>
        <v>0</v>
      </c>
      <c r="E35" s="2">
        <f t="shared" si="107"/>
        <v>777.70488000000478</v>
      </c>
      <c r="F35" s="2">
        <f t="shared" si="107"/>
        <v>2146.2916800000021</v>
      </c>
      <c r="G35" s="2">
        <f t="shared" si="107"/>
        <v>7089.876479999999</v>
      </c>
      <c r="H35" s="2">
        <f>+H33-(B33*5)</f>
        <v>10013.873040000006</v>
      </c>
      <c r="I35" s="2">
        <f>+I33-$G$33</f>
        <v>15979.832880000009</v>
      </c>
      <c r="J35" s="2">
        <f>+J33-$G$33</f>
        <v>16726.385520000003</v>
      </c>
      <c r="K35" s="2">
        <f>+K33-$G$33</f>
        <v>16807.213200000006</v>
      </c>
      <c r="L35" s="2">
        <f>+L33-$G$33</f>
        <v>27825.006480000004</v>
      </c>
      <c r="M35" s="2">
        <f>+M33-$G$33</f>
        <v>26559.332399999992</v>
      </c>
      <c r="N35" s="2">
        <f>+N33-(G33*5)</f>
        <v>103897.77047999995</v>
      </c>
      <c r="O35" s="2"/>
      <c r="P35" s="2"/>
      <c r="Q35" s="2"/>
      <c r="R35" s="2"/>
      <c r="S35" s="2"/>
      <c r="T35" s="2"/>
    </row>
    <row r="37" spans="1:20" x14ac:dyDescent="0.25">
      <c r="A37" t="s">
        <v>9</v>
      </c>
    </row>
    <row r="39" spans="1:20" x14ac:dyDescent="0.25">
      <c r="A39" t="s">
        <v>1</v>
      </c>
      <c r="G39" s="1">
        <v>59.29</v>
      </c>
      <c r="H39" s="1"/>
      <c r="I39" s="1">
        <v>65.81</v>
      </c>
      <c r="J39" s="1">
        <v>73.05</v>
      </c>
      <c r="K39" s="1">
        <v>81.09</v>
      </c>
      <c r="L39" s="1">
        <v>90.01</v>
      </c>
      <c r="M39" s="1">
        <v>99.91</v>
      </c>
      <c r="N39" s="1"/>
      <c r="O39" s="1"/>
      <c r="P39" s="1"/>
      <c r="Q39" s="1"/>
      <c r="R39" s="1"/>
      <c r="S39" s="1"/>
      <c r="T39" s="1"/>
    </row>
    <row r="40" spans="1:20" x14ac:dyDescent="0.25">
      <c r="A40" t="s">
        <v>10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t="s">
        <v>8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t="s">
        <v>5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5">
      <c r="A43" t="s">
        <v>6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x14ac:dyDescent="0.25">
      <c r="A44" t="s">
        <v>3</v>
      </c>
      <c r="G44" s="1">
        <v>40.72</v>
      </c>
      <c r="H44" s="1"/>
      <c r="I44" s="1">
        <v>41.71</v>
      </c>
      <c r="J44" s="1">
        <v>42.33</v>
      </c>
      <c r="K44" s="1">
        <v>42.97</v>
      </c>
      <c r="L44" s="1">
        <v>43.61</v>
      </c>
      <c r="M44" s="1">
        <v>44.27</v>
      </c>
      <c r="N44" s="1"/>
      <c r="O44" s="1"/>
      <c r="P44" s="1"/>
      <c r="Q44" s="1"/>
      <c r="R44" s="1"/>
      <c r="S44" s="1"/>
      <c r="T44" s="1"/>
    </row>
    <row r="45" spans="1:20" x14ac:dyDescent="0.25">
      <c r="A45" t="s">
        <v>10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t="s">
        <v>8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t="s">
        <v>5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5">
      <c r="A48" t="s">
        <v>6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x14ac:dyDescent="0.25">
      <c r="A49" t="s">
        <v>12</v>
      </c>
      <c r="G49" s="1">
        <f>+(G50*1000)/$C$8</f>
        <v>0</v>
      </c>
      <c r="H49" s="1"/>
      <c r="I49" s="1">
        <f t="shared" ref="I49" si="108">+(I50*1000)/$C$8</f>
        <v>0</v>
      </c>
      <c r="J49" s="1">
        <f t="shared" ref="J49" si="109">+(J50*1000)/$C$8</f>
        <v>0</v>
      </c>
      <c r="K49" s="1">
        <f t="shared" ref="K49" si="110">+(K50*1000)/$C$8</f>
        <v>0</v>
      </c>
      <c r="L49" s="1">
        <f t="shared" ref="L49" si="111">+(L50*1000)/$C$8</f>
        <v>0</v>
      </c>
      <c r="M49" s="1">
        <f t="shared" ref="M49" si="112">+(M50*1000)/$C$8</f>
        <v>0</v>
      </c>
      <c r="N49" s="1"/>
      <c r="O49" s="1"/>
      <c r="P49" s="1"/>
      <c r="Q49" s="1"/>
      <c r="R49" s="1"/>
      <c r="S49" s="1"/>
      <c r="T49" s="1"/>
    </row>
    <row r="50" spans="1:20" x14ac:dyDescent="0.25">
      <c r="A50" t="s">
        <v>10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t="s">
        <v>8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t="s">
        <v>5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5">
      <c r="A53" t="s">
        <v>6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5" spans="1:20" x14ac:dyDescent="0.25">
      <c r="A55" t="s">
        <v>11</v>
      </c>
    </row>
    <row r="57" spans="1:20" x14ac:dyDescent="0.25">
      <c r="A57" t="s">
        <v>1</v>
      </c>
      <c r="G57" s="1">
        <v>59.29</v>
      </c>
      <c r="H57" s="1"/>
      <c r="I57" s="1">
        <v>65.81</v>
      </c>
      <c r="J57" s="1">
        <v>73.05</v>
      </c>
      <c r="K57" s="1">
        <v>81.09</v>
      </c>
      <c r="L57" s="1">
        <v>90.01</v>
      </c>
      <c r="M57" s="1">
        <v>99.91</v>
      </c>
      <c r="N57" s="1"/>
      <c r="O57" s="1"/>
      <c r="P57" s="1"/>
      <c r="Q57" s="1"/>
      <c r="R57" s="1"/>
      <c r="S57" s="1"/>
      <c r="T57" s="1"/>
    </row>
    <row r="58" spans="1:20" x14ac:dyDescent="0.25">
      <c r="A58" t="s">
        <v>10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A59" t="s">
        <v>8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A60" t="s">
        <v>5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25">
      <c r="A61" t="s">
        <v>6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x14ac:dyDescent="0.25">
      <c r="A62" t="s">
        <v>3</v>
      </c>
      <c r="G62" s="1">
        <v>40.72</v>
      </c>
      <c r="H62" s="1"/>
      <c r="I62" s="1">
        <v>41.71</v>
      </c>
      <c r="J62" s="1">
        <v>42.33</v>
      </c>
      <c r="K62" s="1">
        <v>42.97</v>
      </c>
      <c r="L62" s="1">
        <v>43.61</v>
      </c>
      <c r="M62" s="1">
        <v>44.27</v>
      </c>
      <c r="N62" s="1"/>
      <c r="O62" s="1"/>
      <c r="P62" s="1"/>
      <c r="Q62" s="1"/>
      <c r="R62" s="1"/>
      <c r="S62" s="1"/>
      <c r="T62" s="1"/>
    </row>
    <row r="63" spans="1:20" x14ac:dyDescent="0.25">
      <c r="A63" t="s">
        <v>10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5">
      <c r="A64" t="s">
        <v>8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25">
      <c r="A65" t="s">
        <v>5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5">
      <c r="A66" t="s">
        <v>6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x14ac:dyDescent="0.25">
      <c r="A67" t="s">
        <v>12</v>
      </c>
      <c r="G67" s="1">
        <f>+(G68*1000)/$C$8</f>
        <v>0</v>
      </c>
      <c r="H67" s="1"/>
      <c r="I67" s="1">
        <f t="shared" ref="I67" si="113">+(I68*1000)/$C$8</f>
        <v>0</v>
      </c>
      <c r="J67" s="1">
        <f t="shared" ref="J67" si="114">+(J68*1000)/$C$8</f>
        <v>0</v>
      </c>
      <c r="K67" s="1">
        <f t="shared" ref="K67" si="115">+(K68*1000)/$C$8</f>
        <v>0</v>
      </c>
      <c r="L67" s="1">
        <f t="shared" ref="L67" si="116">+(L68*1000)/$C$8</f>
        <v>0</v>
      </c>
      <c r="M67" s="1">
        <f t="shared" ref="M67" si="117">+(M68*1000)/$C$8</f>
        <v>0</v>
      </c>
      <c r="N67" s="1"/>
      <c r="O67" s="1"/>
      <c r="P67" s="1"/>
      <c r="Q67" s="1"/>
      <c r="R67" s="1"/>
      <c r="S67" s="1"/>
      <c r="T67" s="1"/>
    </row>
    <row r="68" spans="1:20" x14ac:dyDescent="0.25">
      <c r="A68" t="s">
        <v>10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25">
      <c r="A69" t="s">
        <v>8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25">
      <c r="A70" t="s">
        <v>5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x14ac:dyDescent="0.25">
      <c r="A71" t="s">
        <v>6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</sheetData>
  <pageMargins left="0.7" right="0.7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2016-10-03T20:16:00Z</dcterms:created>
  <dcterms:modified xsi:type="dcterms:W3CDTF">2016-10-03T20:16:07Z</dcterms:modified>
</cp:coreProperties>
</file>