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G:\2017 Data\CoS Models 2016 models, to be updated to 2017\"/>
    </mc:Choice>
  </mc:AlternateContent>
  <bookViews>
    <workbookView xWindow="0" yWindow="0" windowWidth="28800" windowHeight="1302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4" l="1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18" i="4" l="1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<sst xmlns="http://schemas.openxmlformats.org/spreadsheetml/2006/main" count="520" uniqueCount="278">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</sst>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Normal="100" workbookViewId="0">
      <selection activeCell="H22" sqref="H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Atikokan Hydro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206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268667</v>
      </c>
      <c r="H9" s="125">
        <v>306600</v>
      </c>
      <c r="I9" s="125">
        <v>635740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1653</v>
      </c>
      <c r="H13" s="125">
        <v>1646</v>
      </c>
      <c r="I13" s="125">
        <v>1636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31906696</v>
      </c>
      <c r="H14" s="125">
        <v>27232313</v>
      </c>
      <c r="I14" s="125">
        <v>27331580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5905</v>
      </c>
      <c r="H15" s="125">
        <v>5905</v>
      </c>
      <c r="I15" s="125">
        <v>5905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92</v>
      </c>
      <c r="H16" s="125">
        <v>92</v>
      </c>
      <c r="I16" s="125">
        <v>92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-6.3456090651558078E-2</v>
      </c>
      <c r="H17" s="119">
        <v>-6.3500000000000001E-2</v>
      </c>
      <c r="I17" s="119">
        <v>-6.3500000000000001E-2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2.5100000000000001E-2</v>
      </c>
      <c r="I22" s="124">
        <v>3.3099999999999997E-2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1025877.1</v>
      </c>
      <c r="H27" s="51">
        <f t="shared" ref="H27:M27" si="0">H35-H36+H37</f>
        <v>1115213</v>
      </c>
      <c r="I27" s="51">
        <f t="shared" si="0"/>
        <v>1097396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1">G115-G121+G122</f>
        <v>1025877.1</v>
      </c>
      <c r="H29" s="51">
        <f t="shared" si="1"/>
        <v>1109213</v>
      </c>
      <c r="I29" s="51">
        <f t="shared" si="1"/>
        <v>1091396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1025877.1</v>
      </c>
      <c r="H31" s="51">
        <f t="shared" si="2"/>
        <v>1115213</v>
      </c>
      <c r="I31" s="51">
        <f t="shared" si="2"/>
        <v>1097396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1025877.1</v>
      </c>
      <c r="H35" s="125">
        <v>1115213</v>
      </c>
      <c r="I35" s="125">
        <v>1097396</v>
      </c>
      <c r="J35" s="120"/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0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/>
      <c r="I44" s="142"/>
      <c r="J44" s="143"/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/>
      <c r="I45" s="142"/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/>
      <c r="I46" s="142"/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16315.94</v>
      </c>
      <c r="H49" s="142"/>
      <c r="I49" s="142"/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13.07</v>
      </c>
      <c r="H50" s="142"/>
      <c r="I50" s="142"/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237816.35</v>
      </c>
      <c r="H51" s="142">
        <v>305092</v>
      </c>
      <c r="I51" s="142">
        <v>324558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42046.85</v>
      </c>
      <c r="H52" s="142">
        <v>41285</v>
      </c>
      <c r="I52" s="142">
        <v>42089</v>
      </c>
      <c r="J52" s="143"/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/>
      <c r="I53" s="142"/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/>
      <c r="I54" s="142"/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/>
      <c r="I55" s="142"/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/>
      <c r="I56" s="142"/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11121.92</v>
      </c>
      <c r="H57" s="142">
        <v>10230</v>
      </c>
      <c r="I57" s="142">
        <v>10230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/>
      <c r="I58" s="142"/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14931.93</v>
      </c>
      <c r="H60" s="142"/>
      <c r="I60" s="142"/>
      <c r="J60" s="143"/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700.61</v>
      </c>
      <c r="H62" s="142"/>
      <c r="I62" s="142"/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322946.67</v>
      </c>
      <c r="H64" s="81">
        <f>SUM(H44:H63)</f>
        <v>356607</v>
      </c>
      <c r="I64" s="81">
        <f t="shared" ref="I64:M64" si="3">SUM(I44:I63)</f>
        <v>376877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0</v>
      </c>
      <c r="H65" s="142"/>
      <c r="I65" s="142"/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0</v>
      </c>
      <c r="H66" s="142"/>
      <c r="I66" s="142"/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6769.92</v>
      </c>
      <c r="H68" s="142">
        <v>13800</v>
      </c>
      <c r="I68" s="142">
        <v>13800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0</v>
      </c>
      <c r="H69" s="142"/>
      <c r="I69" s="142"/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480</v>
      </c>
      <c r="H70" s="142"/>
      <c r="I70" s="142"/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179.74</v>
      </c>
      <c r="H71" s="142">
        <v>1000</v>
      </c>
      <c r="I71" s="142">
        <v>1000</v>
      </c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62820.160000000003</v>
      </c>
      <c r="H72" s="142">
        <v>72000</v>
      </c>
      <c r="I72" s="142">
        <v>72000</v>
      </c>
      <c r="J72" s="143"/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0</v>
      </c>
      <c r="H73" s="142"/>
      <c r="I73" s="142"/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0</v>
      </c>
      <c r="H74" s="142"/>
      <c r="I74" s="142"/>
      <c r="J74" s="143"/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0</v>
      </c>
      <c r="H75" s="142"/>
      <c r="I75" s="142"/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0</v>
      </c>
      <c r="H76" s="142"/>
      <c r="I76" s="142"/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41439.26</v>
      </c>
      <c r="H77" s="142">
        <v>32278</v>
      </c>
      <c r="I77" s="142">
        <v>33941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111689.08000000002</v>
      </c>
      <c r="H78" s="81">
        <f>SUM(H65:H77)</f>
        <v>119078</v>
      </c>
      <c r="I78" s="81">
        <f t="shared" ref="I78:M78" si="4">SUM(I65:I77)</f>
        <v>120741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2421</v>
      </c>
      <c r="H79" s="142">
        <v>3045</v>
      </c>
      <c r="I79" s="142">
        <v>3045</v>
      </c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39511.699999999997</v>
      </c>
      <c r="H80" s="142">
        <v>31286</v>
      </c>
      <c r="I80" s="142">
        <v>32165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127999</v>
      </c>
      <c r="H81" s="142">
        <v>138152</v>
      </c>
      <c r="I81" s="142">
        <v>143126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0</v>
      </c>
      <c r="H82" s="142"/>
      <c r="I82" s="142"/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-36.9</v>
      </c>
      <c r="H83" s="142"/>
      <c r="I83" s="142"/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106.94</v>
      </c>
      <c r="H84" s="142"/>
      <c r="I84" s="142"/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170001.74000000002</v>
      </c>
      <c r="H86" s="81">
        <f>SUM(H79:H85)</f>
        <v>172483</v>
      </c>
      <c r="I86" s="81">
        <f t="shared" ref="I86:M86" si="5">SUM(I79:I85)</f>
        <v>178336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0</v>
      </c>
      <c r="H88" s="142"/>
      <c r="I88" s="142"/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6078</v>
      </c>
      <c r="H92" s="142">
        <v>8380</v>
      </c>
      <c r="I92" s="142">
        <v>8380</v>
      </c>
      <c r="J92" s="143"/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124772.29</v>
      </c>
      <c r="H93" s="142">
        <f>103278+982</f>
        <v>104260</v>
      </c>
      <c r="I93" s="142">
        <v>107272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88830.03</v>
      </c>
      <c r="H94" s="142">
        <v>93926</v>
      </c>
      <c r="I94" s="142">
        <v>90602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3914.76</v>
      </c>
      <c r="H95" s="142">
        <v>4500</v>
      </c>
      <c r="I95" s="142">
        <v>4500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43526.09</v>
      </c>
      <c r="H97" s="142">
        <v>63675</v>
      </c>
      <c r="I97" s="142">
        <v>57150</v>
      </c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/>
      <c r="I98" s="142"/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61991.74</v>
      </c>
      <c r="H99" s="142">
        <v>61904</v>
      </c>
      <c r="I99" s="142">
        <v>62630</v>
      </c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13555.07</v>
      </c>
      <c r="H103" s="142">
        <v>64978</v>
      </c>
      <c r="I103" s="142">
        <v>25103</v>
      </c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29363.65</v>
      </c>
      <c r="H104" s="142">
        <v>20485</v>
      </c>
      <c r="I104" s="142">
        <v>20485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40927.129999999997</v>
      </c>
      <c r="H107" s="142">
        <v>28565</v>
      </c>
      <c r="I107" s="142">
        <v>28948</v>
      </c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0</v>
      </c>
      <c r="H108" s="142"/>
      <c r="I108" s="142"/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412958.76000000007</v>
      </c>
      <c r="H109" s="81">
        <f>SUM(H92:H108)</f>
        <v>450673</v>
      </c>
      <c r="I109" s="81">
        <f t="shared" ref="I109:M109" si="7">SUM(I92:I108)</f>
        <v>405070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8280.85</v>
      </c>
      <c r="H110" s="142">
        <v>8572</v>
      </c>
      <c r="I110" s="142">
        <v>8572</v>
      </c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8280.85</v>
      </c>
      <c r="H112" s="81">
        <f>H110+H111</f>
        <v>8572</v>
      </c>
      <c r="I112" s="81">
        <f t="shared" ref="I112:M112" si="8">I110+I111</f>
        <v>8572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>
        <v>1800</v>
      </c>
      <c r="I113" s="142">
        <v>1800</v>
      </c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1800</v>
      </c>
      <c r="I114" s="81">
        <f t="shared" ref="I114:M114" si="9">I113</f>
        <v>1800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1025877.1</v>
      </c>
      <c r="H115" s="81">
        <f>H114+H112+H109+H91+H86+H78+H64</f>
        <v>1109213</v>
      </c>
      <c r="I115" s="81">
        <f t="shared" ref="I115:M115" si="10">I114+I112+I109+I91+I86+I78+I64</f>
        <v>1091396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0</v>
      </c>
      <c r="H122" s="176"/>
      <c r="I122" s="176"/>
      <c r="J122" s="176"/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123" activePane="bottomLeft" state="frozen"/>
      <selection activeCell="G33" sqref="G33"/>
      <selection pane="bottomLeft" activeCell="I146" sqref="I14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Atikokan Hydro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16315.94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13.07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237816.35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42046.85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11121.92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14931.93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700.61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322946.67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6769.92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0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480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179.74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62820.160000000003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0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0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41439.26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111689.08000000002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2421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39511.699999999997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127999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0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-36.9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106.94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170001.74000000002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6078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124772.29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88830.03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3914.76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43526.09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61991.74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13555.07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29363.65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40927.129999999997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412958.76000000007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8280.85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8280.85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1025877.1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1025877.1</v>
      </c>
      <c r="H89" s="186">
        <f>'Model Inputs'!H31</f>
        <v>1115213</v>
      </c>
      <c r="I89" s="187">
        <f>'Model Inputs'!I31</f>
        <v>1097396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268667</v>
      </c>
      <c r="H92" s="186">
        <f>'Model Inputs'!H9</f>
        <v>306600</v>
      </c>
      <c r="I92" s="187">
        <f>'Model Inputs'!I9</f>
        <v>635740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1653</v>
      </c>
      <c r="H96" s="186">
        <f>'Model Inputs'!H13</f>
        <v>1646</v>
      </c>
      <c r="I96" s="187">
        <f>'Model Inputs'!I13</f>
        <v>1636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31906696</v>
      </c>
      <c r="H97" s="186">
        <f>'Model Inputs'!H14</f>
        <v>27232313</v>
      </c>
      <c r="I97" s="187">
        <f>'Model Inputs'!I14</f>
        <v>27331580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5905</v>
      </c>
      <c r="H98" s="186">
        <f>'Model Inputs'!H15</f>
        <v>5905</v>
      </c>
      <c r="I98" s="187">
        <f>'Model Inputs'!I15</f>
        <v>5905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92</v>
      </c>
      <c r="H99" s="186">
        <f>'Model Inputs'!H16</f>
        <v>92</v>
      </c>
      <c r="I99" s="187">
        <f>'Model Inputs'!I16</f>
        <v>92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1025877.1</v>
      </c>
      <c r="H107" s="29">
        <f t="shared" ref="H107:K107" si="4">H89</f>
        <v>1115213</v>
      </c>
      <c r="I107" s="29">
        <f t="shared" si="4"/>
        <v>1097396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2.5100000000000001E-2</v>
      </c>
      <c r="I110" s="202">
        <f>'Model Inputs'!I22</f>
        <v>3.3099999999999997E-2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11.700214386284856</v>
      </c>
      <c r="I113" s="29">
        <f t="shared" si="7"/>
        <v>13.211546177869222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268667</v>
      </c>
      <c r="H114" s="207">
        <f>H92</f>
        <v>306600</v>
      </c>
      <c r="I114" s="208">
        <f t="shared" ref="I114:L114" si="8">I92</f>
        <v>635740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1647.0687049000098</v>
      </c>
      <c r="H116" s="8">
        <f t="shared" ref="H116:K116" si="12">(H114-H115)/H112</f>
        <v>1850.2551053237171</v>
      </c>
      <c r="I116" s="8">
        <f t="shared" si="12"/>
        <v>3776.6007010077242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1317.8304072349324</v>
      </c>
      <c r="H117" s="25">
        <f t="shared" ref="H117:M117" si="14">H111*G118</f>
        <v>1332.9424450977597</v>
      </c>
      <c r="I117" s="25">
        <f t="shared" si="14"/>
        <v>1356.6870962021312</v>
      </c>
      <c r="J117" s="25">
        <f t="shared" si="14"/>
        <v>1467.761130662708</v>
      </c>
      <c r="K117" s="25">
        <f t="shared" si="14"/>
        <v>1400.3908947652897</v>
      </c>
      <c r="L117" s="25">
        <f t="shared" si="14"/>
        <v>1336.1129526955631</v>
      </c>
      <c r="M117" s="25">
        <f t="shared" si="14"/>
        <v>1274.7853681668366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29040.140416073195</v>
      </c>
      <c r="H118" s="25">
        <f t="shared" ref="H118:M118" si="15">G118+H116-H117</f>
        <v>29557.453076299153</v>
      </c>
      <c r="I118" s="25">
        <f t="shared" si="15"/>
        <v>31977.366681104748</v>
      </c>
      <c r="J118" s="25">
        <f t="shared" si="15"/>
        <v>30509.60555044204</v>
      </c>
      <c r="K118" s="25">
        <f t="shared" si="15"/>
        <v>29109.214655676751</v>
      </c>
      <c r="L118" s="25">
        <f t="shared" si="15"/>
        <v>27773.101702981188</v>
      </c>
      <c r="M118" s="25">
        <f t="shared" si="15"/>
        <v>26498.31633481435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520642.04382694914</v>
      </c>
      <c r="H119" s="25">
        <f t="shared" ref="H119:K119" si="16">H113*H118</f>
        <v>345828.53770525492</v>
      </c>
      <c r="I119" s="25">
        <f t="shared" si="16"/>
        <v>422470.45655407204</v>
      </c>
      <c r="J119" s="25">
        <f t="shared" si="16"/>
        <v>235736.99681846891</v>
      </c>
      <c r="K119" s="25">
        <f t="shared" si="16"/>
        <v>224916.66866450119</v>
      </c>
      <c r="L119" s="25">
        <f t="shared" ref="L119:M119" si="17">L113*L118</f>
        <v>214592.99357280057</v>
      </c>
      <c r="M119" s="25">
        <f t="shared" si="17"/>
        <v>204743.17516780901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1546519.1438269492</v>
      </c>
      <c r="H121" s="25">
        <f t="shared" ref="H121:K121" si="18">H107+H119</f>
        <v>1461041.537705255</v>
      </c>
      <c r="I121" s="25">
        <f t="shared" si="18"/>
        <v>1519866.456554072</v>
      </c>
      <c r="J121" s="25">
        <f t="shared" si="18"/>
        <v>235736.99681846891</v>
      </c>
      <c r="K121" s="25">
        <f t="shared" si="18"/>
        <v>224916.66866450119</v>
      </c>
      <c r="L121" s="25">
        <f t="shared" ref="L121:M121" si="19">L107+L119</f>
        <v>214592.99357280057</v>
      </c>
      <c r="M121" s="25">
        <f t="shared" si="19"/>
        <v>204743.17516780901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1653</v>
      </c>
      <c r="H128" s="8">
        <f t="shared" ref="H128:K130" si="20">H96</f>
        <v>1646</v>
      </c>
      <c r="I128" s="8">
        <f t="shared" si="20"/>
        <v>1636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31906696</v>
      </c>
      <c r="H129" s="39">
        <f t="shared" si="20"/>
        <v>27232313</v>
      </c>
      <c r="I129" s="39">
        <f t="shared" si="20"/>
        <v>27331580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5905</v>
      </c>
      <c r="H130" s="8">
        <f t="shared" si="20"/>
        <v>5905</v>
      </c>
      <c r="I130" s="8">
        <f t="shared" si="20"/>
        <v>5905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8722</v>
      </c>
      <c r="H131" s="8">
        <f t="shared" ref="H131:M131" si="24">MAX(G131,H130)</f>
        <v>8722</v>
      </c>
      <c r="I131" s="8">
        <f t="shared" si="24"/>
        <v>8722</v>
      </c>
      <c r="J131" s="8">
        <f t="shared" si="24"/>
        <v>8722</v>
      </c>
      <c r="K131" s="8">
        <f t="shared" si="24"/>
        <v>8722</v>
      </c>
      <c r="L131" s="8">
        <f t="shared" si="24"/>
        <v>8722</v>
      </c>
      <c r="M131" s="8">
        <f t="shared" si="24"/>
        <v>8722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118.56183642569529</v>
      </c>
      <c r="H137" s="29">
        <f t="shared" ref="H137:M137" si="26">G137*EXP(H136)</f>
        <v>121.28045267236115</v>
      </c>
      <c r="I137" s="29">
        <f t="shared" si="26"/>
        <v>124.06140663679059</v>
      </c>
      <c r="J137" s="29">
        <f t="shared" si="26"/>
        <v>124.06140663679059</v>
      </c>
      <c r="K137" s="29">
        <f t="shared" si="26"/>
        <v>124.06140663679059</v>
      </c>
      <c r="L137" s="29">
        <f t="shared" si="26"/>
        <v>124.06140663679059</v>
      </c>
      <c r="M137" s="29">
        <f t="shared" si="26"/>
        <v>124.06140663679059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11.700214386284856</v>
      </c>
      <c r="I139" s="29">
        <f t="shared" si="27"/>
        <v>13.211546177869222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92</v>
      </c>
      <c r="H142" s="42">
        <f>'Model Inputs'!H16</f>
        <v>92</v>
      </c>
      <c r="I142" s="42">
        <f>'Model Inputs'!I16</f>
        <v>92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92.107142857142861</v>
      </c>
      <c r="H143" s="41">
        <f>(G143*14+H142)/15</f>
        <v>92.1</v>
      </c>
      <c r="I143" s="41">
        <f>(H143*15+I142)/16</f>
        <v>92.09375</v>
      </c>
      <c r="J143" s="41">
        <f>(I143*16+J142)/17</f>
        <v>86.67647058823529</v>
      </c>
      <c r="K143" s="41">
        <f>(J143*17+K142)/18</f>
        <v>81.861111111111114</v>
      </c>
      <c r="L143" s="41">
        <f>(K143*17+L142)/18</f>
        <v>77.313271604938279</v>
      </c>
      <c r="M143" s="41">
        <f>(L143*17+M142)/18</f>
        <v>73.018089849108378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1765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-6.3456090651558078E-2</v>
      </c>
      <c r="H145" s="30">
        <v>-4.24E-2</v>
      </c>
      <c r="I145" s="30">
        <v>-6.08E-2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0.15121525515716414</v>
      </c>
      <c r="H152" s="44">
        <f t="shared" ref="H152:K152" si="31">H113/H137</f>
        <v>9.6472383871232373E-2</v>
      </c>
      <c r="I152" s="44">
        <f t="shared" si="31"/>
        <v>0.10649199082957454</v>
      </c>
      <c r="J152" s="44">
        <f t="shared" si="31"/>
        <v>6.2280838755462163E-2</v>
      </c>
      <c r="K152" s="44">
        <f t="shared" si="31"/>
        <v>6.2280838755462163E-2</v>
      </c>
      <c r="L152" s="44">
        <f t="shared" ref="L152:M152" si="32">L113/L137</f>
        <v>6.2280838755462163E-2</v>
      </c>
      <c r="M152" s="44">
        <f t="shared" si="32"/>
        <v>6.2280838755462163E-2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1653</v>
      </c>
      <c r="H153" s="25">
        <f t="shared" ref="H153:K153" si="33">H96</f>
        <v>1646</v>
      </c>
      <c r="I153" s="25">
        <f t="shared" si="33"/>
        <v>1636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8722</v>
      </c>
      <c r="H154" s="25">
        <f t="shared" ref="H154:K154" si="35">H131</f>
        <v>8722</v>
      </c>
      <c r="I154" s="25">
        <f t="shared" si="35"/>
        <v>8722</v>
      </c>
      <c r="J154" s="25">
        <f t="shared" si="35"/>
        <v>8722</v>
      </c>
      <c r="K154" s="25">
        <f t="shared" si="35"/>
        <v>8722</v>
      </c>
      <c r="L154" s="25">
        <f t="shared" ref="L154:M154" si="36">L131</f>
        <v>8722</v>
      </c>
      <c r="M154" s="25">
        <f t="shared" si="36"/>
        <v>8722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31906696</v>
      </c>
      <c r="H155" s="39">
        <f t="shared" ref="H155:K155" si="37">H97</f>
        <v>27232313</v>
      </c>
      <c r="I155" s="39">
        <f t="shared" si="37"/>
        <v>27331580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92.107142857142861</v>
      </c>
      <c r="H156" s="45">
        <f t="shared" ref="H156:K156" si="39">H143</f>
        <v>92.1</v>
      </c>
      <c r="I156" s="45">
        <f t="shared" si="39"/>
        <v>92.09375</v>
      </c>
      <c r="J156" s="45">
        <f t="shared" si="39"/>
        <v>86.67647058823529</v>
      </c>
      <c r="K156" s="45">
        <f t="shared" si="39"/>
        <v>81.861111111111114</v>
      </c>
      <c r="L156" s="45">
        <f t="shared" ref="L156:M156" si="40">L143</f>
        <v>77.313271604938279</v>
      </c>
      <c r="M156" s="45">
        <f t="shared" si="40"/>
        <v>73.018089849108378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-6.3456090651558078E-2</v>
      </c>
      <c r="H157" s="31">
        <f t="shared" ref="H157:L157" si="41">H145</f>
        <v>-4.24E-2</v>
      </c>
      <c r="I157" s="31">
        <f t="shared" si="41"/>
        <v>-6.08E-2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12.815667288766317</v>
      </c>
      <c r="H162" s="49">
        <f t="shared" ref="H162:M179" si="45">G162</f>
        <v>12.815667288766317</v>
      </c>
      <c r="I162" s="49">
        <f t="shared" si="45"/>
        <v>12.815667288766317</v>
      </c>
      <c r="J162" s="49">
        <f t="shared" si="45"/>
        <v>12.815667288766317</v>
      </c>
      <c r="K162" s="49">
        <f t="shared" si="45"/>
        <v>12.815667288766317</v>
      </c>
      <c r="L162" s="49">
        <f t="shared" si="45"/>
        <v>12.815667288766317</v>
      </c>
      <c r="M162" s="49">
        <f t="shared" si="45"/>
        <v>12.815667288766317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0.62653853064688692</v>
      </c>
      <c r="H163" s="49">
        <f t="shared" si="45"/>
        <v>0.62653853064688692</v>
      </c>
      <c r="I163" s="49">
        <f t="shared" si="45"/>
        <v>0.62653853064688692</v>
      </c>
      <c r="J163" s="49">
        <f t="shared" si="45"/>
        <v>0.62653853064688692</v>
      </c>
      <c r="K163" s="49">
        <f t="shared" si="45"/>
        <v>0.62653853064688692</v>
      </c>
      <c r="L163" s="49">
        <f t="shared" si="45"/>
        <v>0.62653853064688692</v>
      </c>
      <c r="M163" s="49">
        <f t="shared" si="45"/>
        <v>0.62653853064688692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0.4439023607460244</v>
      </c>
      <c r="H164" s="49">
        <f t="shared" si="45"/>
        <v>0.4439023607460244</v>
      </c>
      <c r="I164" s="49">
        <f t="shared" si="45"/>
        <v>0.4439023607460244</v>
      </c>
      <c r="J164" s="49">
        <f t="shared" si="45"/>
        <v>0.4439023607460244</v>
      </c>
      <c r="K164" s="49">
        <f t="shared" si="45"/>
        <v>0.4439023607460244</v>
      </c>
      <c r="L164" s="49">
        <f t="shared" si="45"/>
        <v>0.4439023607460244</v>
      </c>
      <c r="M164" s="49">
        <f t="shared" si="45"/>
        <v>0.4439023607460244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0.1617444919555816</v>
      </c>
      <c r="H165" s="49">
        <f t="shared" si="45"/>
        <v>0.1617444919555816</v>
      </c>
      <c r="I165" s="49">
        <f t="shared" si="45"/>
        <v>0.1617444919555816</v>
      </c>
      <c r="J165" s="49">
        <f t="shared" si="45"/>
        <v>0.1617444919555816</v>
      </c>
      <c r="K165" s="49">
        <f t="shared" si="45"/>
        <v>0.1617444919555816</v>
      </c>
      <c r="L165" s="49">
        <f t="shared" si="45"/>
        <v>0.1617444919555816</v>
      </c>
      <c r="M165" s="49">
        <f t="shared" si="45"/>
        <v>0.1617444919555816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9.9479524361308885E-2</v>
      </c>
      <c r="H166" s="49">
        <f t="shared" si="45"/>
        <v>9.9479524361308885E-2</v>
      </c>
      <c r="I166" s="49">
        <f t="shared" si="45"/>
        <v>9.9479524361308885E-2</v>
      </c>
      <c r="J166" s="49">
        <f t="shared" si="45"/>
        <v>9.9479524361308885E-2</v>
      </c>
      <c r="K166" s="49">
        <f t="shared" si="45"/>
        <v>9.9479524361308885E-2</v>
      </c>
      <c r="L166" s="49">
        <f t="shared" si="45"/>
        <v>9.9479524361308885E-2</v>
      </c>
      <c r="M166" s="49">
        <f t="shared" si="45"/>
        <v>9.9479524361308885E-2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0.12324787238901624</v>
      </c>
      <c r="H167" s="49">
        <f t="shared" si="45"/>
        <v>0.12324787238901624</v>
      </c>
      <c r="I167" s="49">
        <f t="shared" si="45"/>
        <v>0.12324787238901624</v>
      </c>
      <c r="J167" s="49">
        <f t="shared" si="45"/>
        <v>0.12324787238901624</v>
      </c>
      <c r="K167" s="49">
        <f t="shared" si="45"/>
        <v>0.12324787238901624</v>
      </c>
      <c r="L167" s="49">
        <f t="shared" si="45"/>
        <v>0.12324787238901624</v>
      </c>
      <c r="M167" s="49">
        <f t="shared" si="45"/>
        <v>0.12324787238901624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-0.35409746395880048</v>
      </c>
      <c r="H168" s="49">
        <f t="shared" si="45"/>
        <v>-0.35409746395880048</v>
      </c>
      <c r="I168" s="49">
        <f t="shared" si="45"/>
        <v>-0.35409746395880048</v>
      </c>
      <c r="J168" s="49">
        <f t="shared" si="45"/>
        <v>-0.35409746395880048</v>
      </c>
      <c r="K168" s="49">
        <f t="shared" si="45"/>
        <v>-0.35409746395880048</v>
      </c>
      <c r="L168" s="49">
        <f t="shared" si="45"/>
        <v>-0.35409746395880048</v>
      </c>
      <c r="M168" s="49">
        <f t="shared" si="45"/>
        <v>-0.35409746395880048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0.21300959127088095</v>
      </c>
      <c r="H169" s="49">
        <f t="shared" si="45"/>
        <v>0.21300959127088095</v>
      </c>
      <c r="I169" s="49">
        <f t="shared" si="45"/>
        <v>0.21300959127088095</v>
      </c>
      <c r="J169" s="49">
        <f t="shared" si="45"/>
        <v>0.21300959127088095</v>
      </c>
      <c r="K169" s="49">
        <f t="shared" si="45"/>
        <v>0.21300959127088095</v>
      </c>
      <c r="L169" s="49">
        <f t="shared" si="45"/>
        <v>0.21300959127088095</v>
      </c>
      <c r="M169" s="49">
        <f t="shared" si="45"/>
        <v>0.21300959127088095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0.15483886501318267</v>
      </c>
      <c r="H170" s="49">
        <f t="shared" si="45"/>
        <v>0.15483886501318267</v>
      </c>
      <c r="I170" s="49">
        <f t="shared" si="45"/>
        <v>0.15483886501318267</v>
      </c>
      <c r="J170" s="49">
        <f t="shared" si="45"/>
        <v>0.15483886501318267</v>
      </c>
      <c r="K170" s="49">
        <f t="shared" si="45"/>
        <v>0.15483886501318267</v>
      </c>
      <c r="L170" s="49">
        <f t="shared" si="45"/>
        <v>0.15483886501318267</v>
      </c>
      <c r="M170" s="49">
        <f t="shared" si="45"/>
        <v>0.15483886501318267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5.3284587002275452E-2</v>
      </c>
      <c r="H171" s="49">
        <f t="shared" si="45"/>
        <v>5.3284587002275452E-2</v>
      </c>
      <c r="I171" s="49">
        <f t="shared" si="45"/>
        <v>5.3284587002275452E-2</v>
      </c>
      <c r="J171" s="49">
        <f t="shared" si="45"/>
        <v>5.3284587002275452E-2</v>
      </c>
      <c r="K171" s="49">
        <f t="shared" si="45"/>
        <v>5.3284587002275452E-2</v>
      </c>
      <c r="L171" s="49">
        <f t="shared" si="45"/>
        <v>5.3284587002275452E-2</v>
      </c>
      <c r="M171" s="49">
        <f t="shared" si="45"/>
        <v>5.3284587002275452E-2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9.7871670027535052E-3</v>
      </c>
      <c r="H172" s="49">
        <f t="shared" si="45"/>
        <v>9.7871670027535052E-3</v>
      </c>
      <c r="I172" s="49">
        <f t="shared" si="45"/>
        <v>9.7871670027535052E-3</v>
      </c>
      <c r="J172" s="49">
        <f t="shared" si="45"/>
        <v>9.7871670027535052E-3</v>
      </c>
      <c r="K172" s="49">
        <f t="shared" si="45"/>
        <v>9.7871670027535052E-3</v>
      </c>
      <c r="L172" s="49">
        <f t="shared" si="45"/>
        <v>9.7871670027535052E-3</v>
      </c>
      <c r="M172" s="49">
        <f t="shared" si="45"/>
        <v>9.7871670027535052E-3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-6.5025914175914634E-4</v>
      </c>
      <c r="H173" s="49">
        <f t="shared" si="45"/>
        <v>-6.5025914175914634E-4</v>
      </c>
      <c r="I173" s="49">
        <f t="shared" si="45"/>
        <v>-6.5025914175914634E-4</v>
      </c>
      <c r="J173" s="49">
        <f t="shared" si="45"/>
        <v>-6.5025914175914634E-4</v>
      </c>
      <c r="K173" s="49">
        <f t="shared" si="45"/>
        <v>-6.5025914175914634E-4</v>
      </c>
      <c r="L173" s="49">
        <f t="shared" si="45"/>
        <v>-6.5025914175914634E-4</v>
      </c>
      <c r="M173" s="49">
        <f t="shared" si="45"/>
        <v>-6.5025914175914634E-4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0.11557135318483555</v>
      </c>
      <c r="H174" s="49">
        <f t="shared" si="45"/>
        <v>0.11557135318483555</v>
      </c>
      <c r="I174" s="49">
        <f t="shared" si="45"/>
        <v>0.11557135318483555</v>
      </c>
      <c r="J174" s="49">
        <f t="shared" si="45"/>
        <v>0.11557135318483555</v>
      </c>
      <c r="K174" s="49">
        <f t="shared" si="45"/>
        <v>0.11557135318483555</v>
      </c>
      <c r="L174" s="49">
        <f t="shared" si="45"/>
        <v>0.11557135318483555</v>
      </c>
      <c r="M174" s="49">
        <f t="shared" si="45"/>
        <v>0.11557135318483555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7.0267007453026831E-2</v>
      </c>
      <c r="H175" s="49">
        <f t="shared" si="45"/>
        <v>7.0267007453026831E-2</v>
      </c>
      <c r="I175" s="49">
        <f t="shared" si="45"/>
        <v>7.0267007453026831E-2</v>
      </c>
      <c r="J175" s="49">
        <f t="shared" si="45"/>
        <v>7.0267007453026831E-2</v>
      </c>
      <c r="K175" s="49">
        <f t="shared" si="45"/>
        <v>7.0267007453026831E-2</v>
      </c>
      <c r="L175" s="49">
        <f t="shared" si="45"/>
        <v>7.0267007453026831E-2</v>
      </c>
      <c r="M175" s="49">
        <f t="shared" si="45"/>
        <v>7.0267007453026831E-2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-0.19377556722487993</v>
      </c>
      <c r="H176" s="49">
        <f t="shared" si="45"/>
        <v>-0.19377556722487993</v>
      </c>
      <c r="I176" s="49">
        <f t="shared" si="45"/>
        <v>-0.19377556722487993</v>
      </c>
      <c r="J176" s="49">
        <f t="shared" si="45"/>
        <v>-0.19377556722487993</v>
      </c>
      <c r="K176" s="49">
        <f t="shared" si="45"/>
        <v>-0.19377556722487993</v>
      </c>
      <c r="L176" s="49">
        <f t="shared" si="45"/>
        <v>-0.19377556722487993</v>
      </c>
      <c r="M176" s="49">
        <f t="shared" si="45"/>
        <v>-0.19377556722487993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0.2899842608063613</v>
      </c>
      <c r="H177" s="49">
        <f t="shared" si="45"/>
        <v>0.2899842608063613</v>
      </c>
      <c r="I177" s="49">
        <f t="shared" si="45"/>
        <v>0.2899842608063613</v>
      </c>
      <c r="J177" s="49">
        <f t="shared" si="45"/>
        <v>0.2899842608063613</v>
      </c>
      <c r="K177" s="49">
        <f t="shared" si="45"/>
        <v>0.2899842608063613</v>
      </c>
      <c r="L177" s="49">
        <f t="shared" si="45"/>
        <v>0.2899842608063613</v>
      </c>
      <c r="M177" s="49">
        <f t="shared" si="45"/>
        <v>0.2899842608063613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1.6884808980926914E-2</v>
      </c>
      <c r="H178" s="49">
        <f t="shared" si="45"/>
        <v>1.6884808980926914E-2</v>
      </c>
      <c r="I178" s="49">
        <f t="shared" si="45"/>
        <v>1.6884808980926914E-2</v>
      </c>
      <c r="J178" s="49">
        <f t="shared" si="45"/>
        <v>1.6884808980926914E-2</v>
      </c>
      <c r="K178" s="49">
        <f t="shared" si="45"/>
        <v>1.6884808980926914E-2</v>
      </c>
      <c r="L178" s="49">
        <f t="shared" si="45"/>
        <v>1.6884808980926914E-2</v>
      </c>
      <c r="M178" s="49">
        <f t="shared" si="45"/>
        <v>1.6884808980926914E-2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1.7009932059591473E-2</v>
      </c>
      <c r="H179" s="49">
        <f t="shared" si="45"/>
        <v>1.7009932059591473E-2</v>
      </c>
      <c r="I179" s="49">
        <f t="shared" si="45"/>
        <v>1.7009932059591473E-2</v>
      </c>
      <c r="J179" s="49">
        <f t="shared" si="45"/>
        <v>1.7009932059591473E-2</v>
      </c>
      <c r="K179" s="49">
        <f t="shared" si="45"/>
        <v>1.7009932059591473E-2</v>
      </c>
      <c r="L179" s="49">
        <f t="shared" si="45"/>
        <v>1.7009932059591473E-2</v>
      </c>
      <c r="M179" s="49">
        <f t="shared" si="45"/>
        <v>1.7009932059591473E-2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-8.3598130069505519E-2</v>
      </c>
      <c r="H206" s="48">
        <f t="shared" ref="H206:K209" si="49">LN(H152/H184)</f>
        <v>-0.53304569273391678</v>
      </c>
      <c r="I206" s="48">
        <f t="shared" si="49"/>
        <v>-0.43423270377869638</v>
      </c>
      <c r="J206" s="48">
        <f t="shared" si="49"/>
        <v>-0.97064866825399798</v>
      </c>
      <c r="K206" s="48">
        <f t="shared" si="49"/>
        <v>-0.97064866825399798</v>
      </c>
      <c r="L206" s="48">
        <f t="shared" ref="L206:M206" si="50">LN(L152/L184)</f>
        <v>-0.97064866825399798</v>
      </c>
      <c r="M206" s="48">
        <f t="shared" si="50"/>
        <v>-0.97064866825399798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-3.6472239018302215</v>
      </c>
      <c r="H207" s="48">
        <f t="shared" si="49"/>
        <v>-3.6514676184142303</v>
      </c>
      <c r="I207" s="48">
        <f t="shared" si="49"/>
        <v>-3.6575614824885534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-3.6780697330692242</v>
      </c>
      <c r="H208" s="48">
        <f t="shared" si="49"/>
        <v>-3.6780697330692242</v>
      </c>
      <c r="I208" s="48">
        <f t="shared" si="49"/>
        <v>-3.6780697330692242</v>
      </c>
      <c r="J208" s="48">
        <f t="shared" si="49"/>
        <v>-3.6780697330692242</v>
      </c>
      <c r="K208" s="48">
        <f t="shared" si="49"/>
        <v>-3.6780697330692242</v>
      </c>
      <c r="L208" s="48">
        <f t="shared" ref="L208:M208" si="52">LN(L154/L186)</f>
        <v>-3.6780697330692242</v>
      </c>
      <c r="M208" s="48">
        <f t="shared" si="52"/>
        <v>-3.6780697330692242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-3.9337206031900838</v>
      </c>
      <c r="H209" s="48">
        <f t="shared" si="49"/>
        <v>-4.0921322507541253</v>
      </c>
      <c r="I209" s="48">
        <f t="shared" si="49"/>
        <v>-4.0884936867126074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3.4943236755589813E-3</v>
      </c>
      <c r="H210" s="48">
        <f t="shared" ref="H210:K213" si="54">H206*H206/2</f>
        <v>0.14206885527109062</v>
      </c>
      <c r="I210" s="48">
        <f t="shared" si="54"/>
        <v>9.427902051547854E-2</v>
      </c>
      <c r="J210" s="48">
        <f t="shared" si="54"/>
        <v>0.47107941859162994</v>
      </c>
      <c r="K210" s="48">
        <f t="shared" si="54"/>
        <v>0.47107941859162994</v>
      </c>
      <c r="L210" s="48">
        <f t="shared" ref="L210:M210" si="55">L206*L206/2</f>
        <v>0.47107941859162994</v>
      </c>
      <c r="M210" s="48">
        <f t="shared" si="55"/>
        <v>0.47107941859162994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6.6511210950408328</v>
      </c>
      <c r="H211" s="48">
        <f t="shared" si="54"/>
        <v>6.6666078841638452</v>
      </c>
      <c r="I211" s="48">
        <f t="shared" si="54"/>
        <v>6.6888779990919325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6.7640984806599569</v>
      </c>
      <c r="H212" s="48">
        <f t="shared" si="54"/>
        <v>6.7640984806599569</v>
      </c>
      <c r="I212" s="48">
        <f t="shared" si="54"/>
        <v>6.7640984806599569</v>
      </c>
      <c r="J212" s="48">
        <f t="shared" si="54"/>
        <v>6.7640984806599569</v>
      </c>
      <c r="K212" s="48">
        <f t="shared" si="54"/>
        <v>6.7640984806599569</v>
      </c>
      <c r="L212" s="48">
        <f t="shared" ref="L212:M212" si="57">L208*L208/2</f>
        <v>6.7640984806599569</v>
      </c>
      <c r="M212" s="48">
        <f t="shared" si="57"/>
        <v>6.7640984806599569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7.7370788919810778</v>
      </c>
      <c r="H213" s="48">
        <f t="shared" si="54"/>
        <v>8.3727731788310127</v>
      </c>
      <c r="I213" s="48">
        <f t="shared" si="54"/>
        <v>8.3578903131444235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0.3049010981378123</v>
      </c>
      <c r="H214" s="48">
        <f t="shared" ref="H214:K214" si="59">H206*H207</f>
        <v>1.9463990861530787</v>
      </c>
      <c r="I214" s="48">
        <f t="shared" si="59"/>
        <v>1.5882328117778215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0.30747975194983246</v>
      </c>
      <c r="H215" s="48">
        <f t="shared" ref="H215:K215" si="61">H206*H208</f>
        <v>1.960579228787537</v>
      </c>
      <c r="I215" s="48">
        <f t="shared" si="61"/>
        <v>1.5971381648772374</v>
      </c>
      <c r="J215" s="48">
        <f t="shared" si="61"/>
        <v>3.5701134881489804</v>
      </c>
      <c r="K215" s="48">
        <f t="shared" si="61"/>
        <v>3.5701134881489804</v>
      </c>
      <c r="L215" s="48">
        <f t="shared" ref="L215:M215" si="62">L206*L208</f>
        <v>3.5701134881489804</v>
      </c>
      <c r="M215" s="48">
        <f t="shared" si="62"/>
        <v>3.5701134881489804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0.32885168664257836</v>
      </c>
      <c r="H216" s="48">
        <f t="shared" ref="H216:K216" si="63">H206*H209</f>
        <v>2.1812934703620348</v>
      </c>
      <c r="I216" s="48">
        <f t="shared" si="63"/>
        <v>1.7753576679633458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13.414743843048377</v>
      </c>
      <c r="H217" s="48">
        <f t="shared" ref="H217:K217" si="65">H207*H208</f>
        <v>13.430352528571744</v>
      </c>
      <c r="I217" s="48">
        <f t="shared" si="65"/>
        <v>13.45276618558095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14.347159807076869</v>
      </c>
      <c r="H218" s="48">
        <f t="shared" ref="H218:K218" si="67">H207*H209</f>
        <v>14.94228840389723</v>
      </c>
      <c r="I218" s="48">
        <f t="shared" si="67"/>
        <v>14.953917029917655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14.468498688944258</v>
      </c>
      <c r="H219" s="48">
        <f t="shared" ref="H219:K219" si="69">H208*H209</f>
        <v>15.05114777521519</v>
      </c>
      <c r="I219" s="48">
        <f t="shared" si="69"/>
        <v>15.037764882942248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-3.3864628113294097</v>
      </c>
      <c r="H220" s="48">
        <f t="shared" ref="H220:K220" si="71">LN(H156/H198)</f>
        <v>-3.3865403637742899</v>
      </c>
      <c r="I220" s="48">
        <f t="shared" si="71"/>
        <v>-3.3866082270975828</v>
      </c>
      <c r="J220" s="48">
        <f t="shared" si="71"/>
        <v>-3.4472328489140178</v>
      </c>
      <c r="K220" s="48">
        <f t="shared" si="71"/>
        <v>-3.5043912627539662</v>
      </c>
      <c r="L220" s="48">
        <f t="shared" ref="L220:M220" si="72">LN(L156/L198)</f>
        <v>-3.5615496765939145</v>
      </c>
      <c r="M220" s="48">
        <f t="shared" si="72"/>
        <v>-3.6187080904338633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-0.49343771890791666</v>
      </c>
      <c r="H221" s="31">
        <f t="shared" ref="H221:K221" si="73">H157/H199</f>
        <v>-0.3297045101088647</v>
      </c>
      <c r="I221" s="31">
        <f t="shared" si="73"/>
        <v>-0.47278382581648526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12.815667288766317</v>
      </c>
      <c r="H226" s="50">
        <f t="shared" ref="H226:K241" si="78">H162*H205</f>
        <v>12.815667288766317</v>
      </c>
      <c r="I226" s="50">
        <f t="shared" si="78"/>
        <v>12.815667288766317</v>
      </c>
      <c r="J226" s="50">
        <f t="shared" si="78"/>
        <v>12.815667288766317</v>
      </c>
      <c r="K226" s="50">
        <f t="shared" si="78"/>
        <v>12.815667288766317</v>
      </c>
      <c r="L226" s="50">
        <f t="shared" ref="L226:M226" si="79">L162*L205</f>
        <v>12.815667288766317</v>
      </c>
      <c r="M226" s="50">
        <f t="shared" si="79"/>
        <v>12.815667288766317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-5.2377449578575319E-2</v>
      </c>
      <c r="H227" s="50">
        <f t="shared" si="78"/>
        <v>-0.33397366509316018</v>
      </c>
      <c r="I227" s="50">
        <f t="shared" si="78"/>
        <v>-0.27206352018432933</v>
      </c>
      <c r="J227" s="50">
        <f t="shared" si="78"/>
        <v>-0.60814879038221747</v>
      </c>
      <c r="K227" s="50">
        <f t="shared" si="78"/>
        <v>-0.60814879038221747</v>
      </c>
      <c r="L227" s="50">
        <f t="shared" ref="L227:M227" si="80">L163*L206</f>
        <v>-0.60814879038221747</v>
      </c>
      <c r="M227" s="50">
        <f t="shared" si="80"/>
        <v>-0.60814879038221747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-1.6190113001917616</v>
      </c>
      <c r="H228" s="50">
        <f t="shared" si="78"/>
        <v>-1.6208950960017403</v>
      </c>
      <c r="I228" s="50">
        <f t="shared" si="78"/>
        <v>-1.6236001766503976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-0.59490752035248329</v>
      </c>
      <c r="H229" s="50">
        <f t="shared" si="78"/>
        <v>-0.59490752035248329</v>
      </c>
      <c r="I229" s="50">
        <f t="shared" si="78"/>
        <v>-0.59490752035248329</v>
      </c>
      <c r="J229" s="50">
        <f t="shared" si="78"/>
        <v>-0.59490752035248329</v>
      </c>
      <c r="K229" s="50">
        <f t="shared" si="78"/>
        <v>-0.59490752035248329</v>
      </c>
      <c r="L229" s="50">
        <f t="shared" ref="L229:M229" si="82">L165*L208</f>
        <v>-0.59490752035248329</v>
      </c>
      <c r="M229" s="50">
        <f t="shared" si="82"/>
        <v>-0.59490752035248329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-0.39132465457563065</v>
      </c>
      <c r="H230" s="50">
        <f t="shared" si="78"/>
        <v>-0.40708336992859279</v>
      </c>
      <c r="I230" s="50">
        <f t="shared" si="78"/>
        <v>-0.40672140730838441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4.3066795845121155E-4</v>
      </c>
      <c r="H231" s="50">
        <f t="shared" si="78"/>
        <v>1.7509684144904995E-2</v>
      </c>
      <c r="I231" s="50">
        <f t="shared" si="78"/>
        <v>1.1619688689453143E-2</v>
      </c>
      <c r="J231" s="50">
        <f t="shared" si="78"/>
        <v>5.8059536067673174E-2</v>
      </c>
      <c r="K231" s="50">
        <f t="shared" si="78"/>
        <v>5.8059536067673174E-2</v>
      </c>
      <c r="L231" s="50">
        <f t="shared" ref="L231:M231" si="84">L167*L210</f>
        <v>5.8059536067673174E-2</v>
      </c>
      <c r="M231" s="50">
        <f t="shared" si="84"/>
        <v>5.8059536067673174E-2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-2.3551451122368388</v>
      </c>
      <c r="H232" s="50">
        <f t="shared" si="78"/>
        <v>-2.3606289449901623</v>
      </c>
      <c r="I232" s="50">
        <f t="shared" si="78"/>
        <v>-2.3685147362082692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1.4408178526813642</v>
      </c>
      <c r="H233" s="50">
        <f t="shared" si="78"/>
        <v>1.4408178526813642</v>
      </c>
      <c r="I233" s="50">
        <f t="shared" si="78"/>
        <v>1.4408178526813642</v>
      </c>
      <c r="J233" s="50">
        <f t="shared" si="78"/>
        <v>1.4408178526813642</v>
      </c>
      <c r="K233" s="50">
        <f t="shared" si="78"/>
        <v>1.4408178526813642</v>
      </c>
      <c r="L233" s="50">
        <f t="shared" ref="L233:M233" si="86">L169*L212</f>
        <v>1.4408178526813642</v>
      </c>
      <c r="M233" s="50">
        <f t="shared" si="86"/>
        <v>1.4408178526813642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1.1980005141518031</v>
      </c>
      <c r="H234" s="50">
        <f t="shared" si="78"/>
        <v>1.2964306960230116</v>
      </c>
      <c r="I234" s="50">
        <f t="shared" si="78"/>
        <v>1.2941262499919564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1.6246529090813585E-2</v>
      </c>
      <c r="H235" s="50">
        <f t="shared" si="78"/>
        <v>0.10371307144727315</v>
      </c>
      <c r="I235" s="50">
        <f t="shared" si="78"/>
        <v>8.4628329439043901E-2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3.0093556822982331E-3</v>
      </c>
      <c r="H236" s="50">
        <f t="shared" si="78"/>
        <v>1.9188516334273296E-2</v>
      </c>
      <c r="I236" s="50">
        <f t="shared" si="78"/>
        <v>1.5631457946124784E-2</v>
      </c>
      <c r="J236" s="50">
        <f t="shared" si="78"/>
        <v>3.4941296927296916E-2</v>
      </c>
      <c r="K236" s="50">
        <f t="shared" si="78"/>
        <v>3.4941296927296916E-2</v>
      </c>
      <c r="L236" s="50">
        <f t="shared" ref="L236:M236" si="89">L172*L215</f>
        <v>3.4941296927296916E-2</v>
      </c>
      <c r="M236" s="50">
        <f t="shared" si="89"/>
        <v>3.4941296927296916E-2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-2.1383881552225072E-4</v>
      </c>
      <c r="H237" s="50">
        <f t="shared" si="78"/>
        <v>-1.4184060199624467E-3</v>
      </c>
      <c r="I237" s="50">
        <f t="shared" si="78"/>
        <v>-1.1544425534853648E-3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1.5503600985690422</v>
      </c>
      <c r="H238" s="50">
        <f t="shared" si="78"/>
        <v>1.5521640154764142</v>
      </c>
      <c r="I238" s="50">
        <f t="shared" si="78"/>
        <v>1.554754392146789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1.0081319850936374</v>
      </c>
      <c r="H239" s="50">
        <f t="shared" si="78"/>
        <v>1.0499498906419231</v>
      </c>
      <c r="I239" s="50">
        <f t="shared" si="78"/>
        <v>1.0507669993931688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-2.8036415403426052</v>
      </c>
      <c r="H240" s="50">
        <f t="shared" si="78"/>
        <v>-2.9165446975278129</v>
      </c>
      <c r="I240" s="50">
        <f t="shared" si="78"/>
        <v>-2.9139514199865144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-0.98202091509159106</v>
      </c>
      <c r="H241" s="50">
        <f t="shared" si="78"/>
        <v>-0.98204340407999335</v>
      </c>
      <c r="I241" s="50">
        <f t="shared" si="78"/>
        <v>-0.9820630833756343</v>
      </c>
      <c r="J241" s="50">
        <f t="shared" si="78"/>
        <v>-0.99964326951973848</v>
      </c>
      <c r="K241" s="50">
        <f t="shared" si="78"/>
        <v>-1.0162183099059801</v>
      </c>
      <c r="L241" s="50">
        <f t="shared" ref="L241:M241" si="94">L177*L220</f>
        <v>-1.0327933502922215</v>
      </c>
      <c r="M241" s="50">
        <f t="shared" si="94"/>
        <v>-1.0493683906784632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-8.3316016277444806E-3</v>
      </c>
      <c r="H242" s="50">
        <f t="shared" ref="H242:K243" si="95">H178*H221</f>
        <v>-5.5669976733382668E-3</v>
      </c>
      <c r="I242" s="50">
        <f t="shared" si="95"/>
        <v>-7.9828645881831767E-3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0.15308938853632326</v>
      </c>
      <c r="H243" s="50">
        <f t="shared" si="95"/>
        <v>0.17009932059591473</v>
      </c>
      <c r="I243" s="50">
        <f t="shared" si="95"/>
        <v>0.18710925265550621</v>
      </c>
      <c r="J243" s="50">
        <f t="shared" si="95"/>
        <v>0.20411918471509766</v>
      </c>
      <c r="K243" s="50">
        <f t="shared" si="95"/>
        <v>0.22112911677468913</v>
      </c>
      <c r="L243" s="50">
        <f t="shared" ref="L243:M243" si="97">L179*L222</f>
        <v>0.23813904883428061</v>
      </c>
      <c r="M243" s="50">
        <f t="shared" si="97"/>
        <v>0.25514898089387211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9.3787797477172958</v>
      </c>
      <c r="H245" s="44">
        <f t="shared" ref="H245:K245" si="98">SUM(H226:H243)</f>
        <v>9.2424782344441496</v>
      </c>
      <c r="I245" s="44">
        <f t="shared" si="98"/>
        <v>9.2841623405020464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11834.564784981016</v>
      </c>
      <c r="H246" s="8">
        <f t="shared" ref="H246:K246" si="100">EXP(H245)</f>
        <v>10326.598605291147</v>
      </c>
      <c r="I246" s="8">
        <f t="shared" si="100"/>
        <v>10766.151170570713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118.56183642569529</v>
      </c>
      <c r="H247" s="21">
        <f t="shared" ref="H247:K247" si="102">H137</f>
        <v>121.28045267236115</v>
      </c>
      <c r="I247" s="21">
        <f t="shared" si="102"/>
        <v>124.06140663679059</v>
      </c>
      <c r="J247" s="21">
        <f t="shared" si="102"/>
        <v>124.06140663679059</v>
      </c>
      <c r="K247" s="21">
        <f t="shared" si="102"/>
        <v>124.06140663679059</v>
      </c>
      <c r="L247" s="21">
        <f t="shared" ref="L247:M247" si="103">L137</f>
        <v>124.06140663679059</v>
      </c>
      <c r="M247" s="21">
        <f t="shared" si="103"/>
        <v>124.06140663679059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1403127.7342062129</v>
      </c>
      <c r="H248" s="8">
        <f t="shared" ref="H248:K248" si="104">H246*H247</f>
        <v>1252414.5534154836</v>
      </c>
      <c r="I248" s="8">
        <f t="shared" si="104"/>
        <v>1335663.8582853323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1546519.1438269492</v>
      </c>
      <c r="H256" s="60">
        <f t="shared" ref="H256:K256" si="107">H121</f>
        <v>1461041.537705255</v>
      </c>
      <c r="I256" s="60">
        <f t="shared" si="107"/>
        <v>1519866.456554072</v>
      </c>
      <c r="J256" s="60">
        <f t="shared" si="107"/>
        <v>235736.99681846891</v>
      </c>
      <c r="K256" s="60">
        <f t="shared" si="107"/>
        <v>224916.66866450119</v>
      </c>
      <c r="L256" s="60">
        <f t="shared" ref="L256:M256" si="108">L121</f>
        <v>214592.99357280057</v>
      </c>
      <c r="M256" s="60">
        <f t="shared" si="108"/>
        <v>204743.17516780901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1403127.7342062129</v>
      </c>
      <c r="H257" s="60">
        <f t="shared" ref="H257:K257" si="110">H248</f>
        <v>1252414.5534154836</v>
      </c>
      <c r="I257" s="60">
        <f t="shared" si="110"/>
        <v>1335663.8582853323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143391.40962073626</v>
      </c>
      <c r="H258" s="25">
        <f t="shared" ref="H258:K258" si="113">H256-H257</f>
        <v>208626.98428977141</v>
      </c>
      <c r="I258" s="25">
        <f t="shared" si="113"/>
        <v>184202.59826873965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0.10219412397393501</v>
      </c>
      <c r="H259" s="61">
        <f t="shared" ref="H259:K259" si="116">H258/H257</f>
        <v>0.16657981474330588</v>
      </c>
      <c r="I259" s="61">
        <f t="shared" si="116"/>
        <v>0.13791089511489141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9.7302851273268903E-2</v>
      </c>
      <c r="H261" s="64">
        <f t="shared" ref="H261:K261" si="118">LN(H256/H257)</f>
        <v>0.15407623255039082</v>
      </c>
      <c r="I261" s="64">
        <f t="shared" si="118"/>
        <v>0.1291940330910224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A16" sqref="A1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Atikokan Hydro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1546519.1438269492</v>
      </c>
      <c r="G10" s="86">
        <f>'Benchmarking Calculations'!H121</f>
        <v>1461041.537705255</v>
      </c>
      <c r="H10" s="86">
        <f>'Benchmarking Calculations'!I121</f>
        <v>1519866.456554072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1403127.7342062129</v>
      </c>
      <c r="G12" s="86">
        <f>'Benchmarking Calculations'!H257</f>
        <v>1252414.5534154836</v>
      </c>
      <c r="H12" s="86">
        <f>'Benchmarking Calculations'!I257</f>
        <v>1335663.8582853323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143391.40962073626</v>
      </c>
      <c r="G14" s="86">
        <f t="shared" si="0"/>
        <v>208626.98428977141</v>
      </c>
      <c r="H14" s="86">
        <f t="shared" si="0"/>
        <v>184202.59826873965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9.7302851273268903E-2</v>
      </c>
      <c r="G16" s="167">
        <f t="shared" ref="G16:H16" si="2">LN(G10/G12)</f>
        <v>0.15407623255039082</v>
      </c>
      <c r="H16" s="167">
        <f t="shared" si="2"/>
        <v>0.1291940330910224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0.12685770563822737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 t="shared" ref="G22" si="5">IF(G16&lt;-0.25,1,IF(G16&lt;-0.1,2,IF(G16&lt;0.1,3,IF(G16&lt;0.25,4,5))))</f>
        <v>4</v>
      </c>
      <c r="H22" s="149">
        <f>IF($H$16&lt;-0.25,1,IF($H$16&lt;-0.1,2,IF($H$16&lt;0.1,3,IF($H$16&lt;0.25,4,5))))</f>
        <v>4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4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Jennifer Wiens</cp:lastModifiedBy>
  <cp:lastPrinted>2016-07-25T18:30:34Z</cp:lastPrinted>
  <dcterms:created xsi:type="dcterms:W3CDTF">2016-07-20T15:58:10Z</dcterms:created>
  <dcterms:modified xsi:type="dcterms:W3CDTF">2016-10-03T20:28:48Z</dcterms:modified>
</cp:coreProperties>
</file>