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2540" activeTab="3"/>
  </bookViews>
  <sheets>
    <sheet name="LRAM" sheetId="1" r:id="rId1"/>
    <sheet name="PBA" sheetId="2" r:id="rId2"/>
    <sheet name="CBRE A" sheetId="3" r:id="rId3"/>
    <sheet name="CBRE B" sheetId="4" r:id="rId4"/>
  </sheets>
  <calcPr calcId="145621"/>
</workbook>
</file>

<file path=xl/calcChain.xml><?xml version="1.0" encoding="utf-8"?>
<calcChain xmlns="http://schemas.openxmlformats.org/spreadsheetml/2006/main">
  <c r="F6" i="1" l="1"/>
  <c r="F4" i="1"/>
  <c r="E4" i="1"/>
  <c r="D4" i="1"/>
  <c r="C4" i="1"/>
  <c r="D10" i="4" l="1"/>
  <c r="D33" i="4" l="1"/>
  <c r="D32" i="4"/>
  <c r="D31" i="4"/>
  <c r="D30" i="4"/>
  <c r="C34" i="4"/>
  <c r="C26" i="4"/>
  <c r="F13" i="4"/>
  <c r="F12" i="4"/>
  <c r="F11" i="4"/>
  <c r="F10" i="4"/>
  <c r="F9" i="4"/>
  <c r="F8" i="4"/>
  <c r="F7" i="4"/>
  <c r="D14" i="4"/>
  <c r="C25" i="4" s="1"/>
  <c r="C27" i="4" s="1"/>
  <c r="E14" i="4"/>
  <c r="C14" i="4"/>
  <c r="B10" i="3"/>
  <c r="C8" i="3" s="1"/>
  <c r="C17" i="4" l="1"/>
  <c r="D34" i="4"/>
  <c r="C9" i="3"/>
  <c r="C6" i="3"/>
  <c r="C7" i="3"/>
  <c r="F14" i="4" l="1"/>
  <c r="C18" i="4" s="1"/>
  <c r="C19" i="4" s="1"/>
  <c r="C21" i="4" s="1"/>
  <c r="C22" i="4" s="1"/>
  <c r="E33" i="4" l="1"/>
  <c r="F33" i="4" s="1"/>
  <c r="E32" i="4"/>
  <c r="F32" i="4" s="1"/>
  <c r="E31" i="4"/>
  <c r="F31" i="4" s="1"/>
  <c r="E30" i="4"/>
  <c r="F30" i="4" s="1"/>
  <c r="G10" i="4"/>
  <c r="H10" i="4" s="1"/>
  <c r="G13" i="4"/>
  <c r="H13" i="4" s="1"/>
  <c r="J13" i="4" s="1"/>
  <c r="G12" i="4"/>
  <c r="H12" i="4" s="1"/>
  <c r="G8" i="4"/>
  <c r="H8" i="4" s="1"/>
  <c r="J8" i="4" s="1"/>
  <c r="G11" i="4"/>
  <c r="H11" i="4" s="1"/>
  <c r="J11" i="4" s="1"/>
  <c r="G7" i="4"/>
  <c r="H7" i="4" s="1"/>
  <c r="J7" i="4" s="1"/>
  <c r="G9" i="4"/>
  <c r="H9" i="4" s="1"/>
  <c r="J9" i="4" s="1"/>
  <c r="H14" i="4" l="1"/>
  <c r="G14" i="4"/>
  <c r="D9" i="3" l="1"/>
  <c r="E9" i="3" s="1"/>
  <c r="D8" i="3"/>
  <c r="E8" i="3" s="1"/>
  <c r="D7" i="3"/>
  <c r="E7" i="3" s="1"/>
  <c r="D6" i="3" l="1"/>
  <c r="E6" i="3" s="1"/>
  <c r="D14" i="2"/>
  <c r="C14" i="2"/>
  <c r="E12" i="2" s="1"/>
  <c r="F12" i="2" s="1"/>
  <c r="E13" i="2"/>
  <c r="F13" i="2" s="1"/>
  <c r="E10" i="2"/>
  <c r="F10" i="2" s="1"/>
  <c r="E7" i="2"/>
  <c r="F7" i="2" s="1"/>
  <c r="E8" i="2" l="1"/>
  <c r="F8" i="2" s="1"/>
  <c r="F14" i="2" s="1"/>
  <c r="E11" i="2"/>
  <c r="F11" i="2" s="1"/>
  <c r="G11" i="2" s="1"/>
  <c r="E9" i="2"/>
  <c r="F9" i="2" s="1"/>
  <c r="E14" i="2"/>
  <c r="G7" i="2"/>
  <c r="G9" i="2"/>
  <c r="G10" i="2"/>
  <c r="G12" i="2"/>
  <c r="G13" i="2"/>
  <c r="G8" i="2" l="1"/>
  <c r="G8" i="1" l="1"/>
  <c r="F9" i="1"/>
  <c r="G5" i="1"/>
  <c r="G4" i="1"/>
  <c r="G3" i="1"/>
  <c r="E6" i="1"/>
  <c r="E9" i="1" s="1"/>
  <c r="D6" i="1"/>
  <c r="D9" i="1" s="1"/>
  <c r="C6" i="1"/>
  <c r="C9" i="1" s="1"/>
  <c r="B6" i="1"/>
  <c r="B9" i="1" s="1"/>
  <c r="G6" i="1" l="1"/>
  <c r="G9" i="1" s="1"/>
</calcChain>
</file>

<file path=xl/sharedStrings.xml><?xml version="1.0" encoding="utf-8"?>
<sst xmlns="http://schemas.openxmlformats.org/spreadsheetml/2006/main" count="96" uniqueCount="67">
  <si>
    <t>Results</t>
  </si>
  <si>
    <t>Year</t>
  </si>
  <si>
    <t>Lost Revenue Adjustment Mechanism Summary By Rate Class</t>
  </si>
  <si>
    <t>Residential</t>
  </si>
  <si>
    <t>GS&gt;50 kW</t>
  </si>
  <si>
    <t>GS&lt;50 kW</t>
  </si>
  <si>
    <t>Street Lighting</t>
  </si>
  <si>
    <t>Large Use</t>
  </si>
  <si>
    <t>Total</t>
  </si>
  <si>
    <t>Forecast</t>
  </si>
  <si>
    <t>Net</t>
  </si>
  <si>
    <t>Interest</t>
  </si>
  <si>
    <t>Total Claim</t>
  </si>
  <si>
    <t>Rate Rider for Permanent Bypass Agreement (PBA)  - June 1, 2015 to December 31, 2017</t>
  </si>
  <si>
    <t>(to be collected over a 31  month period)</t>
  </si>
  <si>
    <t>Rate Class</t>
  </si>
  <si>
    <t>Allocation</t>
  </si>
  <si>
    <t>Allocated Balance</t>
  </si>
  <si>
    <t>Unit</t>
  </si>
  <si>
    <t xml:space="preserve">Residential </t>
  </si>
  <si>
    <t>kWh</t>
  </si>
  <si>
    <t>G.S. &lt; 50 kW</t>
  </si>
  <si>
    <t>G.S. 50 kW to 4999 kW</t>
  </si>
  <si>
    <t>kW</t>
  </si>
  <si>
    <t xml:space="preserve">Large Use </t>
  </si>
  <si>
    <t>Unmetered Scattered Load</t>
  </si>
  <si>
    <t>Sentinel Lights</t>
  </si>
  <si>
    <t>Streetlighting</t>
  </si>
  <si>
    <t>(to be trued-up as part of IRM Process)</t>
  </si>
  <si>
    <t>Remaining PBA to recover</t>
  </si>
  <si>
    <t>2015 COS Approved kWh</t>
  </si>
  <si>
    <t>2015 COS Approved kW</t>
  </si>
  <si>
    <t>(to be collected over a 12 month period)</t>
  </si>
  <si>
    <t>Customer 1</t>
  </si>
  <si>
    <t>Customer 2</t>
  </si>
  <si>
    <t>Customer 3</t>
  </si>
  <si>
    <t>Customer 4</t>
  </si>
  <si>
    <t>PDF</t>
  </si>
  <si>
    <t>Monthly Adjustment</t>
  </si>
  <si>
    <t>Proposed Rate Rider over one year</t>
  </si>
  <si>
    <t>Prior Approved Rate Rider</t>
  </si>
  <si>
    <t>Total Metered Non-RPP consumption minus WMP (kWh)</t>
  </si>
  <si>
    <t>Metered Consumption for Current Class B Customers</t>
  </si>
  <si>
    <t>% of total kWh</t>
  </si>
  <si>
    <t>Total of Sub Account CBR Class B allocated to Class B Customers</t>
  </si>
  <si>
    <t>Total Metered Class A Consumption in 2015 (partial and/or full year Class A customers)</t>
  </si>
  <si>
    <t>Total Metered Consumption for New Class A Customers in the period prior to becoming Class A (Jan - Jun)</t>
  </si>
  <si>
    <t>Class B Metered Consumption</t>
  </si>
  <si>
    <t>% of Sub Account to be allocated to Class B Customers</t>
  </si>
  <si>
    <t>RSVA Sub Account - CBR Class B to Recover</t>
  </si>
  <si>
    <t>$ to be allocated to Class B customers</t>
  </si>
  <si>
    <t>$ to be allocated to Class A customers</t>
  </si>
  <si>
    <t>Proposed Class B Rate Rider</t>
  </si>
  <si>
    <t>Total Class B Consumption for Years Since Last Disposition (Non-RPP Consumption Less WMP and Class A)</t>
  </si>
  <si>
    <t>New Class A Customers Former Class B Consumption</t>
  </si>
  <si>
    <t>Portion of Consumption of Former Class B Customers</t>
  </si>
  <si>
    <t>Total CBR Class B Sub Account Balance</t>
  </si>
  <si>
    <t>Total Metered kWh Consumption for each new Class A customer for the period prior to becoming Class A</t>
  </si>
  <si>
    <t>% of kWh</t>
  </si>
  <si>
    <t>Customer Specific Sub Accoung CBR Class B allocation for the period prior to becoming Class A</t>
  </si>
  <si>
    <t>Monthly Equal Payments</t>
  </si>
  <si>
    <t>(to be collected over a 12 month period from class B customers)</t>
  </si>
  <si>
    <t>Total Consumption less Class A Consumption</t>
  </si>
  <si>
    <t>Allocation of Sub Account CBRE Class B Balances for Former Class B Customers</t>
  </si>
  <si>
    <t>Rate Rider for Disposition of RSVA Sub Account - CBRE Class B</t>
  </si>
  <si>
    <t>Adjustment for Class A Customers for the disposal of Sub-Account CBRE Class A</t>
  </si>
  <si>
    <t>Sub-Account of 1508 for CBRE Class A to 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</si>
</sst>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-* #,##0_-;\-* #,##0_-;_-* &quot;-&quot;??_-;_-@_-"/>
    <numFmt numFmtId="168" formatCode="0.0%"/>
    <numFmt numFmtId="169" formatCode="_-* #,##0.0000_-;\-* #,##0.0000_-;_-* &quot;-&quot;??_-;_-@_-"/>
    <numFmt numFmtId="170" formatCode="0.00000000"/>
    <numFmt numFmtId="171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3" borderId="1" xfId="0" applyFont="1" applyFill="1" applyBorder="1"/>
    <xf numFmtId="166" fontId="0" fillId="0" borderId="0" xfId="1" applyNumberFormat="1" applyFont="1"/>
    <xf numFmtId="0" fontId="2" fillId="3" borderId="1" xfId="0" applyFont="1" applyFill="1" applyBorder="1" applyAlignment="1">
      <alignment horizontal="center"/>
    </xf>
    <xf numFmtId="166" fontId="0" fillId="0" borderId="0" xfId="0" applyNumberFormat="1"/>
    <xf numFmtId="0" fontId="3" fillId="0" borderId="0" xfId="0" applyFont="1"/>
    <xf numFmtId="0" fontId="4" fillId="0" borderId="0" xfId="0" applyFont="1"/>
    <xf numFmtId="167" fontId="5" fillId="0" borderId="0" xfId="0" applyNumberFormat="1" applyFont="1"/>
    <xf numFmtId="0" fontId="0" fillId="0" borderId="0" xfId="0" applyBorder="1"/>
    <xf numFmtId="0" fontId="2" fillId="0" borderId="0" xfId="0" applyFont="1" applyBorder="1"/>
    <xf numFmtId="167" fontId="0" fillId="0" borderId="0" xfId="0" applyNumberFormat="1" applyBorder="1"/>
    <xf numFmtId="168" fontId="0" fillId="0" borderId="0" xfId="2" applyNumberFormat="1" applyFont="1" applyBorder="1"/>
    <xf numFmtId="169" fontId="0" fillId="0" borderId="0" xfId="0" applyNumberFormat="1" applyBorder="1"/>
    <xf numFmtId="167" fontId="2" fillId="0" borderId="0" xfId="0" applyNumberFormat="1" applyFont="1" applyBorder="1"/>
    <xf numFmtId="9" fontId="2" fillId="0" borderId="0" xfId="2" applyFont="1" applyBorder="1"/>
    <xf numFmtId="0" fontId="2" fillId="3" borderId="1" xfId="0" applyFont="1" applyFill="1" applyBorder="1" applyAlignment="1">
      <alignment horizontal="center" wrapText="1"/>
    </xf>
    <xf numFmtId="167" fontId="2" fillId="0" borderId="0" xfId="0" applyNumberFormat="1" applyFont="1"/>
    <xf numFmtId="170" fontId="0" fillId="0" borderId="0" xfId="0" applyNumberFormat="1"/>
    <xf numFmtId="165" fontId="0" fillId="0" borderId="0" xfId="3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165" fontId="0" fillId="0" borderId="0" xfId="3" applyFont="1"/>
    <xf numFmtId="165" fontId="5" fillId="0" borderId="0" xfId="3" applyFont="1"/>
    <xf numFmtId="165" fontId="6" fillId="3" borderId="1" xfId="3" applyFont="1" applyFill="1" applyBorder="1" applyAlignment="1">
      <alignment horizontal="center" wrapText="1"/>
    </xf>
    <xf numFmtId="165" fontId="2" fillId="0" borderId="0" xfId="3" applyFont="1" applyBorder="1"/>
    <xf numFmtId="168" fontId="2" fillId="0" borderId="0" xfId="2" applyNumberFormat="1" applyFont="1" applyBorder="1"/>
    <xf numFmtId="0" fontId="2" fillId="0" borderId="0" xfId="0" applyFont="1" applyFill="1" applyBorder="1"/>
    <xf numFmtId="167" fontId="0" fillId="0" borderId="0" xfId="0" applyNumberFormat="1"/>
    <xf numFmtId="165" fontId="0" fillId="0" borderId="0" xfId="0" applyNumberFormat="1"/>
    <xf numFmtId="9" fontId="0" fillId="0" borderId="0" xfId="2" applyFont="1"/>
    <xf numFmtId="171" fontId="0" fillId="0" borderId="0" xfId="0" applyNumberFormat="1"/>
    <xf numFmtId="0" fontId="2" fillId="0" borderId="0" xfId="0" applyFont="1" applyFill="1" applyBorder="1" applyAlignment="1">
      <alignment wrapText="1"/>
    </xf>
    <xf numFmtId="10" fontId="0" fillId="0" borderId="0" xfId="2" applyNumberFormat="1" applyFont="1"/>
    <xf numFmtId="165" fontId="2" fillId="0" borderId="0" xfId="3" applyFont="1"/>
    <xf numFmtId="10" fontId="2" fillId="0" borderId="0" xfId="2" applyNumberFormat="1" applyFont="1"/>
    <xf numFmtId="164" fontId="0" fillId="0" borderId="0" xfId="0" applyNumberFormat="1"/>
    <xf numFmtId="167" fontId="2" fillId="4" borderId="0" xfId="0" applyNumberFormat="1" applyFont="1" applyFill="1"/>
    <xf numFmtId="165" fontId="0" fillId="4" borderId="0" xfId="3" applyFont="1" applyFill="1"/>
    <xf numFmtId="0" fontId="2" fillId="2" borderId="1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41" sqref="C41"/>
    </sheetView>
  </sheetViews>
  <sheetFormatPr defaultRowHeight="15" x14ac:dyDescent="0.25"/>
  <cols>
    <col min="1" max="1" width="10.85546875" bestFit="1" customWidth="1"/>
    <col min="2" max="2" width="11.5703125" bestFit="1" customWidth="1"/>
    <col min="3" max="3" width="10.5703125" bestFit="1" customWidth="1"/>
    <col min="4" max="4" width="9.85546875" bestFit="1" customWidth="1"/>
    <col min="5" max="5" width="14" bestFit="1" customWidth="1"/>
    <col min="6" max="6" width="9.5703125" bestFit="1" customWidth="1"/>
    <col min="7" max="7" width="10.7109375" bestFit="1" customWidth="1"/>
    <col min="8" max="8" width="10.5703125" bestFit="1" customWidth="1"/>
  </cols>
  <sheetData>
    <row r="1" spans="1:8" x14ac:dyDescent="0.25">
      <c r="A1" s="2" t="s">
        <v>0</v>
      </c>
      <c r="B1" s="41" t="s">
        <v>2</v>
      </c>
      <c r="C1" s="41"/>
      <c r="D1" s="41"/>
      <c r="E1" s="41"/>
      <c r="F1" s="41"/>
      <c r="G1" s="41"/>
    </row>
    <row r="2" spans="1:8" x14ac:dyDescent="0.25">
      <c r="A2" s="2" t="s">
        <v>1</v>
      </c>
      <c r="B2" s="5" t="s">
        <v>3</v>
      </c>
      <c r="C2" s="5" t="s">
        <v>5</v>
      </c>
      <c r="D2" s="5" t="s">
        <v>4</v>
      </c>
      <c r="E2" s="5" t="s">
        <v>6</v>
      </c>
      <c r="F2" s="5" t="s">
        <v>7</v>
      </c>
      <c r="G2" s="5" t="s">
        <v>8</v>
      </c>
    </row>
    <row r="3" spans="1:8" x14ac:dyDescent="0.25">
      <c r="A3" s="2">
        <v>2015</v>
      </c>
      <c r="B3" s="4">
        <v>48713</v>
      </c>
      <c r="C3" s="4">
        <v>64855</v>
      </c>
      <c r="D3" s="4">
        <v>53684</v>
      </c>
      <c r="E3" s="4">
        <v>4412</v>
      </c>
      <c r="F3" s="4">
        <v>7194</v>
      </c>
      <c r="G3" s="4">
        <f>SUM(B3:F3)</f>
        <v>178858</v>
      </c>
    </row>
    <row r="4" spans="1:8" x14ac:dyDescent="0.25">
      <c r="A4" s="2" t="s">
        <v>8</v>
      </c>
      <c r="B4" s="4">
        <v>48713</v>
      </c>
      <c r="C4" s="4">
        <f>C3</f>
        <v>64855</v>
      </c>
      <c r="D4" s="4">
        <f>D3</f>
        <v>53684</v>
      </c>
      <c r="E4" s="4">
        <f>E3</f>
        <v>4412</v>
      </c>
      <c r="F4" s="4">
        <f>F3</f>
        <v>7194</v>
      </c>
      <c r="G4" s="4">
        <f t="shared" ref="G4:G5" si="0">SUM(B4:F4)</f>
        <v>178858</v>
      </c>
    </row>
    <row r="5" spans="1:8" x14ac:dyDescent="0.25">
      <c r="A5" s="2" t="s">
        <v>9</v>
      </c>
      <c r="B5" s="4">
        <v>19421</v>
      </c>
      <c r="C5" s="4">
        <v>8104</v>
      </c>
      <c r="D5" s="4">
        <v>19041</v>
      </c>
      <c r="E5" s="4">
        <v>31</v>
      </c>
      <c r="F5" s="4">
        <v>313</v>
      </c>
      <c r="G5" s="4">
        <f t="shared" si="0"/>
        <v>46910</v>
      </c>
    </row>
    <row r="6" spans="1:8" x14ac:dyDescent="0.25">
      <c r="A6" s="2" t="s">
        <v>10</v>
      </c>
      <c r="B6" s="4">
        <f>B4-B5</f>
        <v>29292</v>
      </c>
      <c r="C6" s="4">
        <f t="shared" ref="C6:G6" si="1">C4-C5</f>
        <v>56751</v>
      </c>
      <c r="D6" s="4">
        <f t="shared" si="1"/>
        <v>34643</v>
      </c>
      <c r="E6" s="4">
        <f t="shared" si="1"/>
        <v>4381</v>
      </c>
      <c r="F6" s="4">
        <f>F4-F5</f>
        <v>6881</v>
      </c>
      <c r="G6" s="4">
        <f t="shared" si="1"/>
        <v>131948</v>
      </c>
    </row>
    <row r="8" spans="1:8" x14ac:dyDescent="0.25">
      <c r="A8" s="2" t="s">
        <v>11</v>
      </c>
      <c r="B8" s="4">
        <v>443</v>
      </c>
      <c r="C8" s="4">
        <v>860</v>
      </c>
      <c r="D8" s="4">
        <v>524</v>
      </c>
      <c r="E8" s="4">
        <v>66</v>
      </c>
      <c r="F8" s="4">
        <v>104</v>
      </c>
      <c r="G8" s="4">
        <f>SUM(B8:F8)</f>
        <v>1997</v>
      </c>
      <c r="H8" s="4"/>
    </row>
    <row r="9" spans="1:8" x14ac:dyDescent="0.25">
      <c r="A9" s="2" t="s">
        <v>12</v>
      </c>
      <c r="B9" s="6">
        <f>B6+B8</f>
        <v>29735</v>
      </c>
      <c r="C9" s="6">
        <f t="shared" ref="C9:F9" si="2">C6+C8</f>
        <v>57611</v>
      </c>
      <c r="D9" s="6">
        <f t="shared" si="2"/>
        <v>35167</v>
      </c>
      <c r="E9" s="6">
        <f t="shared" si="2"/>
        <v>4447</v>
      </c>
      <c r="F9" s="6">
        <f t="shared" si="2"/>
        <v>6985</v>
      </c>
      <c r="G9" s="4">
        <f>SUM(G6:G8)</f>
        <v>133945</v>
      </c>
    </row>
    <row r="11" spans="1:8" x14ac:dyDescent="0.25">
      <c r="B11" s="38"/>
      <c r="C11" s="38"/>
      <c r="D11" s="38"/>
      <c r="E11" s="38"/>
      <c r="F11" s="38"/>
      <c r="G11" s="38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7" sqref="F7"/>
    </sheetView>
  </sheetViews>
  <sheetFormatPr defaultRowHeight="15" x14ac:dyDescent="0.25"/>
  <cols>
    <col min="1" max="1" width="24.85546875" customWidth="1"/>
    <col min="2" max="2" width="2.42578125" customWidth="1"/>
    <col min="3" max="3" width="12.5703125" bestFit="1" customWidth="1"/>
    <col min="5" max="5" width="10" bestFit="1" customWidth="1"/>
    <col min="6" max="6" width="10.5703125" bestFit="1" customWidth="1"/>
    <col min="7" max="7" width="8.42578125" bestFit="1" customWidth="1"/>
  </cols>
  <sheetData>
    <row r="1" spans="1:9" x14ac:dyDescent="0.25">
      <c r="A1" s="7" t="s">
        <v>13</v>
      </c>
    </row>
    <row r="2" spans="1:9" x14ac:dyDescent="0.25">
      <c r="A2" s="8" t="s">
        <v>14</v>
      </c>
    </row>
    <row r="3" spans="1:9" ht="17.25" x14ac:dyDescent="0.4">
      <c r="A3" s="8" t="s">
        <v>28</v>
      </c>
      <c r="F3" s="9"/>
    </row>
    <row r="4" spans="1:9" ht="17.25" x14ac:dyDescent="0.4">
      <c r="E4" s="9"/>
    </row>
    <row r="5" spans="1:9" ht="17.25" x14ac:dyDescent="0.4">
      <c r="A5" s="1" t="s">
        <v>29</v>
      </c>
      <c r="E5" s="9"/>
      <c r="F5" s="9">
        <v>181341.32</v>
      </c>
    </row>
    <row r="6" spans="1:9" ht="48.75" x14ac:dyDescent="0.25">
      <c r="A6" s="21" t="s">
        <v>15</v>
      </c>
      <c r="B6" s="21"/>
      <c r="C6" s="22" t="s">
        <v>30</v>
      </c>
      <c r="D6" s="22" t="s">
        <v>31</v>
      </c>
      <c r="E6" s="23" t="s">
        <v>16</v>
      </c>
      <c r="F6" s="22" t="s">
        <v>17</v>
      </c>
      <c r="G6" s="22" t="s">
        <v>39</v>
      </c>
      <c r="H6" s="23" t="s">
        <v>18</v>
      </c>
      <c r="I6" s="22" t="s">
        <v>40</v>
      </c>
    </row>
    <row r="7" spans="1:9" x14ac:dyDescent="0.25">
      <c r="A7" s="11" t="s">
        <v>19</v>
      </c>
      <c r="B7" s="10"/>
      <c r="C7" s="12">
        <v>140396362.65729067</v>
      </c>
      <c r="D7" s="10"/>
      <c r="E7" s="13">
        <f t="shared" ref="E7:E13" si="0">+C7/$C$14</f>
        <v>0.23646254405955877</v>
      </c>
      <c r="F7" s="12">
        <f>+E7*$F$5</f>
        <v>42880.429870318549</v>
      </c>
      <c r="G7" s="14">
        <f>+F7/C7</f>
        <v>3.0542407978894888E-4</v>
      </c>
      <c r="H7" s="10" t="s">
        <v>20</v>
      </c>
      <c r="I7">
        <v>8.0000000000000004E-4</v>
      </c>
    </row>
    <row r="8" spans="1:9" x14ac:dyDescent="0.25">
      <c r="A8" s="11" t="s">
        <v>21</v>
      </c>
      <c r="B8" s="10"/>
      <c r="C8" s="12">
        <v>64120602.168156713</v>
      </c>
      <c r="D8" s="10"/>
      <c r="E8" s="13">
        <f t="shared" si="0"/>
        <v>0.10799511061639203</v>
      </c>
      <c r="F8" s="12">
        <f t="shared" ref="F8:F13" si="1">+E8*$F$5</f>
        <v>19583.975912722544</v>
      </c>
      <c r="G8" s="14">
        <f>+F8/C8</f>
        <v>3.0542407978894888E-4</v>
      </c>
      <c r="H8" s="10" t="s">
        <v>20</v>
      </c>
      <c r="I8">
        <v>8.0000000000000004E-4</v>
      </c>
    </row>
    <row r="9" spans="1:9" x14ac:dyDescent="0.25">
      <c r="A9" s="11" t="s">
        <v>22</v>
      </c>
      <c r="B9" s="10"/>
      <c r="C9" s="12">
        <v>361168298.78088093</v>
      </c>
      <c r="D9" s="12">
        <v>942723.06483029458</v>
      </c>
      <c r="E9" s="13">
        <f t="shared" si="0"/>
        <v>0.60829763070044218</v>
      </c>
      <c r="F9" s="12">
        <f t="shared" si="1"/>
        <v>110309.49530409071</v>
      </c>
      <c r="G9" s="14">
        <f>+F9/D9</f>
        <v>0.11701155876985805</v>
      </c>
      <c r="H9" s="10" t="s">
        <v>23</v>
      </c>
      <c r="I9">
        <v>0.30719999999999997</v>
      </c>
    </row>
    <row r="10" spans="1:9" x14ac:dyDescent="0.25">
      <c r="A10" s="11" t="s">
        <v>24</v>
      </c>
      <c r="B10" s="10"/>
      <c r="C10" s="12">
        <v>22711894.129096057</v>
      </c>
      <c r="D10" s="12">
        <v>35166.23590653509</v>
      </c>
      <c r="E10" s="13">
        <f t="shared" si="0"/>
        <v>3.8252502874927756E-2</v>
      </c>
      <c r="F10" s="12">
        <f t="shared" si="1"/>
        <v>6936.7593646431942</v>
      </c>
      <c r="G10" s="14">
        <f>+F10/D10</f>
        <v>0.19725623700755834</v>
      </c>
      <c r="H10" s="10" t="s">
        <v>23</v>
      </c>
      <c r="I10">
        <v>0.51790000000000003</v>
      </c>
    </row>
    <row r="11" spans="1:9" x14ac:dyDescent="0.25">
      <c r="A11" s="11" t="s">
        <v>25</v>
      </c>
      <c r="B11" s="10"/>
      <c r="C11" s="12">
        <v>657094.00494567677</v>
      </c>
      <c r="D11" s="10"/>
      <c r="E11" s="13">
        <f t="shared" si="0"/>
        <v>1.1067104386102867E-3</v>
      </c>
      <c r="F11" s="12">
        <f t="shared" si="1"/>
        <v>200.69233179536835</v>
      </c>
      <c r="G11" s="14">
        <f>+F11/C11</f>
        <v>3.0542407978894888E-4</v>
      </c>
      <c r="H11" s="10" t="s">
        <v>20</v>
      </c>
      <c r="I11">
        <v>8.0000000000000004E-4</v>
      </c>
    </row>
    <row r="12" spans="1:9" x14ac:dyDescent="0.25">
      <c r="A12" s="11" t="s">
        <v>26</v>
      </c>
      <c r="B12" s="10"/>
      <c r="C12" s="12">
        <v>149276.39720716985</v>
      </c>
      <c r="D12" s="12">
        <v>353.07698754713226</v>
      </c>
      <c r="E12" s="13">
        <f t="shared" si="0"/>
        <v>2.5141874036876689E-4</v>
      </c>
      <c r="F12" s="12">
        <f t="shared" si="1"/>
        <v>45.592606251209475</v>
      </c>
      <c r="G12" s="14">
        <f>+F12/D12</f>
        <v>0.12912936231824884</v>
      </c>
      <c r="H12" s="10" t="s">
        <v>23</v>
      </c>
      <c r="I12">
        <v>0.33900000000000002</v>
      </c>
    </row>
    <row r="13" spans="1:9" x14ac:dyDescent="0.25">
      <c r="A13" s="11" t="s">
        <v>27</v>
      </c>
      <c r="B13" s="10"/>
      <c r="C13" s="12">
        <v>4532630.8624227811</v>
      </c>
      <c r="D13" s="12">
        <v>11925.040694103176</v>
      </c>
      <c r="E13" s="13">
        <f t="shared" si="0"/>
        <v>7.6340825697004278E-3</v>
      </c>
      <c r="F13" s="12">
        <f t="shared" si="1"/>
        <v>1384.3746101784677</v>
      </c>
      <c r="G13" s="14">
        <f>+F13/D13</f>
        <v>0.11608971790452911</v>
      </c>
      <c r="H13" s="10" t="s">
        <v>23</v>
      </c>
      <c r="I13">
        <v>0.30480000000000002</v>
      </c>
    </row>
    <row r="14" spans="1:9" x14ac:dyDescent="0.25">
      <c r="A14" s="15" t="s">
        <v>8</v>
      </c>
      <c r="B14" s="11"/>
      <c r="C14" s="15">
        <f>SUM(C7:C13)</f>
        <v>593736158.99999988</v>
      </c>
      <c r="D14" s="15">
        <f>SUM(D7:D13)</f>
        <v>990167.41841847997</v>
      </c>
      <c r="E14" s="16">
        <f>SUM(E7:E13)</f>
        <v>1.0000000000000002</v>
      </c>
      <c r="F14" s="15">
        <f>SUM(F7:F13)</f>
        <v>181341.32000000007</v>
      </c>
      <c r="G14" s="10"/>
      <c r="H1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L23" sqref="L23"/>
    </sheetView>
  </sheetViews>
  <sheetFormatPr defaultRowHeight="15" x14ac:dyDescent="0.25"/>
  <cols>
    <col min="1" max="1" width="43.140625" customWidth="1"/>
    <col min="2" max="2" width="12.5703125" bestFit="1" customWidth="1"/>
    <col min="3" max="3" width="9.28515625" customWidth="1"/>
    <col min="5" max="5" width="11.42578125" bestFit="1" customWidth="1"/>
  </cols>
  <sheetData>
    <row r="1" spans="1:5" x14ac:dyDescent="0.25">
      <c r="A1" s="7" t="s">
        <v>65</v>
      </c>
    </row>
    <row r="2" spans="1:5" x14ac:dyDescent="0.25">
      <c r="A2" s="8" t="s">
        <v>32</v>
      </c>
    </row>
    <row r="3" spans="1:5" ht="17.25" x14ac:dyDescent="0.4">
      <c r="C3" s="9"/>
    </row>
    <row r="4" spans="1:5" ht="17.25" x14ac:dyDescent="0.4">
      <c r="A4" s="1" t="s">
        <v>66</v>
      </c>
      <c r="C4" s="9"/>
      <c r="D4" s="18">
        <v>18397</v>
      </c>
    </row>
    <row r="5" spans="1:5" ht="45" x14ac:dyDescent="0.25">
      <c r="A5" s="3"/>
      <c r="B5" s="17" t="s">
        <v>37</v>
      </c>
      <c r="C5" s="5" t="s">
        <v>16</v>
      </c>
      <c r="D5" s="17" t="s">
        <v>17</v>
      </c>
      <c r="E5" s="17" t="s">
        <v>38</v>
      </c>
    </row>
    <row r="6" spans="1:5" x14ac:dyDescent="0.25">
      <c r="A6" s="11" t="s">
        <v>33</v>
      </c>
      <c r="B6" s="19">
        <v>1.4666000000000001E-4</v>
      </c>
      <c r="C6" s="13">
        <f>B6/$B$10</f>
        <v>0.22243118222491851</v>
      </c>
      <c r="D6" s="12">
        <f>+C6*$D$4</f>
        <v>4092.0664593918259</v>
      </c>
      <c r="E6" s="20">
        <f>D6/12</f>
        <v>341.00553828265214</v>
      </c>
    </row>
    <row r="7" spans="1:5" x14ac:dyDescent="0.25">
      <c r="A7" s="11" t="s">
        <v>34</v>
      </c>
      <c r="B7" s="19">
        <v>1.9861E-4</v>
      </c>
      <c r="C7" s="13">
        <f t="shared" ref="C7:C9" si="0">B7/$B$10</f>
        <v>0.30122089937059227</v>
      </c>
      <c r="D7" s="12">
        <f t="shared" ref="D7:D9" si="1">+C7*$D$4</f>
        <v>5541.5608857207862</v>
      </c>
      <c r="E7" s="20">
        <f t="shared" ref="E7:E9" si="2">D7/12</f>
        <v>461.79674047673217</v>
      </c>
    </row>
    <row r="8" spans="1:5" x14ac:dyDescent="0.25">
      <c r="A8" s="11" t="s">
        <v>35</v>
      </c>
      <c r="B8" s="19">
        <v>1.7639000000000001E-4</v>
      </c>
      <c r="C8" s="13">
        <f t="shared" si="0"/>
        <v>0.26752104345188449</v>
      </c>
      <c r="D8" s="12">
        <f t="shared" si="1"/>
        <v>4921.5846363843193</v>
      </c>
      <c r="E8" s="20">
        <f t="shared" si="2"/>
        <v>410.13205303202659</v>
      </c>
    </row>
    <row r="9" spans="1:5" x14ac:dyDescent="0.25">
      <c r="A9" s="11" t="s">
        <v>36</v>
      </c>
      <c r="B9" s="19">
        <v>1.3768999999999999E-4</v>
      </c>
      <c r="C9" s="13">
        <f t="shared" si="0"/>
        <v>0.20882687495260485</v>
      </c>
      <c r="D9" s="12">
        <f t="shared" si="1"/>
        <v>3841.7880185030713</v>
      </c>
      <c r="E9" s="20">
        <f t="shared" si="2"/>
        <v>320.14900154192259</v>
      </c>
    </row>
    <row r="10" spans="1:5" x14ac:dyDescent="0.25">
      <c r="A10" s="11"/>
      <c r="B10" s="19">
        <f>SUM(B6:B9)</f>
        <v>6.5934999999999995E-4</v>
      </c>
      <c r="C10" s="13"/>
      <c r="D10" s="12"/>
      <c r="E10" s="14"/>
    </row>
    <row r="11" spans="1:5" x14ac:dyDescent="0.25">
      <c r="A11" s="11"/>
      <c r="B11" s="12"/>
      <c r="C11" s="13"/>
      <c r="D11" s="12"/>
      <c r="E11" s="14"/>
    </row>
    <row r="12" spans="1:5" x14ac:dyDescent="0.25">
      <c r="A12" s="11"/>
      <c r="B12" s="12"/>
      <c r="C12" s="13"/>
      <c r="D12" s="12"/>
      <c r="E12" s="14"/>
    </row>
    <row r="13" spans="1:5" x14ac:dyDescent="0.25">
      <c r="A13" s="15"/>
      <c r="B13" s="15"/>
      <c r="C13" s="16"/>
      <c r="D13" s="15"/>
      <c r="E1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4" workbookViewId="0">
      <selection activeCell="L23" sqref="L23"/>
    </sheetView>
  </sheetViews>
  <sheetFormatPr defaultRowHeight="15" x14ac:dyDescent="0.25"/>
  <cols>
    <col min="1" max="1" width="38.28515625" customWidth="1"/>
    <col min="2" max="2" width="2.5703125" customWidth="1"/>
    <col min="3" max="3" width="20.7109375" customWidth="1"/>
    <col min="4" max="4" width="14.28515625" bestFit="1" customWidth="1"/>
    <col min="5" max="5" width="12.5703125" bestFit="1" customWidth="1"/>
    <col min="6" max="6" width="15.28515625" style="24" bestFit="1" customWidth="1"/>
    <col min="8" max="8" width="13.7109375" style="24" bestFit="1" customWidth="1"/>
    <col min="10" max="10" width="10.5703125" bestFit="1" customWidth="1"/>
  </cols>
  <sheetData>
    <row r="1" spans="1:10" x14ac:dyDescent="0.25">
      <c r="A1" s="7" t="s">
        <v>64</v>
      </c>
    </row>
    <row r="2" spans="1:10" x14ac:dyDescent="0.25">
      <c r="A2" s="8" t="s">
        <v>61</v>
      </c>
    </row>
    <row r="3" spans="1:10" ht="17.25" x14ac:dyDescent="0.4">
      <c r="A3" s="8"/>
      <c r="G3" s="9"/>
    </row>
    <row r="4" spans="1:10" ht="17.25" x14ac:dyDescent="0.4">
      <c r="F4" s="25"/>
    </row>
    <row r="5" spans="1:10" ht="17.25" x14ac:dyDescent="0.4">
      <c r="A5" s="1" t="s">
        <v>49</v>
      </c>
      <c r="F5" s="25"/>
      <c r="G5" s="39">
        <v>144418</v>
      </c>
    </row>
    <row r="6" spans="1:10" ht="96.75" x14ac:dyDescent="0.25">
      <c r="A6" s="21" t="s">
        <v>15</v>
      </c>
      <c r="B6" s="21"/>
      <c r="C6" s="22" t="s">
        <v>41</v>
      </c>
      <c r="D6" s="22" t="s">
        <v>45</v>
      </c>
      <c r="E6" s="22" t="s">
        <v>46</v>
      </c>
      <c r="F6" s="26" t="s">
        <v>42</v>
      </c>
      <c r="G6" s="22" t="s">
        <v>43</v>
      </c>
      <c r="H6" s="26" t="s">
        <v>44</v>
      </c>
      <c r="I6" s="23" t="s">
        <v>18</v>
      </c>
      <c r="J6" s="22" t="s">
        <v>52</v>
      </c>
    </row>
    <row r="7" spans="1:10" x14ac:dyDescent="0.25">
      <c r="A7" s="11" t="s">
        <v>19</v>
      </c>
      <c r="B7" s="10"/>
      <c r="C7" s="12">
        <v>11631368</v>
      </c>
      <c r="D7" s="12"/>
      <c r="E7" s="10"/>
      <c r="F7" s="20">
        <f>C7-D7-E7</f>
        <v>11631368</v>
      </c>
      <c r="G7" s="13">
        <f>F7/$F$14</f>
        <v>3.7353004312643802E-2</v>
      </c>
      <c r="H7" s="20">
        <f>G7*$C$21</f>
        <v>4610.890215189007</v>
      </c>
      <c r="I7" s="10" t="s">
        <v>20</v>
      </c>
      <c r="J7" s="33">
        <f>H7/F7</f>
        <v>3.9641856531312628E-4</v>
      </c>
    </row>
    <row r="8" spans="1:10" x14ac:dyDescent="0.25">
      <c r="A8" s="11" t="s">
        <v>21</v>
      </c>
      <c r="B8" s="10"/>
      <c r="C8" s="12">
        <v>16435777</v>
      </c>
      <c r="D8" s="12"/>
      <c r="E8" s="10"/>
      <c r="F8" s="20">
        <f t="shared" ref="F8:F13" si="0">C8-D8-E8</f>
        <v>16435777</v>
      </c>
      <c r="G8" s="13">
        <f t="shared" ref="G8:G13" si="1">F8/$F$14</f>
        <v>5.2781895402385329E-2</v>
      </c>
      <c r="H8" s="20">
        <f t="shared" ref="H8:H13" si="2">G8*$C$21</f>
        <v>6515.4471381464791</v>
      </c>
      <c r="I8" s="10" t="s">
        <v>20</v>
      </c>
      <c r="J8" s="33">
        <f t="shared" ref="J8:J13" si="3">H8/F8</f>
        <v>3.9641856531312628E-4</v>
      </c>
    </row>
    <row r="9" spans="1:10" x14ac:dyDescent="0.25">
      <c r="A9" s="11" t="s">
        <v>22</v>
      </c>
      <c r="B9" s="10"/>
      <c r="C9" s="12">
        <v>359551882</v>
      </c>
      <c r="D9" s="12">
        <v>40301122</v>
      </c>
      <c r="E9" s="12">
        <v>40326958</v>
      </c>
      <c r="F9" s="20">
        <f t="shared" si="0"/>
        <v>278923802</v>
      </c>
      <c r="G9" s="13">
        <f t="shared" si="1"/>
        <v>0.89573659598810784</v>
      </c>
      <c r="H9" s="20">
        <f t="shared" si="2"/>
        <v>110570.5734205225</v>
      </c>
      <c r="I9" s="10" t="s">
        <v>20</v>
      </c>
      <c r="J9" s="33">
        <f t="shared" si="3"/>
        <v>3.9641856531312628E-4</v>
      </c>
    </row>
    <row r="10" spans="1:10" x14ac:dyDescent="0.25">
      <c r="A10" s="11" t="s">
        <v>24</v>
      </c>
      <c r="B10" s="10"/>
      <c r="C10" s="12">
        <v>24639648</v>
      </c>
      <c r="D10" s="12">
        <f>12840812-790631</f>
        <v>12050181</v>
      </c>
      <c r="E10" s="12">
        <v>12589467</v>
      </c>
      <c r="F10" s="20">
        <f t="shared" si="0"/>
        <v>0</v>
      </c>
      <c r="G10" s="13">
        <f t="shared" si="1"/>
        <v>0</v>
      </c>
      <c r="H10" s="20">
        <f t="shared" si="2"/>
        <v>0</v>
      </c>
      <c r="I10" s="10" t="s">
        <v>20</v>
      </c>
      <c r="J10" s="33"/>
    </row>
    <row r="11" spans="1:10" x14ac:dyDescent="0.25">
      <c r="A11" s="11" t="s">
        <v>25</v>
      </c>
      <c r="B11" s="10"/>
      <c r="C11" s="12">
        <v>397602</v>
      </c>
      <c r="D11" s="12"/>
      <c r="E11" s="10"/>
      <c r="F11" s="20">
        <f t="shared" si="0"/>
        <v>397602</v>
      </c>
      <c r="G11" s="13">
        <f t="shared" si="1"/>
        <v>1.276860058138974E-3</v>
      </c>
      <c r="H11" s="20">
        <f t="shared" si="2"/>
        <v>157.61681440562964</v>
      </c>
      <c r="I11" s="10" t="s">
        <v>20</v>
      </c>
      <c r="J11" s="33">
        <f t="shared" si="3"/>
        <v>3.9641856531312628E-4</v>
      </c>
    </row>
    <row r="12" spans="1:10" x14ac:dyDescent="0.25">
      <c r="A12" s="11" t="s">
        <v>26</v>
      </c>
      <c r="B12" s="10"/>
      <c r="C12" s="12">
        <v>0</v>
      </c>
      <c r="D12" s="12"/>
      <c r="E12" s="12"/>
      <c r="F12" s="20">
        <f t="shared" si="0"/>
        <v>0</v>
      </c>
      <c r="G12" s="13">
        <f t="shared" si="1"/>
        <v>0</v>
      </c>
      <c r="H12" s="20">
        <f t="shared" si="2"/>
        <v>0</v>
      </c>
      <c r="I12" s="10"/>
      <c r="J12" s="33"/>
    </row>
    <row r="13" spans="1:10" x14ac:dyDescent="0.25">
      <c r="A13" s="11" t="s">
        <v>27</v>
      </c>
      <c r="B13" s="10"/>
      <c r="C13" s="12">
        <v>4001879</v>
      </c>
      <c r="D13" s="12"/>
      <c r="E13" s="12"/>
      <c r="F13" s="20">
        <f t="shared" si="0"/>
        <v>4001879</v>
      </c>
      <c r="G13" s="13">
        <f t="shared" si="1"/>
        <v>1.2851644238723998E-2</v>
      </c>
      <c r="H13" s="20">
        <f t="shared" si="2"/>
        <v>1586.4191317367286</v>
      </c>
      <c r="I13" s="10" t="s">
        <v>20</v>
      </c>
      <c r="J13" s="33">
        <f t="shared" si="3"/>
        <v>3.9641856531312628E-4</v>
      </c>
    </row>
    <row r="14" spans="1:10" x14ac:dyDescent="0.25">
      <c r="A14" s="15" t="s">
        <v>8</v>
      </c>
      <c r="B14" s="11"/>
      <c r="C14" s="15">
        <f t="shared" ref="C14:H14" si="4">SUM(C7:C13)</f>
        <v>416658156</v>
      </c>
      <c r="D14" s="15">
        <f t="shared" si="4"/>
        <v>52351303</v>
      </c>
      <c r="E14" s="15">
        <f t="shared" si="4"/>
        <v>52916425</v>
      </c>
      <c r="F14" s="27">
        <f t="shared" si="4"/>
        <v>311390428</v>
      </c>
      <c r="G14" s="28">
        <f t="shared" si="4"/>
        <v>0.99999999999999989</v>
      </c>
      <c r="H14" s="20">
        <f t="shared" si="4"/>
        <v>123440.94672000034</v>
      </c>
      <c r="I14" s="10"/>
    </row>
    <row r="16" spans="1:10" x14ac:dyDescent="0.25">
      <c r="A16" s="29"/>
    </row>
    <row r="17" spans="1:7" x14ac:dyDescent="0.25">
      <c r="A17" s="29" t="s">
        <v>62</v>
      </c>
      <c r="C17" s="24">
        <f>C14-D14</f>
        <v>364306853</v>
      </c>
    </row>
    <row r="18" spans="1:7" x14ac:dyDescent="0.25">
      <c r="A18" s="29" t="s">
        <v>47</v>
      </c>
      <c r="C18" s="24">
        <f>F14</f>
        <v>311390428</v>
      </c>
    </row>
    <row r="19" spans="1:7" x14ac:dyDescent="0.25">
      <c r="A19" s="29" t="s">
        <v>48</v>
      </c>
      <c r="C19" s="32">
        <f>C18/C17</f>
        <v>0.85474765417053522</v>
      </c>
    </row>
    <row r="20" spans="1:7" x14ac:dyDescent="0.25">
      <c r="A20" s="29" t="s">
        <v>56</v>
      </c>
      <c r="C20" s="40">
        <v>144418</v>
      </c>
    </row>
    <row r="21" spans="1:7" x14ac:dyDescent="0.25">
      <c r="A21" s="29" t="s">
        <v>50</v>
      </c>
      <c r="C21" s="24">
        <f>G5*C19</f>
        <v>123440.94672000036</v>
      </c>
    </row>
    <row r="22" spans="1:7" x14ac:dyDescent="0.25">
      <c r="A22" s="29" t="s">
        <v>51</v>
      </c>
      <c r="C22" s="31">
        <f>G5-C21</f>
        <v>20977.053279999644</v>
      </c>
    </row>
    <row r="25" spans="1:7" ht="30" x14ac:dyDescent="0.25">
      <c r="A25" s="34" t="s">
        <v>53</v>
      </c>
      <c r="C25" s="30">
        <f>C14-D14</f>
        <v>364306853</v>
      </c>
    </row>
    <row r="26" spans="1:7" x14ac:dyDescent="0.25">
      <c r="A26" s="1" t="s">
        <v>54</v>
      </c>
      <c r="C26" s="30">
        <f>E14</f>
        <v>52916425</v>
      </c>
    </row>
    <row r="27" spans="1:7" x14ac:dyDescent="0.25">
      <c r="A27" s="1" t="s">
        <v>55</v>
      </c>
      <c r="C27" s="35">
        <f>C26/C25</f>
        <v>0.14525234582946481</v>
      </c>
    </row>
    <row r="29" spans="1:7" ht="96.75" x14ac:dyDescent="0.25">
      <c r="A29" s="1" t="s">
        <v>63</v>
      </c>
      <c r="C29" s="22" t="s">
        <v>57</v>
      </c>
      <c r="D29" s="22" t="s">
        <v>58</v>
      </c>
      <c r="E29" s="26" t="s">
        <v>59</v>
      </c>
      <c r="F29" s="22" t="s">
        <v>60</v>
      </c>
    </row>
    <row r="30" spans="1:7" x14ac:dyDescent="0.25">
      <c r="A30" s="1" t="s">
        <v>33</v>
      </c>
      <c r="C30" s="24">
        <v>12589467</v>
      </c>
      <c r="D30" s="35">
        <f>C30/$C$34</f>
        <v>0.23791227393006992</v>
      </c>
      <c r="E30" s="24">
        <f>D30*$C$22</f>
        <v>4990.6984461969469</v>
      </c>
      <c r="F30" s="40">
        <f>E30/12</f>
        <v>415.89153718307892</v>
      </c>
      <c r="G30" s="24"/>
    </row>
    <row r="31" spans="1:7" x14ac:dyDescent="0.25">
      <c r="A31" s="1" t="s">
        <v>34</v>
      </c>
      <c r="C31" s="24">
        <v>15705324</v>
      </c>
      <c r="D31" s="35">
        <f t="shared" ref="D31:D33" si="5">C31/$C$34</f>
        <v>0.29679487985063241</v>
      </c>
      <c r="E31" s="24">
        <f t="shared" ref="E31:E33" si="6">D31*$C$22</f>
        <v>6225.8820078578083</v>
      </c>
      <c r="F31" s="40">
        <f t="shared" ref="F31:F33" si="7">E31/12</f>
        <v>518.82350065481739</v>
      </c>
      <c r="G31" s="24"/>
    </row>
    <row r="32" spans="1:7" x14ac:dyDescent="0.25">
      <c r="A32" s="1" t="s">
        <v>35</v>
      </c>
      <c r="C32" s="24">
        <v>13815166</v>
      </c>
      <c r="D32" s="35">
        <f t="shared" si="5"/>
        <v>0.26107519546152258</v>
      </c>
      <c r="E32" s="24">
        <f t="shared" si="6"/>
        <v>5476.5882852826799</v>
      </c>
      <c r="F32" s="40">
        <f t="shared" si="7"/>
        <v>456.38235710688997</v>
      </c>
      <c r="G32" s="24"/>
    </row>
    <row r="33" spans="1:7" x14ac:dyDescent="0.25">
      <c r="A33" s="1" t="s">
        <v>36</v>
      </c>
      <c r="C33" s="24">
        <v>10806468</v>
      </c>
      <c r="D33" s="35">
        <f t="shared" si="5"/>
        <v>0.20421765075777512</v>
      </c>
      <c r="E33" s="24">
        <f t="shared" si="6"/>
        <v>4283.8845406622086</v>
      </c>
      <c r="F33" s="40">
        <f t="shared" si="7"/>
        <v>356.9903783885174</v>
      </c>
      <c r="G33" s="24"/>
    </row>
    <row r="34" spans="1:7" x14ac:dyDescent="0.25">
      <c r="C34" s="36">
        <f>SUM(C30:C33)</f>
        <v>52916425</v>
      </c>
      <c r="D34" s="37">
        <f>SUM(D30:D33)</f>
        <v>1</v>
      </c>
      <c r="E34" s="36"/>
      <c r="F34" s="36"/>
      <c r="G34" s="36"/>
    </row>
    <row r="35" spans="1:7" x14ac:dyDescent="0.25">
      <c r="C35" s="24"/>
      <c r="D35" s="24"/>
      <c r="E35" s="24"/>
      <c r="G35" s="24"/>
    </row>
    <row r="36" spans="1:7" x14ac:dyDescent="0.25">
      <c r="C36" s="24"/>
      <c r="D36" s="24"/>
      <c r="E36" s="24"/>
      <c r="G36" s="24"/>
    </row>
    <row r="37" spans="1:7" x14ac:dyDescent="0.25">
      <c r="C37" s="24"/>
      <c r="D37" s="24"/>
      <c r="E37" s="24"/>
      <c r="G37" s="24"/>
    </row>
    <row r="38" spans="1:7" x14ac:dyDescent="0.25">
      <c r="C38" s="24"/>
      <c r="D38" s="24"/>
      <c r="E38" s="24"/>
      <c r="G38" s="24"/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LRAM</vt:lpstr>
      <vt:lpstr>PBA</vt:lpstr>
      <vt:lpstr>CBRE A</vt:lpstr>
      <vt:lpstr>CBRE B</vt:lpstr>
    </vt:vector>
  </TitlesOfParts>
  <Company>Festival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mccannk</dc:creator>
  <cp:lastModifiedBy>Katherine Wang</cp:lastModifiedBy>
  <cp:lastPrinted>2016-08-12T15:04:01Z</cp:lastPrinted>
  <dcterms:created xsi:type="dcterms:W3CDTF">2016-08-11T15:19:52Z</dcterms:created>
  <dcterms:modified xsi:type="dcterms:W3CDTF">2016-10-04T20:50:22Z</dcterms:modified>
</cp:coreProperties>
</file>