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28620" windowHeight="11895"/>
  </bookViews>
  <sheets>
    <sheet name="Year 1-January 1, 2016" sheetId="1" r:id="rId1"/>
    <sheet name="Year 2-January 1, 2017" sheetId="8" r:id="rId2"/>
    <sheet name="Year 3-Janaury 1, 2018" sheetId="9" r:id="rId3"/>
    <sheet name="Year 4-January 1, 2019" sheetId="10" r:id="rId4"/>
  </sheets>
  <definedNames>
    <definedName name="_xlnm.Print_Area" localSheetId="0">'Year 1-January 1, 2016'!$A$1:$F$53</definedName>
    <definedName name="_xlnm.Print_Area" localSheetId="1">'Year 2-January 1, 2017'!$A$1:$F$53</definedName>
    <definedName name="_xlnm.Print_Area" localSheetId="2">'Year 3-Janaury 1, 2018'!$A$1:$F$53</definedName>
    <definedName name="_xlnm.Print_Area" localSheetId="3">'Year 4-January 1, 2019'!$A$1:$F$53</definedName>
  </definedNames>
  <calcPr calcId="145621"/>
</workbook>
</file>

<file path=xl/calcChain.xml><?xml version="1.0" encoding="utf-8"?>
<calcChain xmlns="http://schemas.openxmlformats.org/spreadsheetml/2006/main">
  <c r="C22" i="10" l="1"/>
  <c r="C21" i="10"/>
  <c r="C22" i="9"/>
  <c r="C21" i="9"/>
  <c r="C22" i="8"/>
  <c r="C21" i="8"/>
  <c r="C22" i="1"/>
  <c r="B22" i="1"/>
  <c r="D22" i="1" s="1"/>
  <c r="C21" i="1"/>
  <c r="B21" i="1"/>
  <c r="D21" i="1" l="1"/>
  <c r="D23" i="1" s="1"/>
  <c r="E21" i="1" s="1"/>
  <c r="B35" i="1" l="1"/>
  <c r="B30" i="1"/>
  <c r="E22" i="1"/>
  <c r="B31" i="1" s="1"/>
  <c r="C31" i="1" s="1"/>
  <c r="D31" i="1" s="1"/>
  <c r="B36" i="1" l="1"/>
  <c r="C36" i="1" s="1"/>
  <c r="D36" i="1" s="1"/>
  <c r="C35" i="1"/>
  <c r="B32" i="1"/>
  <c r="C30" i="1"/>
  <c r="D30" i="1" s="1"/>
  <c r="D32" i="1" s="1"/>
  <c r="E36" i="1" l="1"/>
  <c r="B16" i="8"/>
  <c r="B22" i="8" s="1"/>
  <c r="D22" i="8" s="1"/>
  <c r="C37" i="1"/>
  <c r="D35" i="1"/>
  <c r="B15" i="8" s="1"/>
  <c r="B21" i="8" s="1"/>
  <c r="D21" i="8" s="1"/>
  <c r="D23" i="8" l="1"/>
  <c r="E22" i="8" s="1"/>
  <c r="B31" i="8" s="1"/>
  <c r="C31" i="8" s="1"/>
  <c r="D31" i="8" s="1"/>
  <c r="B41" i="1"/>
  <c r="B42" i="1" s="1"/>
  <c r="E35" i="1"/>
  <c r="E37" i="1" s="1"/>
  <c r="B40" i="1"/>
  <c r="E21" i="8" l="1"/>
  <c r="B30" i="8" l="1"/>
  <c r="B35" i="8"/>
  <c r="B36" i="8" l="1"/>
  <c r="C36" i="8" s="1"/>
  <c r="D36" i="8" s="1"/>
  <c r="C35" i="8"/>
  <c r="B32" i="8"/>
  <c r="C30" i="8"/>
  <c r="D30" i="8" s="1"/>
  <c r="D32" i="8" s="1"/>
  <c r="C37" i="8" l="1"/>
  <c r="D35" i="8"/>
  <c r="E36" i="8"/>
  <c r="B16" i="9"/>
  <c r="B22" i="9" s="1"/>
  <c r="D22" i="9" s="1"/>
  <c r="B15" i="9" l="1"/>
  <c r="B21" i="9" s="1"/>
  <c r="D21" i="9" s="1"/>
  <c r="B41" i="8"/>
  <c r="B42" i="8" s="1"/>
  <c r="B40" i="8"/>
  <c r="E35" i="8"/>
  <c r="E37" i="8" s="1"/>
  <c r="D23" i="9" l="1"/>
  <c r="E22" i="9" s="1"/>
  <c r="B31" i="9" s="1"/>
  <c r="C31" i="9" s="1"/>
  <c r="D31" i="9" s="1"/>
  <c r="E21" i="9" l="1"/>
  <c r="B30" i="9" l="1"/>
  <c r="B35" i="9"/>
  <c r="C35" i="9" l="1"/>
  <c r="B36" i="9"/>
  <c r="C36" i="9" s="1"/>
  <c r="D36" i="9" s="1"/>
  <c r="B32" i="9"/>
  <c r="C30" i="9"/>
  <c r="D30" i="9" s="1"/>
  <c r="D32" i="9" s="1"/>
  <c r="E36" i="9" l="1"/>
  <c r="B16" i="10"/>
  <c r="B22" i="10" s="1"/>
  <c r="D22" i="10" s="1"/>
  <c r="D35" i="9"/>
  <c r="C37" i="9"/>
  <c r="B15" i="10" l="1"/>
  <c r="B21" i="10" s="1"/>
  <c r="D21" i="10" s="1"/>
  <c r="D23" i="10" s="1"/>
  <c r="E21" i="10" s="1"/>
  <c r="B40" i="9"/>
  <c r="E35" i="9"/>
  <c r="E37" i="9" s="1"/>
  <c r="B41" i="9"/>
  <c r="B42" i="9" s="1"/>
  <c r="B35" i="10" l="1"/>
  <c r="B30" i="10"/>
  <c r="E22" i="10"/>
  <c r="B31" i="10" s="1"/>
  <c r="C31" i="10" s="1"/>
  <c r="D31" i="10" s="1"/>
  <c r="B32" i="10" l="1"/>
  <c r="C30" i="10"/>
  <c r="D30" i="10" s="1"/>
  <c r="D32" i="10" s="1"/>
  <c r="B36" i="10"/>
  <c r="C36" i="10" s="1"/>
  <c r="D36" i="10" s="1"/>
  <c r="E36" i="10" s="1"/>
  <c r="C35" i="10"/>
  <c r="D35" i="10" l="1"/>
  <c r="C37" i="10"/>
  <c r="E35" i="10" l="1"/>
  <c r="E37" i="10" s="1"/>
  <c r="B41" i="10"/>
  <c r="B42" i="10" s="1"/>
  <c r="B40" i="10"/>
</calcChain>
</file>

<file path=xl/sharedStrings.xml><?xml version="1.0" encoding="utf-8"?>
<sst xmlns="http://schemas.openxmlformats.org/spreadsheetml/2006/main" count="188" uniqueCount="39">
  <si>
    <t>Please complete the following tables.</t>
  </si>
  <si>
    <t>A)  Data Inputs</t>
  </si>
  <si>
    <t>Test Year Billing Determinants for Residential Class</t>
  </si>
  <si>
    <t>Customers</t>
  </si>
  <si>
    <t>kWh</t>
  </si>
  <si>
    <r>
      <t>Proposed Residential Class Specific Revenue Requirement</t>
    </r>
    <r>
      <rPr>
        <vertAlign val="superscript"/>
        <sz val="10"/>
        <rFont val="Arial"/>
        <family val="2"/>
      </rPr>
      <t>1</t>
    </r>
  </si>
  <si>
    <t>Residential Base Rates on Current Tariff</t>
  </si>
  <si>
    <t>Monthly Fixed Charge ($)</t>
  </si>
  <si>
    <t>Distribution Volumetric Rate ($/kWh)</t>
  </si>
  <si>
    <t>B) Current Fixed/Variable Split</t>
  </si>
  <si>
    <t>Base Rates</t>
  </si>
  <si>
    <t>Billing Determinants</t>
  </si>
  <si>
    <t>Revenue</t>
  </si>
  <si>
    <t>% of Total Revenue</t>
  </si>
  <si>
    <t>Fixed</t>
  </si>
  <si>
    <t>Variable</t>
  </si>
  <si>
    <t>TOTAL</t>
  </si>
  <si>
    <t>-</t>
  </si>
  <si>
    <t>C) Calculating Test Year Base Rates</t>
  </si>
  <si>
    <r>
      <t>Number of Required Rate Design Policy Transition Years</t>
    </r>
    <r>
      <rPr>
        <vertAlign val="superscript"/>
        <sz val="10"/>
        <rFont val="Arial"/>
        <family val="2"/>
      </rPr>
      <t>2</t>
    </r>
  </si>
  <si>
    <t>Test Year Revenue @ Current F/V Split</t>
  </si>
  <si>
    <t>Test Year Base Rates @ Current F/V Split</t>
  </si>
  <si>
    <t>Reconciliation - Test Year Base Rates @ Current F/V Split</t>
  </si>
  <si>
    <t>New F/V Split</t>
  </si>
  <si>
    <t>Revenue @ new
 F/V Split</t>
  </si>
  <si>
    <t>Final Adjusted 
Base Rates</t>
  </si>
  <si>
    <t>Revenue Reconciliation @ Adjusted Rates</t>
  </si>
  <si>
    <r>
      <t>Checks</t>
    </r>
    <r>
      <rPr>
        <b/>
        <vertAlign val="superscript"/>
        <sz val="10"/>
        <rFont val="Arial"/>
        <family val="2"/>
      </rPr>
      <t>3</t>
    </r>
  </si>
  <si>
    <t>Change in Fixed Rate</t>
  </si>
  <si>
    <t>Difference Between Revenues @ Proposed Rates and Class Specific Revenue Requirement</t>
  </si>
  <si>
    <t>Notes:</t>
  </si>
  <si>
    <r>
      <rPr>
        <sz val="10"/>
        <rFont val="Arial"/>
        <family val="2"/>
      </rPr>
      <t>1</t>
    </r>
    <r>
      <rPr>
        <b/>
        <sz val="10"/>
        <rFont val="Arial"/>
        <family val="2"/>
      </rPr>
      <t xml:space="preserve">     </t>
    </r>
    <r>
      <rPr>
        <sz val="10"/>
        <rFont val="Arial"/>
        <family val="2"/>
      </rPr>
      <t>The final residential class specific revenue requirement, as shown in Appendix 2-P, should be used (i.e. the revenue requirement after any proposed adjustments to R/C ratios).</t>
    </r>
  </si>
  <si>
    <t>2     Default number of transition years for rate design policy change is 4. Where the change in the residential rate design will result in the fixed charge increasing by more than $4/year, a distributor may propose an additional transition year.</t>
  </si>
  <si>
    <t>3     Change in fixed rate due to rate design policy should be less than $4. The difference between the proposed class revenue requirement and the revenue at calculated base rates should be minimal (i.e. should be reasonably considered as a rounding error)</t>
  </si>
  <si>
    <t>New Rate Design Policy For Residential Customers - HONI (Service Area Formerly Served by NPDI)</t>
  </si>
  <si>
    <t>2-PA (Year 1-January 1, 2016)</t>
  </si>
  <si>
    <t>2-PA (Year 2-January 1, 2017)</t>
  </si>
  <si>
    <t>2-PA (Year 3-Janaury 1, 2018)</t>
  </si>
  <si>
    <t>2-PA (Year 4-January 1, 2019)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</si>
</sst>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5" formatCode="&quot;$&quot;#,##0_);\(&quot;$&quot;#,##0\)"/>
    <numFmt numFmtId="44" formatCode="_(&quot;$&quot;* #,##0.00_);_(&quot;$&quot;* \(#,##0.00\);_(&quot;$&quot;* &quot;-&quot;??_);_(@_)"/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_-* #,##0_-;\-* #,##0_-;_-* &quot;-&quot;??_-;_-@_-"/>
    <numFmt numFmtId="167" formatCode="_(* #,##0.0_);_(* \(#,##0.0\);_(* &quot;-&quot;??_);_(@_)"/>
    <numFmt numFmtId="168" formatCode="#,##0.0"/>
    <numFmt numFmtId="169" formatCode="mm/dd/yyyy"/>
    <numFmt numFmtId="170" formatCode="0\-0"/>
    <numFmt numFmtId="171" formatCode="##\-#"/>
    <numFmt numFmtId="172" formatCode="_(* #,##0_);_(* \(#,##0\);_(* &quot;-&quot;??_);_(@_)"/>
    <numFmt numFmtId="173" formatCode="&quot;£ &quot;#,##0.00;[Red]\-&quot;£ &quot;#,##0.00"/>
  </numFmts>
  <fonts count="4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vertAlign val="superscript"/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vertAlign val="superscript"/>
      <sz val="10"/>
      <name val="Arial"/>
      <family val="2"/>
    </font>
  </fonts>
  <fills count="5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6"/>
        <bgColor indexed="64"/>
      </patternFill>
    </fill>
  </fills>
  <borders count="4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26">
    <xf numFmtId="0" fontId="0" fillId="0" borderId="0"/>
    <xf numFmtId="0" fontId="18" fillId="0" borderId="0"/>
    <xf numFmtId="0" fontId="24" fillId="33" borderId="0" applyNumberFormat="0" applyBorder="0" applyAlignment="0" applyProtection="0"/>
    <xf numFmtId="0" fontId="24" fillId="34" borderId="0" applyNumberFormat="0" applyBorder="0" applyAlignment="0" applyProtection="0"/>
    <xf numFmtId="0" fontId="24" fillId="35" borderId="0" applyNumberFormat="0" applyBorder="0" applyAlignment="0" applyProtection="0"/>
    <xf numFmtId="0" fontId="24" fillId="36" borderId="0" applyNumberFormat="0" applyBorder="0" applyAlignment="0" applyProtection="0"/>
    <xf numFmtId="0" fontId="24" fillId="37" borderId="0" applyNumberFormat="0" applyBorder="0" applyAlignment="0" applyProtection="0"/>
    <xf numFmtId="0" fontId="24" fillId="38" borderId="0" applyNumberFormat="0" applyBorder="0" applyAlignment="0" applyProtection="0"/>
    <xf numFmtId="0" fontId="24" fillId="39" borderId="0" applyNumberFormat="0" applyBorder="0" applyAlignment="0" applyProtection="0"/>
    <xf numFmtId="0" fontId="24" fillId="40" borderId="0" applyNumberFormat="0" applyBorder="0" applyAlignment="0" applyProtection="0"/>
    <xf numFmtId="0" fontId="24" fillId="41" borderId="0" applyNumberFormat="0" applyBorder="0" applyAlignment="0" applyProtection="0"/>
    <xf numFmtId="0" fontId="24" fillId="36" borderId="0" applyNumberFormat="0" applyBorder="0" applyAlignment="0" applyProtection="0"/>
    <xf numFmtId="0" fontId="24" fillId="39" borderId="0" applyNumberFormat="0" applyBorder="0" applyAlignment="0" applyProtection="0"/>
    <xf numFmtId="0" fontId="24" fillId="42" borderId="0" applyNumberFormat="0" applyBorder="0" applyAlignment="0" applyProtection="0"/>
    <xf numFmtId="0" fontId="25" fillId="43" borderId="0" applyNumberFormat="0" applyBorder="0" applyAlignment="0" applyProtection="0"/>
    <xf numFmtId="0" fontId="25" fillId="40" borderId="0" applyNumberFormat="0" applyBorder="0" applyAlignment="0" applyProtection="0"/>
    <xf numFmtId="0" fontId="25" fillId="41" borderId="0" applyNumberFormat="0" applyBorder="0" applyAlignment="0" applyProtection="0"/>
    <xf numFmtId="0" fontId="25" fillId="44" borderId="0" applyNumberFormat="0" applyBorder="0" applyAlignment="0" applyProtection="0"/>
    <xf numFmtId="0" fontId="25" fillId="45" borderId="0" applyNumberFormat="0" applyBorder="0" applyAlignment="0" applyProtection="0"/>
    <xf numFmtId="0" fontId="25" fillId="46" borderId="0" applyNumberFormat="0" applyBorder="0" applyAlignment="0" applyProtection="0"/>
    <xf numFmtId="0" fontId="25" fillId="47" borderId="0" applyNumberFormat="0" applyBorder="0" applyAlignment="0" applyProtection="0"/>
    <xf numFmtId="0" fontId="25" fillId="48" borderId="0" applyNumberFormat="0" applyBorder="0" applyAlignment="0" applyProtection="0"/>
    <xf numFmtId="0" fontId="25" fillId="49" borderId="0" applyNumberFormat="0" applyBorder="0" applyAlignment="0" applyProtection="0"/>
    <xf numFmtId="0" fontId="25" fillId="44" borderId="0" applyNumberFormat="0" applyBorder="0" applyAlignment="0" applyProtection="0"/>
    <xf numFmtId="0" fontId="25" fillId="45" borderId="0" applyNumberFormat="0" applyBorder="0" applyAlignment="0" applyProtection="0"/>
    <xf numFmtId="0" fontId="25" fillId="50" borderId="0" applyNumberFormat="0" applyBorder="0" applyAlignment="0" applyProtection="0"/>
    <xf numFmtId="0" fontId="26" fillId="34" borderId="0" applyNumberFormat="0" applyBorder="0" applyAlignment="0" applyProtection="0"/>
    <xf numFmtId="0" fontId="27" fillId="51" borderId="10" applyNumberFormat="0" applyAlignment="0" applyProtection="0"/>
    <xf numFmtId="0" fontId="28" fillId="52" borderId="11" applyNumberFormat="0" applyAlignment="0" applyProtection="0"/>
    <xf numFmtId="165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30" fillId="35" borderId="0" applyNumberFormat="0" applyBorder="0" applyAlignment="0" applyProtection="0"/>
    <xf numFmtId="0" fontId="31" fillId="0" borderId="12" applyNumberFormat="0" applyFill="0" applyAlignment="0" applyProtection="0"/>
    <xf numFmtId="0" fontId="32" fillId="0" borderId="13" applyNumberFormat="0" applyFill="0" applyAlignment="0" applyProtection="0"/>
    <xf numFmtId="0" fontId="33" fillId="0" borderId="14" applyNumberFormat="0" applyFill="0" applyAlignment="0" applyProtection="0"/>
    <xf numFmtId="0" fontId="33" fillId="0" borderId="0" applyNumberFormat="0" applyFill="0" applyBorder="0" applyAlignment="0" applyProtection="0"/>
    <xf numFmtId="0" fontId="34" fillId="38" borderId="10" applyNumberFormat="0" applyAlignment="0" applyProtection="0"/>
    <xf numFmtId="0" fontId="35" fillId="0" borderId="15" applyNumberFormat="0" applyFill="0" applyAlignment="0" applyProtection="0"/>
    <xf numFmtId="0" fontId="36" fillId="53" borderId="0" applyNumberFormat="0" applyBorder="0" applyAlignment="0" applyProtection="0"/>
    <xf numFmtId="0" fontId="19" fillId="54" borderId="16" applyNumberFormat="0" applyFont="0" applyAlignment="0" applyProtection="0"/>
    <xf numFmtId="0" fontId="37" fillId="51" borderId="17" applyNumberFormat="0" applyAlignment="0" applyProtection="0"/>
    <xf numFmtId="9" fontId="19" fillId="0" borderId="0" applyFon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18" applyNumberFormat="0" applyFill="0" applyAlignment="0" applyProtection="0"/>
    <xf numFmtId="0" fontId="40" fillId="0" borderId="0" applyNumberFormat="0" applyFill="0" applyBorder="0" applyAlignment="0" applyProtection="0"/>
    <xf numFmtId="0" fontId="19" fillId="0" borderId="0"/>
    <xf numFmtId="0" fontId="2" fillId="0" borderId="0" applyNumberFormat="0" applyFill="0" applyBorder="0" applyAlignment="0" applyProtection="0"/>
    <xf numFmtId="0" fontId="4" fillId="0" borderId="2" applyNumberFormat="0" applyFill="0" applyAlignment="0" applyProtection="0"/>
    <xf numFmtId="0" fontId="3" fillId="0" borderId="1" applyNumberFormat="0" applyFill="0" applyAlignment="0" applyProtection="0"/>
    <xf numFmtId="0" fontId="1" fillId="0" borderId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9" fillId="0" borderId="0"/>
    <xf numFmtId="168" fontId="19" fillId="0" borderId="0"/>
    <xf numFmtId="167" fontId="19" fillId="0" borderId="0"/>
    <xf numFmtId="167" fontId="19" fillId="0" borderId="0"/>
    <xf numFmtId="167" fontId="19" fillId="0" borderId="0"/>
    <xf numFmtId="167" fontId="19" fillId="0" borderId="0"/>
    <xf numFmtId="169" fontId="19" fillId="0" borderId="0"/>
    <xf numFmtId="170" fontId="19" fillId="0" borderId="0"/>
    <xf numFmtId="169" fontId="19" fillId="0" borderId="0"/>
    <xf numFmtId="3" fontId="19" fillId="0" borderId="0" applyFont="0" applyFill="0" applyBorder="0" applyAlignment="0" applyProtection="0"/>
    <xf numFmtId="5" fontId="19" fillId="0" borderId="0" applyFont="0" applyFill="0" applyBorder="0" applyAlignment="0" applyProtection="0"/>
    <xf numFmtId="14" fontId="19" fillId="0" borderId="0" applyFont="0" applyFill="0" applyBorder="0" applyAlignment="0" applyProtection="0"/>
    <xf numFmtId="2" fontId="19" fillId="0" borderId="0" applyFont="0" applyFill="0" applyBorder="0" applyAlignment="0" applyProtection="0"/>
    <xf numFmtId="38" fontId="20" fillId="55" borderId="0" applyNumberFormat="0" applyBorder="0" applyAlignment="0" applyProtection="0"/>
    <xf numFmtId="10" fontId="20" fillId="58" borderId="19" applyNumberFormat="0" applyBorder="0" applyAlignment="0" applyProtection="0"/>
    <xf numFmtId="171" fontId="19" fillId="0" borderId="0"/>
    <xf numFmtId="172" fontId="19" fillId="0" borderId="0"/>
    <xf numFmtId="171" fontId="19" fillId="0" borderId="0"/>
    <xf numFmtId="171" fontId="19" fillId="0" borderId="0"/>
    <xf numFmtId="171" fontId="19" fillId="0" borderId="0"/>
    <xf numFmtId="171" fontId="19" fillId="0" borderId="0"/>
    <xf numFmtId="173" fontId="19" fillId="0" borderId="0"/>
    <xf numFmtId="10" fontId="19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9" fillId="0" borderId="0" applyFont="0" applyFill="0" applyBorder="0" applyAlignment="0" applyProtection="0"/>
  </cellStyleXfs>
  <cellXfs count="70">
    <xf numFmtId="0" fontId="0" fillId="0" borderId="0" xfId="0"/>
    <xf numFmtId="0" fontId="19" fillId="0" borderId="0" xfId="46" applyProtection="1">
      <protection locked="0"/>
    </xf>
    <xf numFmtId="0" fontId="19" fillId="0" borderId="0" xfId="46" applyFont="1" applyProtection="1">
      <protection locked="0"/>
    </xf>
    <xf numFmtId="0" fontId="21" fillId="0" borderId="0" xfId="46" applyFont="1" applyProtection="1">
      <protection locked="0"/>
    </xf>
    <xf numFmtId="0" fontId="19" fillId="0" borderId="19" xfId="46" applyBorder="1" applyProtection="1">
      <protection locked="0"/>
    </xf>
    <xf numFmtId="0" fontId="19" fillId="0" borderId="26" xfId="46" applyFont="1" applyBorder="1" applyProtection="1">
      <protection locked="0"/>
    </xf>
    <xf numFmtId="166" fontId="19" fillId="56" borderId="24" xfId="29" applyNumberFormat="1" applyFont="1" applyFill="1" applyBorder="1" applyAlignment="1" applyProtection="1">
      <alignment horizontal="right" vertical="top"/>
      <protection locked="0"/>
    </xf>
    <xf numFmtId="0" fontId="19" fillId="0" borderId="27" xfId="46" applyFont="1" applyBorder="1" applyProtection="1">
      <protection locked="0"/>
    </xf>
    <xf numFmtId="166" fontId="19" fillId="56" borderId="34" xfId="29" applyNumberFormat="1" applyFont="1" applyFill="1" applyBorder="1" applyAlignment="1" applyProtection="1">
      <alignment horizontal="right" vertical="top"/>
      <protection locked="0"/>
    </xf>
    <xf numFmtId="0" fontId="19" fillId="0" borderId="22" xfId="46" applyFont="1" applyBorder="1" applyAlignment="1" applyProtection="1">
      <alignment wrapText="1"/>
      <protection locked="0"/>
    </xf>
    <xf numFmtId="0" fontId="19" fillId="56" borderId="24" xfId="46" applyFont="1" applyFill="1" applyBorder="1" applyAlignment="1" applyProtection="1">
      <alignment horizontal="right" vertical="top"/>
      <protection locked="0"/>
    </xf>
    <xf numFmtId="0" fontId="19" fillId="56" borderId="34" xfId="46" applyFont="1" applyFill="1" applyBorder="1" applyAlignment="1" applyProtection="1">
      <alignment horizontal="right" vertical="top"/>
      <protection locked="0"/>
    </xf>
    <xf numFmtId="0" fontId="19" fillId="0" borderId="28" xfId="46" applyBorder="1" applyAlignment="1" applyProtection="1">
      <alignment horizontal="center"/>
      <protection locked="0"/>
    </xf>
    <xf numFmtId="0" fontId="21" fillId="0" borderId="39" xfId="46" applyFont="1" applyBorder="1" applyAlignment="1" applyProtection="1">
      <alignment horizontal="center"/>
      <protection locked="0"/>
    </xf>
    <xf numFmtId="0" fontId="21" fillId="0" borderId="23" xfId="46" applyFont="1" applyBorder="1" applyAlignment="1" applyProtection="1">
      <alignment horizontal="center"/>
      <protection locked="0"/>
    </xf>
    <xf numFmtId="0" fontId="21" fillId="0" borderId="32" xfId="46" applyFont="1" applyBorder="1" applyAlignment="1" applyProtection="1">
      <alignment horizontal="center"/>
      <protection locked="0"/>
    </xf>
    <xf numFmtId="0" fontId="21" fillId="0" borderId="27" xfId="46" applyFont="1" applyBorder="1" applyProtection="1">
      <protection locked="0"/>
    </xf>
    <xf numFmtId="0" fontId="19" fillId="0" borderId="40" xfId="46" applyFont="1" applyBorder="1" applyAlignment="1" applyProtection="1">
      <alignment horizontal="center"/>
      <protection locked="0"/>
    </xf>
    <xf numFmtId="166" fontId="19" fillId="0" borderId="25" xfId="29" applyNumberFormat="1" applyFont="1" applyBorder="1" applyAlignment="1" applyProtection="1">
      <alignment horizontal="center"/>
      <protection locked="0"/>
    </xf>
    <xf numFmtId="0" fontId="19" fillId="0" borderId="34" xfId="46" applyFont="1" applyBorder="1" applyAlignment="1" applyProtection="1">
      <alignment horizontal="center"/>
      <protection locked="0"/>
    </xf>
    <xf numFmtId="0" fontId="21" fillId="0" borderId="0" xfId="46" applyFont="1" applyFill="1" applyBorder="1" applyProtection="1">
      <protection locked="0"/>
    </xf>
    <xf numFmtId="0" fontId="19" fillId="0" borderId="22" xfId="46" applyFont="1" applyFill="1" applyBorder="1" applyAlignment="1" applyProtection="1">
      <alignment wrapText="1"/>
      <protection locked="0"/>
    </xf>
    <xf numFmtId="0" fontId="19" fillId="56" borderId="35" xfId="46" applyFont="1" applyFill="1" applyBorder="1" applyAlignment="1" applyProtection="1">
      <alignment horizontal="center" vertical="center"/>
      <protection locked="0"/>
    </xf>
    <xf numFmtId="0" fontId="19" fillId="0" borderId="28" xfId="46" applyFont="1" applyBorder="1" applyProtection="1">
      <protection locked="0"/>
    </xf>
    <xf numFmtId="0" fontId="21" fillId="0" borderId="23" xfId="46" applyFont="1" applyBorder="1" applyAlignment="1" applyProtection="1">
      <alignment horizontal="center" vertical="center" wrapText="1"/>
      <protection locked="0"/>
    </xf>
    <xf numFmtId="0" fontId="21" fillId="0" borderId="39" xfId="46" applyFont="1" applyBorder="1" applyAlignment="1" applyProtection="1">
      <alignment horizontal="center" vertical="center" wrapText="1"/>
      <protection locked="0"/>
    </xf>
    <xf numFmtId="0" fontId="21" fillId="0" borderId="37" xfId="46" applyFont="1" applyBorder="1" applyAlignment="1" applyProtection="1">
      <alignment horizontal="center" wrapText="1"/>
      <protection locked="0"/>
    </xf>
    <xf numFmtId="0" fontId="19" fillId="0" borderId="38" xfId="46" applyBorder="1" applyProtection="1">
      <protection locked="0"/>
    </xf>
    <xf numFmtId="0" fontId="19" fillId="0" borderId="42" xfId="46" applyFont="1" applyBorder="1" applyProtection="1">
      <protection locked="0"/>
    </xf>
    <xf numFmtId="0" fontId="19" fillId="0" borderId="45" xfId="46" applyBorder="1" applyProtection="1">
      <protection locked="0"/>
    </xf>
    <xf numFmtId="0" fontId="19" fillId="0" borderId="43" xfId="46" applyFont="1" applyFill="1" applyBorder="1" applyProtection="1">
      <protection locked="0"/>
    </xf>
    <xf numFmtId="0" fontId="19" fillId="0" borderId="44" xfId="46" applyBorder="1" applyAlignment="1" applyProtection="1">
      <alignment horizontal="center"/>
      <protection locked="0"/>
    </xf>
    <xf numFmtId="0" fontId="21" fillId="0" borderId="23" xfId="46" applyFont="1" applyBorder="1" applyAlignment="1" applyProtection="1">
      <alignment horizontal="center" wrapText="1"/>
      <protection locked="0"/>
    </xf>
    <xf numFmtId="0" fontId="21" fillId="0" borderId="39" xfId="46" applyFont="1" applyBorder="1" applyAlignment="1" applyProtection="1">
      <alignment horizontal="center" wrapText="1"/>
      <protection locked="0"/>
    </xf>
    <xf numFmtId="0" fontId="21" fillId="0" borderId="33" xfId="46" applyFont="1" applyBorder="1" applyAlignment="1" applyProtection="1">
      <alignment horizontal="center" wrapText="1"/>
      <protection locked="0"/>
    </xf>
    <xf numFmtId="164" fontId="19" fillId="0" borderId="19" xfId="46" applyNumberFormat="1" applyBorder="1" applyProtection="1">
      <protection locked="0"/>
    </xf>
    <xf numFmtId="164" fontId="19" fillId="0" borderId="20" xfId="46" applyNumberFormat="1" applyBorder="1" applyProtection="1">
      <protection locked="0"/>
    </xf>
    <xf numFmtId="0" fontId="19" fillId="0" borderId="25" xfId="46" applyBorder="1" applyAlignment="1" applyProtection="1">
      <alignment horizontal="center"/>
      <protection locked="0"/>
    </xf>
    <xf numFmtId="0" fontId="19" fillId="0" borderId="0" xfId="46" applyFont="1" applyFill="1" applyAlignment="1" applyProtection="1">
      <alignment vertical="top" wrapText="1"/>
      <protection locked="0"/>
    </xf>
    <xf numFmtId="0" fontId="19" fillId="0" borderId="0" xfId="46" applyFill="1" applyAlignment="1" applyProtection="1">
      <alignment horizontal="left" vertical="top" wrapText="1"/>
      <protection locked="0"/>
    </xf>
    <xf numFmtId="0" fontId="19" fillId="0" borderId="0" xfId="46" applyFont="1" applyFill="1" applyAlignment="1" applyProtection="1">
      <alignment horizontal="left" vertical="top" wrapText="1"/>
      <protection locked="0"/>
    </xf>
    <xf numFmtId="0" fontId="21" fillId="0" borderId="33" xfId="46" applyFont="1" applyBorder="1" applyAlignment="1" applyProtection="1">
      <alignment horizontal="center"/>
      <protection locked="0"/>
    </xf>
    <xf numFmtId="166" fontId="0" fillId="0" borderId="21" xfId="29" applyNumberFormat="1" applyFont="1" applyBorder="1" applyProtection="1">
      <protection locked="0"/>
    </xf>
    <xf numFmtId="164" fontId="0" fillId="0" borderId="19" xfId="125" applyFont="1" applyBorder="1" applyProtection="1">
      <protection locked="0"/>
    </xf>
    <xf numFmtId="10" fontId="0" fillId="0" borderId="24" xfId="42" applyNumberFormat="1" applyFont="1" applyBorder="1" applyProtection="1">
      <protection locked="0"/>
    </xf>
    <xf numFmtId="166" fontId="0" fillId="0" borderId="20" xfId="29" applyNumberFormat="1" applyFont="1" applyBorder="1" applyProtection="1">
      <protection locked="0"/>
    </xf>
    <xf numFmtId="164" fontId="0" fillId="0" borderId="41" xfId="125" applyFont="1" applyBorder="1" applyProtection="1">
      <protection locked="0"/>
    </xf>
    <xf numFmtId="164" fontId="0" fillId="0" borderId="24" xfId="125" applyFont="1" applyBorder="1" applyProtection="1">
      <protection locked="0"/>
    </xf>
    <xf numFmtId="164" fontId="0" fillId="0" borderId="20" xfId="125" applyFont="1" applyBorder="1" applyProtection="1">
      <protection locked="0"/>
    </xf>
    <xf numFmtId="164" fontId="0" fillId="0" borderId="25" xfId="125" applyFont="1" applyBorder="1" applyProtection="1">
      <protection locked="0"/>
    </xf>
    <xf numFmtId="164" fontId="0" fillId="0" borderId="29" xfId="125" applyFont="1" applyBorder="1" applyProtection="1">
      <protection locked="0"/>
    </xf>
    <xf numFmtId="10" fontId="0" fillId="0" borderId="19" xfId="42" applyNumberFormat="1" applyFont="1" applyBorder="1" applyProtection="1">
      <protection locked="0"/>
    </xf>
    <xf numFmtId="10" fontId="0" fillId="0" borderId="20" xfId="42" applyNumberFormat="1" applyFont="1" applyBorder="1" applyProtection="1">
      <protection locked="0"/>
    </xf>
    <xf numFmtId="164" fontId="0" fillId="0" borderId="36" xfId="125" applyFont="1" applyBorder="1" applyProtection="1">
      <protection locked="0"/>
    </xf>
    <xf numFmtId="164" fontId="0" fillId="0" borderId="34" xfId="125" applyFont="1" applyBorder="1" applyProtection="1">
      <protection locked="0"/>
    </xf>
    <xf numFmtId="10" fontId="0" fillId="0" borderId="34" xfId="42" applyNumberFormat="1" applyFont="1" applyBorder="1" applyProtection="1">
      <protection locked="0"/>
    </xf>
    <xf numFmtId="0" fontId="19" fillId="57" borderId="38" xfId="46" applyFill="1" applyBorder="1" applyProtection="1">
      <protection locked="0"/>
    </xf>
    <xf numFmtId="0" fontId="19" fillId="57" borderId="45" xfId="46" applyFill="1" applyBorder="1" applyProtection="1">
      <protection locked="0"/>
    </xf>
    <xf numFmtId="2" fontId="19" fillId="57" borderId="38" xfId="46" applyNumberFormat="1" applyFill="1" applyBorder="1" applyProtection="1">
      <protection locked="0"/>
    </xf>
    <xf numFmtId="164" fontId="19" fillId="56" borderId="35" xfId="125" applyFont="1" applyFill="1" applyBorder="1" applyAlignment="1" applyProtection="1">
      <alignment horizontal="right" vertical="center"/>
      <protection locked="0"/>
    </xf>
    <xf numFmtId="44" fontId="19" fillId="0" borderId="0" xfId="46" applyNumberFormat="1" applyProtection="1">
      <protection locked="0"/>
    </xf>
    <xf numFmtId="0" fontId="21" fillId="0" borderId="0" xfId="46" applyFont="1" applyFill="1" applyAlignment="1" applyProtection="1">
      <alignment horizontal="left" vertical="center" wrapText="1"/>
      <protection locked="0"/>
    </xf>
    <xf numFmtId="0" fontId="19" fillId="0" borderId="0" xfId="46" applyFont="1" applyFill="1" applyAlignment="1" applyProtection="1">
      <alignment horizontal="left" vertical="top" wrapText="1"/>
      <protection locked="0"/>
    </xf>
    <xf numFmtId="0" fontId="22" fillId="0" borderId="0" xfId="46" applyFont="1" applyAlignment="1" applyProtection="1">
      <alignment horizontal="center"/>
      <protection locked="0"/>
    </xf>
    <xf numFmtId="0" fontId="21" fillId="0" borderId="31" xfId="46" applyFont="1" applyBorder="1" applyAlignment="1" applyProtection="1">
      <alignment horizontal="center"/>
      <protection locked="0"/>
    </xf>
    <xf numFmtId="0" fontId="21" fillId="0" borderId="46" xfId="46" applyFont="1" applyBorder="1" applyAlignment="1" applyProtection="1">
      <alignment horizontal="center"/>
      <protection locked="0"/>
    </xf>
    <xf numFmtId="0" fontId="21" fillId="0" borderId="28" xfId="46" applyFont="1" applyBorder="1" applyAlignment="1" applyProtection="1">
      <alignment horizontal="center"/>
      <protection locked="0"/>
    </xf>
    <xf numFmtId="0" fontId="21" fillId="0" borderId="33" xfId="46" applyFont="1" applyBorder="1" applyAlignment="1" applyProtection="1">
      <alignment horizontal="center"/>
      <protection locked="0"/>
    </xf>
    <xf numFmtId="0" fontId="19" fillId="0" borderId="42" xfId="46" applyFont="1" applyBorder="1" applyAlignment="1" applyProtection="1">
      <alignment wrapText="1"/>
      <protection locked="0"/>
    </xf>
    <xf numFmtId="0" fontId="19" fillId="0" borderId="30" xfId="46" applyFont="1" applyBorder="1" applyAlignment="1" applyProtection="1">
      <alignment wrapText="1"/>
      <protection locked="0"/>
    </xf>
  </cellXfs>
  <cellStyles count="126">
    <cellStyle name="$" xfId="99"/>
    <cellStyle name="$.00" xfId="100"/>
    <cellStyle name="$_9. Rev2Cost_GDPIPI" xfId="101"/>
    <cellStyle name="$_lists" xfId="102"/>
    <cellStyle name="$_lists_4. Current Monthly Fixed Charge" xfId="103"/>
    <cellStyle name="$_Sheet4" xfId="104"/>
    <cellStyle name="$M" xfId="105"/>
    <cellStyle name="$M.00" xfId="106"/>
    <cellStyle name="$M_9. Rev2Cost_GDPIPI" xfId="107"/>
    <cellStyle name="20% - Accent1 2" xfId="66"/>
    <cellStyle name="20% - Accent1 3" xfId="2"/>
    <cellStyle name="20% - Accent2 2" xfId="70"/>
    <cellStyle name="20% - Accent2 3" xfId="3"/>
    <cellStyle name="20% - Accent3 2" xfId="74"/>
    <cellStyle name="20% - Accent3 3" xfId="4"/>
    <cellStyle name="20% - Accent4 2" xfId="78"/>
    <cellStyle name="20% - Accent4 3" xfId="5"/>
    <cellStyle name="20% - Accent5 2" xfId="82"/>
    <cellStyle name="20% - Accent5 3" xfId="6"/>
    <cellStyle name="20% - Accent6 2" xfId="86"/>
    <cellStyle name="20% - Accent6 3" xfId="7"/>
    <cellStyle name="40% - Accent1 2" xfId="67"/>
    <cellStyle name="40% - Accent1 3" xfId="8"/>
    <cellStyle name="40% - Accent2 2" xfId="71"/>
    <cellStyle name="40% - Accent2 3" xfId="9"/>
    <cellStyle name="40% - Accent3 2" xfId="75"/>
    <cellStyle name="40% - Accent3 3" xfId="10"/>
    <cellStyle name="40% - Accent4 2" xfId="79"/>
    <cellStyle name="40% - Accent4 3" xfId="11"/>
    <cellStyle name="40% - Accent5 2" xfId="83"/>
    <cellStyle name="40% - Accent5 3" xfId="12"/>
    <cellStyle name="40% - Accent6 2" xfId="87"/>
    <cellStyle name="40% - Accent6 3" xfId="13"/>
    <cellStyle name="60% - Accent1 2" xfId="68"/>
    <cellStyle name="60% - Accent1 3" xfId="14"/>
    <cellStyle name="60% - Accent2 2" xfId="72"/>
    <cellStyle name="60% - Accent2 3" xfId="15"/>
    <cellStyle name="60% - Accent3 2" xfId="76"/>
    <cellStyle name="60% - Accent3 3" xfId="16"/>
    <cellStyle name="60% - Accent4 2" xfId="80"/>
    <cellStyle name="60% - Accent4 3" xfId="17"/>
    <cellStyle name="60% - Accent5 2" xfId="84"/>
    <cellStyle name="60% - Accent5 3" xfId="18"/>
    <cellStyle name="60% - Accent6 2" xfId="88"/>
    <cellStyle name="60% - Accent6 3" xfId="19"/>
    <cellStyle name="Accent1 2" xfId="65"/>
    <cellStyle name="Accent1 3" xfId="20"/>
    <cellStyle name="Accent2 2" xfId="69"/>
    <cellStyle name="Accent2 3" xfId="21"/>
    <cellStyle name="Accent3 2" xfId="73"/>
    <cellStyle name="Accent3 3" xfId="22"/>
    <cellStyle name="Accent4 2" xfId="77"/>
    <cellStyle name="Accent4 3" xfId="23"/>
    <cellStyle name="Accent5 2" xfId="81"/>
    <cellStyle name="Accent5 3" xfId="24"/>
    <cellStyle name="Accent6 2" xfId="85"/>
    <cellStyle name="Accent6 3" xfId="25"/>
    <cellStyle name="Bad 2" xfId="54"/>
    <cellStyle name="Bad 3" xfId="26"/>
    <cellStyle name="Calculation 2" xfId="58"/>
    <cellStyle name="Calculation 3" xfId="27"/>
    <cellStyle name="Check Cell 2" xfId="60"/>
    <cellStyle name="Check Cell 3" xfId="28"/>
    <cellStyle name="Comma 2" xfId="90"/>
    <cellStyle name="Comma 3" xfId="93"/>
    <cellStyle name="Comma 3 2" xfId="123"/>
    <cellStyle name="Comma 4" xfId="98"/>
    <cellStyle name="Comma 5" xfId="29"/>
    <cellStyle name="Comma0" xfId="108"/>
    <cellStyle name="Currency 2" xfId="97"/>
    <cellStyle name="Currency 3" xfId="125"/>
    <cellStyle name="Currency 4" xfId="30"/>
    <cellStyle name="Currency0" xfId="109"/>
    <cellStyle name="Date" xfId="110"/>
    <cellStyle name="Explanatory Text 2" xfId="63"/>
    <cellStyle name="Explanatory Text 3" xfId="31"/>
    <cellStyle name="Fixed" xfId="111"/>
    <cellStyle name="Good 2" xfId="53"/>
    <cellStyle name="Good 3" xfId="32"/>
    <cellStyle name="Grey" xfId="112"/>
    <cellStyle name="Heading 1 2" xfId="49"/>
    <cellStyle name="Heading 1 3" xfId="33"/>
    <cellStyle name="Heading 2 2" xfId="48"/>
    <cellStyle name="Heading 2 3" xfId="34"/>
    <cellStyle name="Heading 3 2" xfId="51"/>
    <cellStyle name="Heading 3 3" xfId="35"/>
    <cellStyle name="Heading 4 2" xfId="52"/>
    <cellStyle name="Heading 4 3" xfId="36"/>
    <cellStyle name="Input [yellow]" xfId="113"/>
    <cellStyle name="Input 2" xfId="56"/>
    <cellStyle name="Input 3" xfId="37"/>
    <cellStyle name="Linked Cell 2" xfId="59"/>
    <cellStyle name="Linked Cell 3" xfId="38"/>
    <cellStyle name="M" xfId="114"/>
    <cellStyle name="M.00" xfId="115"/>
    <cellStyle name="M_9. Rev2Cost_GDPIPI" xfId="116"/>
    <cellStyle name="M_lists" xfId="117"/>
    <cellStyle name="M_lists_4. Current Monthly Fixed Charge" xfId="118"/>
    <cellStyle name="M_Sheet4" xfId="119"/>
    <cellStyle name="Neutral 2" xfId="55"/>
    <cellStyle name="Neutral 3" xfId="39"/>
    <cellStyle name="Normal" xfId="0" builtinId="0"/>
    <cellStyle name="Normal - Style1" xfId="120"/>
    <cellStyle name="Normal 2" xfId="46"/>
    <cellStyle name="Normal 3" xfId="50"/>
    <cellStyle name="Normal 4" xfId="89"/>
    <cellStyle name="Normal 5" xfId="92"/>
    <cellStyle name="Normal 5 2" xfId="122"/>
    <cellStyle name="Normal 6" xfId="95"/>
    <cellStyle name="Normal 7" xfId="1"/>
    <cellStyle name="Note 2" xfId="62"/>
    <cellStyle name="Note 3" xfId="40"/>
    <cellStyle name="Output 2" xfId="57"/>
    <cellStyle name="Output 3" xfId="41"/>
    <cellStyle name="Percent [2]" xfId="121"/>
    <cellStyle name="Percent 2" xfId="91"/>
    <cellStyle name="Percent 3" xfId="94"/>
    <cellStyle name="Percent 3 2" xfId="124"/>
    <cellStyle name="Percent 4" xfId="96"/>
    <cellStyle name="Percent 5" xfId="42"/>
    <cellStyle name="Title 2" xfId="47"/>
    <cellStyle name="Title 3" xfId="43"/>
    <cellStyle name="Total 2" xfId="64"/>
    <cellStyle name="Total 3" xfId="44"/>
    <cellStyle name="Warning Text 2" xfId="61"/>
    <cellStyle name="Warning Text 3" xfId="4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3"/>
  <sheetViews>
    <sheetView tabSelected="1" view="pageLayout" zoomScaleNormal="100" zoomScaleSheetLayoutView="85" workbookViewId="0">
      <selection activeCell="G6" sqref="G6"/>
    </sheetView>
  </sheetViews>
  <sheetFormatPr defaultColWidth="21" defaultRowHeight="15" x14ac:dyDescent="0.25"/>
  <cols>
    <col min="1" max="1" width="32" customWidth="1"/>
    <col min="2" max="2" width="21.5703125" customWidth="1"/>
    <col min="6" max="6" width="15" customWidth="1"/>
  </cols>
  <sheetData>
    <row r="1" spans="1:6" ht="18" x14ac:dyDescent="0.25">
      <c r="A1" s="63" t="s">
        <v>35</v>
      </c>
      <c r="B1" s="63"/>
      <c r="C1" s="63"/>
      <c r="D1" s="63"/>
      <c r="E1" s="63"/>
      <c r="F1" s="63"/>
    </row>
    <row r="2" spans="1:6" ht="18" x14ac:dyDescent="0.25">
      <c r="A2" s="63" t="s">
        <v>34</v>
      </c>
      <c r="B2" s="63"/>
      <c r="C2" s="63"/>
      <c r="D2" s="63"/>
      <c r="E2" s="63"/>
      <c r="F2" s="63"/>
    </row>
    <row r="3" spans="1:6" x14ac:dyDescent="0.25">
      <c r="A3" s="1"/>
      <c r="B3" s="1"/>
      <c r="C3" s="1"/>
      <c r="D3" s="1"/>
      <c r="E3" s="1"/>
      <c r="F3" s="1"/>
    </row>
    <row r="4" spans="1:6" x14ac:dyDescent="0.25">
      <c r="A4" s="2" t="s">
        <v>0</v>
      </c>
      <c r="B4" s="1"/>
      <c r="C4" s="1"/>
      <c r="D4" s="1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3" t="s">
        <v>1</v>
      </c>
      <c r="B6" s="3"/>
      <c r="C6" s="1"/>
      <c r="D6" s="1"/>
      <c r="E6" s="1"/>
      <c r="F6" s="1"/>
    </row>
    <row r="7" spans="1:6" ht="15.75" thickBot="1" x14ac:dyDescent="0.3">
      <c r="A7" s="1"/>
      <c r="B7" s="1"/>
      <c r="C7" s="1"/>
      <c r="D7" s="1"/>
      <c r="E7" s="1"/>
      <c r="F7" s="1"/>
    </row>
    <row r="8" spans="1:6" x14ac:dyDescent="0.25">
      <c r="A8" s="64" t="s">
        <v>2</v>
      </c>
      <c r="B8" s="65"/>
      <c r="C8" s="2"/>
      <c r="D8" s="1"/>
      <c r="E8" s="1"/>
      <c r="F8" s="1"/>
    </row>
    <row r="9" spans="1:6" x14ac:dyDescent="0.25">
      <c r="A9" s="5" t="s">
        <v>3</v>
      </c>
      <c r="B9" s="6">
        <v>17026</v>
      </c>
      <c r="C9" s="1"/>
      <c r="D9" s="1"/>
      <c r="E9" s="1"/>
      <c r="F9" s="1"/>
    </row>
    <row r="10" spans="1:6" ht="15.75" thickBot="1" x14ac:dyDescent="0.3">
      <c r="A10" s="7" t="s">
        <v>4</v>
      </c>
      <c r="B10" s="8">
        <v>149120393</v>
      </c>
      <c r="C10" s="1"/>
      <c r="D10" s="1"/>
      <c r="E10" s="1"/>
      <c r="F10" s="1"/>
    </row>
    <row r="11" spans="1:6" ht="15.75" thickBot="1" x14ac:dyDescent="0.3">
      <c r="A11" s="1"/>
      <c r="B11" s="1"/>
      <c r="C11" s="1"/>
      <c r="D11" s="1"/>
      <c r="E11" s="1"/>
      <c r="F11" s="1"/>
    </row>
    <row r="12" spans="1:6" ht="92.25" customHeight="1" thickBot="1" x14ac:dyDescent="0.3">
      <c r="A12" s="9" t="s">
        <v>5</v>
      </c>
      <c r="B12" s="59">
        <v>7514816.0073999995</v>
      </c>
      <c r="C12" s="1"/>
      <c r="D12" s="1"/>
      <c r="E12" s="1"/>
      <c r="F12" s="1"/>
    </row>
    <row r="13" spans="1:6" ht="15.75" thickBot="1" x14ac:dyDescent="0.3">
      <c r="A13" s="1"/>
      <c r="B13" s="1"/>
      <c r="C13" s="1"/>
      <c r="D13" s="1"/>
      <c r="E13" s="1"/>
      <c r="F13" s="1"/>
    </row>
    <row r="14" spans="1:6" x14ac:dyDescent="0.25">
      <c r="A14" s="64" t="s">
        <v>6</v>
      </c>
      <c r="B14" s="65"/>
      <c r="C14" s="1"/>
      <c r="D14" s="1"/>
      <c r="E14" s="1"/>
      <c r="F14" s="1"/>
    </row>
    <row r="15" spans="1:6" x14ac:dyDescent="0.25">
      <c r="A15" s="5" t="s">
        <v>7</v>
      </c>
      <c r="B15" s="10">
        <v>20.87</v>
      </c>
      <c r="C15" s="1"/>
      <c r="D15" s="1"/>
      <c r="E15" s="1"/>
      <c r="F15" s="1"/>
    </row>
    <row r="16" spans="1:6" ht="15.75" thickBot="1" x14ac:dyDescent="0.3">
      <c r="A16" s="7" t="s">
        <v>8</v>
      </c>
      <c r="B16" s="11">
        <v>2.18E-2</v>
      </c>
      <c r="C16" s="1"/>
      <c r="D16" s="1"/>
      <c r="E16" s="1"/>
      <c r="F16" s="1"/>
    </row>
    <row r="17" spans="1:6" x14ac:dyDescent="0.25">
      <c r="A17" s="1"/>
      <c r="B17" s="1"/>
      <c r="C17" s="1"/>
      <c r="D17" s="1"/>
      <c r="E17" s="1"/>
      <c r="F17" s="1"/>
    </row>
    <row r="18" spans="1:6" x14ac:dyDescent="0.25">
      <c r="A18" s="3" t="s">
        <v>9</v>
      </c>
      <c r="B18" s="1"/>
      <c r="C18" s="1"/>
      <c r="D18" s="1"/>
      <c r="E18" s="1"/>
      <c r="F18" s="1"/>
    </row>
    <row r="19" spans="1:6" ht="15.75" thickBot="1" x14ac:dyDescent="0.3">
      <c r="A19" s="1"/>
      <c r="B19" s="1"/>
      <c r="C19" s="1"/>
      <c r="D19" s="1"/>
      <c r="E19" s="1"/>
      <c r="F19" s="1"/>
    </row>
    <row r="20" spans="1:6" x14ac:dyDescent="0.25">
      <c r="A20" s="12"/>
      <c r="B20" s="13" t="s">
        <v>10</v>
      </c>
      <c r="C20" s="14" t="s">
        <v>11</v>
      </c>
      <c r="D20" s="15" t="s">
        <v>12</v>
      </c>
      <c r="E20" s="41" t="s">
        <v>13</v>
      </c>
      <c r="F20" s="1"/>
    </row>
    <row r="21" spans="1:6" x14ac:dyDescent="0.25">
      <c r="A21" s="5" t="s">
        <v>14</v>
      </c>
      <c r="B21" s="4">
        <f>IF(B15="","",B15)</f>
        <v>20.87</v>
      </c>
      <c r="C21" s="42">
        <f>IF(B9="","",B9)</f>
        <v>17026</v>
      </c>
      <c r="D21" s="43">
        <f>IF(ISERROR(B21*C21*12),"",B21*C21*12)</f>
        <v>4263991.4399999995</v>
      </c>
      <c r="E21" s="44">
        <f>IF(ISERROR(D21/D23),"",D21/D23)</f>
        <v>0.56741128935174945</v>
      </c>
      <c r="F21" s="1"/>
    </row>
    <row r="22" spans="1:6" x14ac:dyDescent="0.25">
      <c r="A22" s="5" t="s">
        <v>15</v>
      </c>
      <c r="B22" s="4">
        <f>IF(B16="","",B16)</f>
        <v>2.18E-2</v>
      </c>
      <c r="C22" s="45">
        <f>IF(B10="","",B10)</f>
        <v>149120393</v>
      </c>
      <c r="D22" s="43">
        <f>IF(ISERROR(B22*C22),"",B22*C22)</f>
        <v>3250824.5674000001</v>
      </c>
      <c r="E22" s="44">
        <f>IF(ISERROR(D22/D23),"",D22/D23)</f>
        <v>0.43258871064825055</v>
      </c>
      <c r="F22" s="1"/>
    </row>
    <row r="23" spans="1:6" ht="15.75" thickBot="1" x14ac:dyDescent="0.3">
      <c r="A23" s="16" t="s">
        <v>16</v>
      </c>
      <c r="B23" s="17" t="s">
        <v>17</v>
      </c>
      <c r="C23" s="18" t="s">
        <v>17</v>
      </c>
      <c r="D23" s="46">
        <f>IF(ISERROR(D21+D22),"",D21+D22)</f>
        <v>7514816.0073999995</v>
      </c>
      <c r="E23" s="19" t="s">
        <v>17</v>
      </c>
      <c r="F23" s="1"/>
    </row>
    <row r="24" spans="1:6" x14ac:dyDescent="0.25">
      <c r="A24" s="2"/>
      <c r="B24" s="1"/>
      <c r="C24" s="1"/>
      <c r="D24" s="1"/>
      <c r="E24" s="1"/>
      <c r="F24" s="1"/>
    </row>
    <row r="25" spans="1:6" x14ac:dyDescent="0.25">
      <c r="A25" s="20" t="s">
        <v>18</v>
      </c>
      <c r="B25" s="1"/>
      <c r="C25" s="1"/>
      <c r="D25" s="1"/>
      <c r="E25" s="1"/>
      <c r="F25" s="1"/>
    </row>
    <row r="26" spans="1:6" ht="15.75" thickBot="1" x14ac:dyDescent="0.3">
      <c r="A26" s="2"/>
      <c r="B26" s="1"/>
      <c r="C26" s="1"/>
      <c r="D26" s="1"/>
      <c r="E26" s="1"/>
      <c r="F26" s="1"/>
    </row>
    <row r="27" spans="1:6" ht="105" customHeight="1" thickBot="1" x14ac:dyDescent="0.3">
      <c r="A27" s="21" t="s">
        <v>19</v>
      </c>
      <c r="B27" s="22">
        <v>4</v>
      </c>
      <c r="C27" s="2"/>
      <c r="D27" s="1"/>
      <c r="E27" s="1"/>
      <c r="F27" s="1"/>
    </row>
    <row r="28" spans="1:6" ht="15.75" thickBot="1" x14ac:dyDescent="0.3">
      <c r="A28" s="2"/>
      <c r="B28" s="1"/>
      <c r="C28" s="1"/>
      <c r="D28" s="1"/>
      <c r="E28" s="1"/>
      <c r="F28" s="1"/>
    </row>
    <row r="29" spans="1:6" ht="102.75" customHeight="1" x14ac:dyDescent="0.25">
      <c r="A29" s="23"/>
      <c r="B29" s="24" t="s">
        <v>20</v>
      </c>
      <c r="C29" s="25" t="s">
        <v>21</v>
      </c>
      <c r="D29" s="26" t="s">
        <v>22</v>
      </c>
      <c r="E29" s="1"/>
      <c r="F29" s="1"/>
    </row>
    <row r="30" spans="1:6" x14ac:dyDescent="0.25">
      <c r="A30" s="5" t="s">
        <v>14</v>
      </c>
      <c r="B30" s="43">
        <f>IF(ISERROR(B$12*E21),"",B$12*E21)</f>
        <v>4263991.4399999995</v>
      </c>
      <c r="C30" s="27">
        <f>IF(ISERROR(ROUND(B30/B9/12,2)),"",ROUND(B30/B9/12,2))</f>
        <v>20.87</v>
      </c>
      <c r="D30" s="47">
        <f>IF(ISERROR(C30*B9*12),"",C30*B9*12)</f>
        <v>4263991.4399999995</v>
      </c>
      <c r="E30" s="1"/>
      <c r="F30" s="1"/>
    </row>
    <row r="31" spans="1:6" x14ac:dyDescent="0.25">
      <c r="A31" s="28" t="s">
        <v>15</v>
      </c>
      <c r="B31" s="48">
        <f>IF(ISERROR(B$12*E22),"",B$12*E22)</f>
        <v>3250824.5674000001</v>
      </c>
      <c r="C31" s="29">
        <f>IF(ISERROR(ROUND(B31/B10,4)),"",ROUND(B31/B10,4))</f>
        <v>2.18E-2</v>
      </c>
      <c r="D31" s="47">
        <f>IF(ISERROR(C31*B10),"",C31*B10)</f>
        <v>3250824.5674000001</v>
      </c>
      <c r="E31" s="1"/>
      <c r="F31" s="1"/>
    </row>
    <row r="32" spans="1:6" ht="15.75" thickBot="1" x14ac:dyDescent="0.3">
      <c r="A32" s="30" t="s">
        <v>16</v>
      </c>
      <c r="B32" s="49">
        <f>IF(ISERROR(B30+B31),"",B30+B31)</f>
        <v>7514816.0073999995</v>
      </c>
      <c r="C32" s="31" t="s">
        <v>17</v>
      </c>
      <c r="D32" s="50">
        <f>IF(ISERROR(D30+D31),"",D30+D31)</f>
        <v>7514816.0073999995</v>
      </c>
      <c r="E32" s="1"/>
      <c r="F32" s="1"/>
    </row>
    <row r="33" spans="1:6" ht="15.75" thickBot="1" x14ac:dyDescent="0.3">
      <c r="A33" s="2"/>
      <c r="B33" s="1"/>
      <c r="C33" s="1"/>
      <c r="D33" s="1"/>
      <c r="E33" s="1"/>
      <c r="F33" s="1"/>
    </row>
    <row r="34" spans="1:6" ht="64.5" customHeight="1" x14ac:dyDescent="0.25">
      <c r="A34" s="23"/>
      <c r="B34" s="14" t="s">
        <v>23</v>
      </c>
      <c r="C34" s="32" t="s">
        <v>24</v>
      </c>
      <c r="D34" s="33" t="s">
        <v>25</v>
      </c>
      <c r="E34" s="34" t="s">
        <v>26</v>
      </c>
      <c r="F34" s="2"/>
    </row>
    <row r="35" spans="1:6" x14ac:dyDescent="0.25">
      <c r="A35" s="5" t="s">
        <v>14</v>
      </c>
      <c r="B35" s="51">
        <f>IF(ISERROR(((1-E21)/B27)+E21),"",((1-E21)/B27)+E21)</f>
        <v>0.67555846701381206</v>
      </c>
      <c r="C35" s="35">
        <f>IF(ISERROR(B35*B$12),"",B35*B$12)</f>
        <v>5076697.5818499997</v>
      </c>
      <c r="D35" s="56">
        <f>IF(ISERROR(ROUND(C35/B9/12,2)),"",ROUND(C35/B9/12,2))</f>
        <v>24.85</v>
      </c>
      <c r="E35" s="47">
        <f>IF(ISERROR(D35*12*B9),"",D35*12*B9)</f>
        <v>5077153.2000000011</v>
      </c>
      <c r="F35" s="2"/>
    </row>
    <row r="36" spans="1:6" x14ac:dyDescent="0.25">
      <c r="A36" s="28" t="s">
        <v>15</v>
      </c>
      <c r="B36" s="52">
        <f>IF(ISERROR(1-B35),"",1-B35)</f>
        <v>0.32444153298618794</v>
      </c>
      <c r="C36" s="36">
        <f>IF(ISERROR(B36*B$12),"",B36*B$12)</f>
        <v>2438118.4255500003</v>
      </c>
      <c r="D36" s="57">
        <f>IF(ISERROR(ROUND(C36/B10,4)),"",ROUND(C36/B10,4))</f>
        <v>1.6400000000000001E-2</v>
      </c>
      <c r="E36" s="53">
        <f>IF(ISERROR(D36*B10),"",D36*B10)</f>
        <v>2445574.4452000004</v>
      </c>
      <c r="F36" s="2"/>
    </row>
    <row r="37" spans="1:6" ht="15.75" thickBot="1" x14ac:dyDescent="0.3">
      <c r="A37" s="30" t="s">
        <v>16</v>
      </c>
      <c r="B37" s="37" t="s">
        <v>17</v>
      </c>
      <c r="C37" s="46">
        <f>IF(ISERROR(SUM(C35:C36)),"",SUM(C35:C36))</f>
        <v>7514816.0074000005</v>
      </c>
      <c r="D37" s="31" t="s">
        <v>17</v>
      </c>
      <c r="E37" s="54">
        <f>IF(ISERROR(E35+E36),"",E35+E36)</f>
        <v>7522727.6452000011</v>
      </c>
      <c r="F37" s="1"/>
    </row>
    <row r="38" spans="1:6" ht="15.75" thickBot="1" x14ac:dyDescent="0.3">
      <c r="A38" s="2"/>
      <c r="B38" s="1"/>
      <c r="C38" s="1"/>
      <c r="D38" s="1"/>
      <c r="E38" s="1"/>
      <c r="F38" s="1"/>
    </row>
    <row r="39" spans="1:6" x14ac:dyDescent="0.25">
      <c r="A39" s="66" t="s">
        <v>27</v>
      </c>
      <c r="B39" s="67"/>
      <c r="C39" s="1"/>
      <c r="D39" s="1"/>
      <c r="E39" s="1"/>
      <c r="F39" s="1"/>
    </row>
    <row r="40" spans="1:6" x14ac:dyDescent="0.25">
      <c r="A40" s="5" t="s">
        <v>28</v>
      </c>
      <c r="B40" s="47">
        <f>IF(ISERROR(D35-C30),"",D35-C30)</f>
        <v>3.9800000000000004</v>
      </c>
      <c r="C40" s="1"/>
      <c r="D40" s="1"/>
      <c r="E40" s="1"/>
      <c r="F40" s="1"/>
    </row>
    <row r="41" spans="1:6" ht="15" customHeight="1" x14ac:dyDescent="0.25">
      <c r="A41" s="68" t="s">
        <v>29</v>
      </c>
      <c r="B41" s="53">
        <f>IF(ISERROR((D35*12*B9)+(D36*B10)-B12),"",(D35*12*B9)+(D36*B10)-B12)</f>
        <v>7911.6378000015393</v>
      </c>
      <c r="C41" s="1"/>
      <c r="D41" s="1"/>
      <c r="E41" s="1"/>
      <c r="F41" s="1"/>
    </row>
    <row r="42" spans="1:6" ht="27" customHeight="1" thickBot="1" x14ac:dyDescent="0.3">
      <c r="A42" s="69"/>
      <c r="B42" s="55">
        <f>IF(ISERROR(B41/B12), "", B41/B12)</f>
        <v>1.0528052572692107E-3</v>
      </c>
      <c r="C42" s="1"/>
      <c r="D42" s="1"/>
      <c r="E42" s="1"/>
      <c r="F42" s="1"/>
    </row>
    <row r="43" spans="1:6" x14ac:dyDescent="0.25">
      <c r="A43" s="2"/>
      <c r="B43" s="1"/>
      <c r="C43" s="1"/>
      <c r="D43" s="1"/>
      <c r="E43" s="1"/>
      <c r="F43" s="1"/>
    </row>
    <row r="44" spans="1:6" x14ac:dyDescent="0.25">
      <c r="A44" s="3" t="s">
        <v>30</v>
      </c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ht="15" customHeight="1" x14ac:dyDescent="0.25">
      <c r="A46" s="61" t="s">
        <v>31</v>
      </c>
      <c r="B46" s="61"/>
      <c r="C46" s="61"/>
      <c r="D46" s="61"/>
      <c r="E46" s="61"/>
      <c r="F46" s="1"/>
    </row>
    <row r="47" spans="1:6" x14ac:dyDescent="0.25">
      <c r="A47" s="61"/>
      <c r="B47" s="61"/>
      <c r="C47" s="61"/>
      <c r="D47" s="61"/>
      <c r="E47" s="61"/>
      <c r="F47" s="1"/>
    </row>
    <row r="48" spans="1:6" x14ac:dyDescent="0.25">
      <c r="A48" s="1"/>
      <c r="B48" s="38"/>
      <c r="C48" s="38"/>
      <c r="D48" s="38"/>
      <c r="E48" s="38"/>
      <c r="F48" s="38"/>
    </row>
    <row r="49" spans="1:6" ht="15" customHeight="1" x14ac:dyDescent="0.25">
      <c r="A49" s="62" t="s">
        <v>32</v>
      </c>
      <c r="B49" s="62"/>
      <c r="C49" s="62"/>
      <c r="D49" s="62"/>
      <c r="E49" s="62"/>
      <c r="F49" s="38"/>
    </row>
    <row r="50" spans="1:6" x14ac:dyDescent="0.25">
      <c r="A50" s="62"/>
      <c r="B50" s="62"/>
      <c r="C50" s="62"/>
      <c r="D50" s="62"/>
      <c r="E50" s="62"/>
      <c r="F50" s="40"/>
    </row>
    <row r="51" spans="1:6" x14ac:dyDescent="0.25">
      <c r="A51" s="62"/>
      <c r="B51" s="62"/>
      <c r="C51" s="62"/>
      <c r="D51" s="62"/>
      <c r="E51" s="62"/>
      <c r="F51" s="40"/>
    </row>
    <row r="52" spans="1:6" ht="15" customHeight="1" x14ac:dyDescent="0.25">
      <c r="A52" s="62" t="s">
        <v>33</v>
      </c>
      <c r="B52" s="62"/>
      <c r="C52" s="62"/>
      <c r="D52" s="62"/>
      <c r="E52" s="62"/>
      <c r="F52" s="39"/>
    </row>
    <row r="53" spans="1:6" x14ac:dyDescent="0.25">
      <c r="A53" s="62"/>
      <c r="B53" s="62"/>
      <c r="C53" s="62"/>
      <c r="D53" s="62"/>
      <c r="E53" s="62"/>
      <c r="F53" s="1"/>
    </row>
  </sheetData>
  <mergeCells count="9">
    <mergeCell ref="A46:E47"/>
    <mergeCell ref="A49:E51"/>
    <mergeCell ref="A52:E53"/>
    <mergeCell ref="A1:F1"/>
    <mergeCell ref="A2:F2"/>
    <mergeCell ref="A8:B8"/>
    <mergeCell ref="A14:B14"/>
    <mergeCell ref="A39:B39"/>
    <mergeCell ref="A41:A42"/>
  </mergeCells>
  <pageMargins left="0.7" right="0.7" top="0.75" bottom="0.75" header="0.3" footer="0.3"/>
  <pageSetup scale="56" orientation="portrait" r:id="rId1"/>
  <headerFooter>
    <oddHeader>&amp;RFiled: 2016-10-18
EB-2016-0082
Draft Rate Order
Attachment 1
Page &amp;P of &amp;N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3"/>
  <sheetViews>
    <sheetView tabSelected="1" view="pageLayout" zoomScaleNormal="100" zoomScaleSheetLayoutView="85" workbookViewId="0">
      <selection activeCell="G6" sqref="G6"/>
    </sheetView>
  </sheetViews>
  <sheetFormatPr defaultColWidth="21" defaultRowHeight="15" x14ac:dyDescent="0.25"/>
  <cols>
    <col min="1" max="1" width="32" customWidth="1"/>
    <col min="2" max="2" width="21.5703125" customWidth="1"/>
    <col min="6" max="6" width="15" customWidth="1"/>
  </cols>
  <sheetData>
    <row r="1" spans="1:6" ht="18" x14ac:dyDescent="0.25">
      <c r="A1" s="63" t="s">
        <v>36</v>
      </c>
      <c r="B1" s="63"/>
      <c r="C1" s="63"/>
      <c r="D1" s="63"/>
      <c r="E1" s="63"/>
      <c r="F1" s="63"/>
    </row>
    <row r="2" spans="1:6" ht="18" x14ac:dyDescent="0.25">
      <c r="A2" s="63" t="s">
        <v>34</v>
      </c>
      <c r="B2" s="63"/>
      <c r="C2" s="63"/>
      <c r="D2" s="63"/>
      <c r="E2" s="63"/>
      <c r="F2" s="63"/>
    </row>
    <row r="3" spans="1:6" x14ac:dyDescent="0.25">
      <c r="A3" s="1"/>
      <c r="B3" s="1"/>
      <c r="C3" s="1"/>
      <c r="D3" s="1"/>
      <c r="E3" s="1"/>
      <c r="F3" s="1"/>
    </row>
    <row r="4" spans="1:6" x14ac:dyDescent="0.25">
      <c r="A4" s="2" t="s">
        <v>0</v>
      </c>
      <c r="B4" s="1"/>
      <c r="C4" s="1"/>
      <c r="D4" s="1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3" t="s">
        <v>1</v>
      </c>
      <c r="B6" s="3"/>
      <c r="C6" s="1"/>
      <c r="D6" s="1"/>
      <c r="E6" s="1"/>
      <c r="F6" s="1"/>
    </row>
    <row r="7" spans="1:6" ht="15.75" thickBot="1" x14ac:dyDescent="0.3">
      <c r="A7" s="1"/>
      <c r="B7" s="1"/>
      <c r="C7" s="1"/>
      <c r="D7" s="1"/>
      <c r="E7" s="1"/>
      <c r="F7" s="1"/>
    </row>
    <row r="8" spans="1:6" x14ac:dyDescent="0.25">
      <c r="A8" s="64" t="s">
        <v>2</v>
      </c>
      <c r="B8" s="65"/>
      <c r="C8" s="2"/>
      <c r="D8" s="1"/>
      <c r="E8" s="1"/>
      <c r="F8" s="1"/>
    </row>
    <row r="9" spans="1:6" x14ac:dyDescent="0.25">
      <c r="A9" s="5" t="s">
        <v>3</v>
      </c>
      <c r="B9" s="6">
        <v>17026</v>
      </c>
      <c r="C9" s="1"/>
      <c r="D9" s="1"/>
      <c r="E9" s="1"/>
      <c r="F9" s="1"/>
    </row>
    <row r="10" spans="1:6" ht="15.75" thickBot="1" x14ac:dyDescent="0.3">
      <c r="A10" s="7" t="s">
        <v>4</v>
      </c>
      <c r="B10" s="8">
        <v>149120393</v>
      </c>
      <c r="C10" s="1"/>
      <c r="D10" s="1"/>
      <c r="E10" s="1"/>
      <c r="F10" s="1"/>
    </row>
    <row r="11" spans="1:6" ht="15.75" thickBot="1" x14ac:dyDescent="0.3">
      <c r="A11" s="1"/>
      <c r="B11" s="1"/>
      <c r="C11" s="1"/>
      <c r="D11" s="1"/>
      <c r="E11" s="1"/>
      <c r="F11" s="1"/>
    </row>
    <row r="12" spans="1:6" ht="92.25" customHeight="1" thickBot="1" x14ac:dyDescent="0.3">
      <c r="A12" s="9" t="s">
        <v>5</v>
      </c>
      <c r="B12" s="59">
        <v>7514816.0073999995</v>
      </c>
      <c r="C12" s="1"/>
      <c r="D12" s="1"/>
      <c r="E12" s="1"/>
      <c r="F12" s="1"/>
    </row>
    <row r="13" spans="1:6" ht="15.75" thickBot="1" x14ac:dyDescent="0.3">
      <c r="A13" s="1"/>
      <c r="B13" s="1"/>
      <c r="C13" s="1"/>
      <c r="D13" s="1"/>
      <c r="E13" s="1"/>
      <c r="F13" s="1"/>
    </row>
    <row r="14" spans="1:6" x14ac:dyDescent="0.25">
      <c r="A14" s="64" t="s">
        <v>6</v>
      </c>
      <c r="B14" s="65"/>
      <c r="C14" s="1"/>
      <c r="D14" s="1"/>
      <c r="E14" s="1"/>
      <c r="F14" s="1"/>
    </row>
    <row r="15" spans="1:6" x14ac:dyDescent="0.25">
      <c r="A15" s="5" t="s">
        <v>7</v>
      </c>
      <c r="B15" s="10">
        <f>'Year 1-January 1, 2016'!D35</f>
        <v>24.85</v>
      </c>
      <c r="C15" s="1"/>
      <c r="D15" s="1"/>
      <c r="E15" s="1"/>
      <c r="F15" s="1"/>
    </row>
    <row r="16" spans="1:6" ht="15.75" thickBot="1" x14ac:dyDescent="0.3">
      <c r="A16" s="7" t="s">
        <v>8</v>
      </c>
      <c r="B16" s="11">
        <f>'Year 1-January 1, 2016'!D36</f>
        <v>1.6400000000000001E-2</v>
      </c>
      <c r="C16" s="1"/>
      <c r="D16" s="1"/>
      <c r="E16" s="1"/>
      <c r="F16" s="1"/>
    </row>
    <row r="17" spans="1:6" x14ac:dyDescent="0.25">
      <c r="A17" s="1"/>
      <c r="B17" s="1"/>
      <c r="C17" s="1"/>
      <c r="D17" s="1"/>
      <c r="E17" s="1"/>
      <c r="F17" s="1"/>
    </row>
    <row r="18" spans="1:6" x14ac:dyDescent="0.25">
      <c r="A18" s="3" t="s">
        <v>9</v>
      </c>
      <c r="B18" s="1"/>
      <c r="C18" s="1"/>
      <c r="D18" s="1"/>
      <c r="E18" s="1"/>
      <c r="F18" s="1"/>
    </row>
    <row r="19" spans="1:6" ht="15.75" thickBot="1" x14ac:dyDescent="0.3">
      <c r="A19" s="1"/>
      <c r="B19" s="1"/>
      <c r="C19" s="1"/>
      <c r="D19" s="1"/>
      <c r="E19" s="1"/>
      <c r="F19" s="1"/>
    </row>
    <row r="20" spans="1:6" x14ac:dyDescent="0.25">
      <c r="A20" s="12"/>
      <c r="B20" s="13" t="s">
        <v>10</v>
      </c>
      <c r="C20" s="14" t="s">
        <v>11</v>
      </c>
      <c r="D20" s="15" t="s">
        <v>12</v>
      </c>
      <c r="E20" s="41" t="s">
        <v>13</v>
      </c>
      <c r="F20" s="1"/>
    </row>
    <row r="21" spans="1:6" x14ac:dyDescent="0.25">
      <c r="A21" s="5" t="s">
        <v>14</v>
      </c>
      <c r="B21" s="4">
        <f>IF(B15="","",B15)</f>
        <v>24.85</v>
      </c>
      <c r="C21" s="42">
        <f>IF(B9="","",B9)</f>
        <v>17026</v>
      </c>
      <c r="D21" s="43">
        <f>IF(ISERROR(B21*C21*12),"",B21*C21*12)</f>
        <v>5077153.2</v>
      </c>
      <c r="E21" s="44">
        <f>IF(ISERROR(D21/D23),"",D21/D23)</f>
        <v>0.67490854906060049</v>
      </c>
      <c r="F21" s="1"/>
    </row>
    <row r="22" spans="1:6" x14ac:dyDescent="0.25">
      <c r="A22" s="5" t="s">
        <v>15</v>
      </c>
      <c r="B22" s="4">
        <f>IF(B16="","",B16)</f>
        <v>1.6400000000000001E-2</v>
      </c>
      <c r="C22" s="45">
        <f>IF(B10="","",B10)</f>
        <v>149120393</v>
      </c>
      <c r="D22" s="43">
        <f>IF(ISERROR(B22*C22),"",B22*C22)</f>
        <v>2445574.4452000004</v>
      </c>
      <c r="E22" s="44">
        <f>IF(ISERROR(D22/D23),"",D22/D23)</f>
        <v>0.32509145093939951</v>
      </c>
      <c r="F22" s="1"/>
    </row>
    <row r="23" spans="1:6" ht="15.75" thickBot="1" x14ac:dyDescent="0.3">
      <c r="A23" s="16" t="s">
        <v>16</v>
      </c>
      <c r="B23" s="17" t="s">
        <v>17</v>
      </c>
      <c r="C23" s="18" t="s">
        <v>17</v>
      </c>
      <c r="D23" s="46">
        <f>IF(ISERROR(D21+D22),"",D21+D22)</f>
        <v>7522727.6452000011</v>
      </c>
      <c r="E23" s="19" t="s">
        <v>17</v>
      </c>
      <c r="F23" s="1"/>
    </row>
    <row r="24" spans="1:6" x14ac:dyDescent="0.25">
      <c r="A24" s="2"/>
      <c r="B24" s="1"/>
      <c r="C24" s="1"/>
      <c r="D24" s="1"/>
      <c r="E24" s="1"/>
      <c r="F24" s="1"/>
    </row>
    <row r="25" spans="1:6" x14ac:dyDescent="0.25">
      <c r="A25" s="20" t="s">
        <v>18</v>
      </c>
      <c r="B25" s="1"/>
      <c r="C25" s="1"/>
      <c r="D25" s="1"/>
      <c r="E25" s="1"/>
      <c r="F25" s="1"/>
    </row>
    <row r="26" spans="1:6" ht="15.75" thickBot="1" x14ac:dyDescent="0.3">
      <c r="A26" s="2"/>
      <c r="B26" s="1"/>
      <c r="C26" s="1"/>
      <c r="D26" s="1"/>
      <c r="E26" s="1"/>
      <c r="F26" s="1"/>
    </row>
    <row r="27" spans="1:6" ht="105" customHeight="1" thickBot="1" x14ac:dyDescent="0.3">
      <c r="A27" s="21" t="s">
        <v>19</v>
      </c>
      <c r="B27" s="22">
        <v>3</v>
      </c>
      <c r="C27" s="2"/>
      <c r="D27" s="1"/>
      <c r="E27" s="1"/>
      <c r="F27" s="1"/>
    </row>
    <row r="28" spans="1:6" ht="15.75" thickBot="1" x14ac:dyDescent="0.3">
      <c r="A28" s="2"/>
      <c r="B28" s="1"/>
      <c r="C28" s="1"/>
      <c r="D28" s="1"/>
      <c r="E28" s="1"/>
      <c r="F28" s="1"/>
    </row>
    <row r="29" spans="1:6" ht="102.75" customHeight="1" x14ac:dyDescent="0.25">
      <c r="A29" s="23"/>
      <c r="B29" s="24" t="s">
        <v>20</v>
      </c>
      <c r="C29" s="25" t="s">
        <v>21</v>
      </c>
      <c r="D29" s="26" t="s">
        <v>22</v>
      </c>
      <c r="E29" s="1"/>
      <c r="F29" s="1"/>
    </row>
    <row r="30" spans="1:6" x14ac:dyDescent="0.25">
      <c r="A30" s="5" t="s">
        <v>14</v>
      </c>
      <c r="B30" s="43">
        <f>IF(ISERROR(B$12*E21),"",B$12*E21)</f>
        <v>5071813.5680117086</v>
      </c>
      <c r="C30" s="27">
        <f>IF(ISERROR(ROUND(B30/B9/12,2)),"",ROUND(B30/B9/12,2))</f>
        <v>24.82</v>
      </c>
      <c r="D30" s="47">
        <f>IF(ISERROR(C30*B9*12),"",C30*B9*12)</f>
        <v>5071023.84</v>
      </c>
      <c r="E30" s="1"/>
      <c r="F30" s="1"/>
    </row>
    <row r="31" spans="1:6" x14ac:dyDescent="0.25">
      <c r="A31" s="28" t="s">
        <v>15</v>
      </c>
      <c r="B31" s="48">
        <f>IF(ISERROR(B$12*E22),"",B$12*E22)</f>
        <v>2443002.439388291</v>
      </c>
      <c r="C31" s="29">
        <f>IF(ISERROR(ROUND(B31/B10,4)),"",ROUND(B31/B10,4))</f>
        <v>1.6400000000000001E-2</v>
      </c>
      <c r="D31" s="47">
        <f>IF(ISERROR(C31*B10),"",C31*B10)</f>
        <v>2445574.4452000004</v>
      </c>
      <c r="E31" s="1"/>
      <c r="F31" s="1"/>
    </row>
    <row r="32" spans="1:6" ht="15.75" thickBot="1" x14ac:dyDescent="0.3">
      <c r="A32" s="30" t="s">
        <v>16</v>
      </c>
      <c r="B32" s="49">
        <f>IF(ISERROR(B30+B31),"",B30+B31)</f>
        <v>7514816.0073999995</v>
      </c>
      <c r="C32" s="31" t="s">
        <v>17</v>
      </c>
      <c r="D32" s="50">
        <f>IF(ISERROR(D30+D31),"",D30+D31)</f>
        <v>7516598.2851999998</v>
      </c>
      <c r="E32" s="1"/>
      <c r="F32" s="1"/>
    </row>
    <row r="33" spans="1:6" ht="15.75" thickBot="1" x14ac:dyDescent="0.3">
      <c r="A33" s="2"/>
      <c r="B33" s="1"/>
      <c r="C33" s="1"/>
      <c r="D33" s="1"/>
      <c r="E33" s="1"/>
      <c r="F33" s="1"/>
    </row>
    <row r="34" spans="1:6" ht="64.5" customHeight="1" x14ac:dyDescent="0.25">
      <c r="A34" s="23"/>
      <c r="B34" s="14" t="s">
        <v>23</v>
      </c>
      <c r="C34" s="32" t="s">
        <v>24</v>
      </c>
      <c r="D34" s="33" t="s">
        <v>25</v>
      </c>
      <c r="E34" s="34" t="s">
        <v>26</v>
      </c>
      <c r="F34" s="2"/>
    </row>
    <row r="35" spans="1:6" x14ac:dyDescent="0.25">
      <c r="A35" s="5" t="s">
        <v>14</v>
      </c>
      <c r="B35" s="51">
        <f>IF(ISERROR(((1-E21)/B27)+E21),"",((1-E21)/B27)+E21)</f>
        <v>0.78327236604040029</v>
      </c>
      <c r="C35" s="35">
        <f>IF(ISERROR(B35*B$12),"",B35*B$12)</f>
        <v>5886147.7144744722</v>
      </c>
      <c r="D35" s="58">
        <f>IF(ISERROR(ROUND(C35/B9/12,2)),"",ROUND(C35/B9/12,2))</f>
        <v>28.81</v>
      </c>
      <c r="E35" s="47">
        <f>IF(ISERROR(D35*12*B9),"",D35*12*B9)</f>
        <v>5886228.7199999997</v>
      </c>
      <c r="F35" s="2"/>
    </row>
    <row r="36" spans="1:6" x14ac:dyDescent="0.25">
      <c r="A36" s="28" t="s">
        <v>15</v>
      </c>
      <c r="B36" s="52">
        <f>IF(ISERROR(1-B35),"",1-B35)</f>
        <v>0.21672763395959971</v>
      </c>
      <c r="C36" s="36">
        <f>IF(ISERROR(B36*B$12),"",B36*B$12)</f>
        <v>1628668.2929255276</v>
      </c>
      <c r="D36" s="57">
        <f>IF(ISERROR(ROUND(C36/B10,4)),"",ROUND(C36/B10,4))</f>
        <v>1.09E-2</v>
      </c>
      <c r="E36" s="53">
        <f>IF(ISERROR(D36*B10),"",D36*B10)</f>
        <v>1625412.2837</v>
      </c>
      <c r="F36" s="2"/>
    </row>
    <row r="37" spans="1:6" ht="15.75" thickBot="1" x14ac:dyDescent="0.3">
      <c r="A37" s="30" t="s">
        <v>16</v>
      </c>
      <c r="B37" s="37" t="s">
        <v>17</v>
      </c>
      <c r="C37" s="46">
        <f>IF(ISERROR(SUM(C35:C36)),"",SUM(C35:C36))</f>
        <v>7514816.0073999995</v>
      </c>
      <c r="D37" s="31" t="s">
        <v>17</v>
      </c>
      <c r="E37" s="54">
        <f>IF(ISERROR(E35+E36),"",E35+E36)</f>
        <v>7511641.0036999993</v>
      </c>
      <c r="F37" s="1"/>
    </row>
    <row r="38" spans="1:6" ht="15.75" thickBot="1" x14ac:dyDescent="0.3">
      <c r="A38" s="2"/>
      <c r="B38" s="1"/>
      <c r="C38" s="1"/>
      <c r="D38" s="1"/>
      <c r="E38" s="60"/>
      <c r="F38" s="1"/>
    </row>
    <row r="39" spans="1:6" x14ac:dyDescent="0.25">
      <c r="A39" s="66" t="s">
        <v>27</v>
      </c>
      <c r="B39" s="67"/>
      <c r="C39" s="1"/>
      <c r="D39" s="1"/>
      <c r="E39" s="1"/>
      <c r="F39" s="1"/>
    </row>
    <row r="40" spans="1:6" x14ac:dyDescent="0.25">
      <c r="A40" s="5" t="s">
        <v>28</v>
      </c>
      <c r="B40" s="47">
        <f>IF(ISERROR(D35-C30),"",D35-C30)</f>
        <v>3.9899999999999984</v>
      </c>
      <c r="C40" s="1"/>
      <c r="D40" s="1"/>
      <c r="E40" s="1"/>
      <c r="F40" s="1"/>
    </row>
    <row r="41" spans="1:6" ht="15" customHeight="1" x14ac:dyDescent="0.25">
      <c r="A41" s="68" t="s">
        <v>29</v>
      </c>
      <c r="B41" s="53">
        <f>IF(ISERROR((D35*12*B9)+(D36*B10)-B12),"",(D35*12*B9)+(D36*B10)-B12)</f>
        <v>-3175.0037000002339</v>
      </c>
      <c r="C41" s="1"/>
      <c r="D41" s="1"/>
      <c r="E41" s="1"/>
      <c r="F41" s="1"/>
    </row>
    <row r="42" spans="1:6" ht="27" customHeight="1" thickBot="1" x14ac:dyDescent="0.3">
      <c r="A42" s="69"/>
      <c r="B42" s="55">
        <f>IF(ISERROR(B41/B12), "", B41/B12)</f>
        <v>-4.2249919317701725E-4</v>
      </c>
      <c r="C42" s="1"/>
      <c r="D42" s="1"/>
      <c r="E42" s="1"/>
      <c r="F42" s="1"/>
    </row>
    <row r="43" spans="1:6" x14ac:dyDescent="0.25">
      <c r="A43" s="2"/>
      <c r="B43" s="1"/>
      <c r="C43" s="1"/>
      <c r="D43" s="1"/>
      <c r="E43" s="1"/>
      <c r="F43" s="1"/>
    </row>
    <row r="44" spans="1:6" x14ac:dyDescent="0.25">
      <c r="A44" s="3" t="s">
        <v>30</v>
      </c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ht="15" customHeight="1" x14ac:dyDescent="0.25">
      <c r="A46" s="61" t="s">
        <v>31</v>
      </c>
      <c r="B46" s="61"/>
      <c r="C46" s="61"/>
      <c r="D46" s="61"/>
      <c r="E46" s="61"/>
      <c r="F46" s="1"/>
    </row>
    <row r="47" spans="1:6" x14ac:dyDescent="0.25">
      <c r="A47" s="61"/>
      <c r="B47" s="61"/>
      <c r="C47" s="61"/>
      <c r="D47" s="61"/>
      <c r="E47" s="61"/>
      <c r="F47" s="1"/>
    </row>
    <row r="48" spans="1:6" x14ac:dyDescent="0.25">
      <c r="A48" s="1"/>
      <c r="B48" s="38"/>
      <c r="C48" s="38"/>
      <c r="D48" s="38"/>
      <c r="E48" s="38"/>
      <c r="F48" s="38"/>
    </row>
    <row r="49" spans="1:6" ht="15" customHeight="1" x14ac:dyDescent="0.25">
      <c r="A49" s="62" t="s">
        <v>32</v>
      </c>
      <c r="B49" s="62"/>
      <c r="C49" s="62"/>
      <c r="D49" s="62"/>
      <c r="E49" s="62"/>
      <c r="F49" s="38"/>
    </row>
    <row r="50" spans="1:6" x14ac:dyDescent="0.25">
      <c r="A50" s="62"/>
      <c r="B50" s="62"/>
      <c r="C50" s="62"/>
      <c r="D50" s="62"/>
      <c r="E50" s="62"/>
      <c r="F50" s="40"/>
    </row>
    <row r="51" spans="1:6" x14ac:dyDescent="0.25">
      <c r="A51" s="62"/>
      <c r="B51" s="62"/>
      <c r="C51" s="62"/>
      <c r="D51" s="62"/>
      <c r="E51" s="62"/>
      <c r="F51" s="40"/>
    </row>
    <row r="52" spans="1:6" ht="15" customHeight="1" x14ac:dyDescent="0.25">
      <c r="A52" s="62" t="s">
        <v>33</v>
      </c>
      <c r="B52" s="62"/>
      <c r="C52" s="62"/>
      <c r="D52" s="62"/>
      <c r="E52" s="62"/>
      <c r="F52" s="39"/>
    </row>
    <row r="53" spans="1:6" x14ac:dyDescent="0.25">
      <c r="A53" s="62"/>
      <c r="B53" s="62"/>
      <c r="C53" s="62"/>
      <c r="D53" s="62"/>
      <c r="E53" s="62"/>
      <c r="F53" s="1"/>
    </row>
  </sheetData>
  <mergeCells count="9">
    <mergeCell ref="A46:E47"/>
    <mergeCell ref="A49:E51"/>
    <mergeCell ref="A52:E53"/>
    <mergeCell ref="A1:F1"/>
    <mergeCell ref="A2:F2"/>
    <mergeCell ref="A8:B8"/>
    <mergeCell ref="A14:B14"/>
    <mergeCell ref="A39:B39"/>
    <mergeCell ref="A41:A42"/>
  </mergeCells>
  <pageMargins left="0.7" right="0.7" top="0.75" bottom="0.75" header="0.3" footer="0.3"/>
  <pageSetup scale="56" orientation="portrait" r:id="rId1"/>
  <headerFooter>
    <oddHeader>&amp;RFiled: 2016-10-18
EB-2016-0082
Draft Rate Order
Attachment 1
Page &amp;P of &amp;N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3"/>
  <sheetViews>
    <sheetView tabSelected="1" view="pageLayout" zoomScaleNormal="100" zoomScaleSheetLayoutView="85" workbookViewId="0">
      <selection activeCell="G6" sqref="G6"/>
    </sheetView>
  </sheetViews>
  <sheetFormatPr defaultColWidth="21" defaultRowHeight="15" x14ac:dyDescent="0.25"/>
  <cols>
    <col min="1" max="1" width="32" customWidth="1"/>
    <col min="2" max="2" width="21.5703125" customWidth="1"/>
    <col min="6" max="6" width="15" customWidth="1"/>
  </cols>
  <sheetData>
    <row r="1" spans="1:6" ht="18" x14ac:dyDescent="0.25">
      <c r="A1" s="63" t="s">
        <v>37</v>
      </c>
      <c r="B1" s="63"/>
      <c r="C1" s="63"/>
      <c r="D1" s="63"/>
      <c r="E1" s="63"/>
      <c r="F1" s="63"/>
    </row>
    <row r="2" spans="1:6" ht="18" x14ac:dyDescent="0.25">
      <c r="A2" s="63" t="s">
        <v>34</v>
      </c>
      <c r="B2" s="63"/>
      <c r="C2" s="63"/>
      <c r="D2" s="63"/>
      <c r="E2" s="63"/>
      <c r="F2" s="63"/>
    </row>
    <row r="3" spans="1:6" x14ac:dyDescent="0.25">
      <c r="A3" s="1"/>
      <c r="B3" s="1"/>
      <c r="C3" s="1"/>
      <c r="D3" s="1"/>
      <c r="E3" s="1"/>
      <c r="F3" s="1"/>
    </row>
    <row r="4" spans="1:6" x14ac:dyDescent="0.25">
      <c r="A4" s="2" t="s">
        <v>0</v>
      </c>
      <c r="B4" s="1"/>
      <c r="C4" s="1"/>
      <c r="D4" s="1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3" t="s">
        <v>1</v>
      </c>
      <c r="B6" s="3"/>
      <c r="C6" s="1"/>
      <c r="D6" s="1"/>
      <c r="E6" s="1"/>
      <c r="F6" s="1"/>
    </row>
    <row r="7" spans="1:6" ht="15.75" thickBot="1" x14ac:dyDescent="0.3">
      <c r="A7" s="1"/>
      <c r="B7" s="1"/>
      <c r="C7" s="1"/>
      <c r="D7" s="1"/>
      <c r="E7" s="1"/>
      <c r="F7" s="1"/>
    </row>
    <row r="8" spans="1:6" x14ac:dyDescent="0.25">
      <c r="A8" s="64" t="s">
        <v>2</v>
      </c>
      <c r="B8" s="65"/>
      <c r="C8" s="2"/>
      <c r="D8" s="1"/>
      <c r="E8" s="1"/>
      <c r="F8" s="1"/>
    </row>
    <row r="9" spans="1:6" x14ac:dyDescent="0.25">
      <c r="A9" s="5" t="s">
        <v>3</v>
      </c>
      <c r="B9" s="6">
        <v>17026</v>
      </c>
      <c r="C9" s="1"/>
      <c r="D9" s="1"/>
      <c r="E9" s="1"/>
      <c r="F9" s="1"/>
    </row>
    <row r="10" spans="1:6" ht="15.75" thickBot="1" x14ac:dyDescent="0.3">
      <c r="A10" s="7" t="s">
        <v>4</v>
      </c>
      <c r="B10" s="8">
        <v>149120393</v>
      </c>
      <c r="C10" s="1"/>
      <c r="D10" s="1"/>
      <c r="E10" s="1"/>
      <c r="F10" s="1"/>
    </row>
    <row r="11" spans="1:6" ht="15.75" thickBot="1" x14ac:dyDescent="0.3">
      <c r="A11" s="1"/>
      <c r="B11" s="1"/>
      <c r="C11" s="1"/>
      <c r="D11" s="1"/>
      <c r="E11" s="1"/>
      <c r="F11" s="1"/>
    </row>
    <row r="12" spans="1:6" ht="92.25" customHeight="1" thickBot="1" x14ac:dyDescent="0.3">
      <c r="A12" s="9" t="s">
        <v>5</v>
      </c>
      <c r="B12" s="59">
        <v>7514816.0073999995</v>
      </c>
      <c r="C12" s="1"/>
      <c r="D12" s="1"/>
      <c r="E12" s="1"/>
      <c r="F12" s="1"/>
    </row>
    <row r="13" spans="1:6" ht="15.75" thickBot="1" x14ac:dyDescent="0.3">
      <c r="A13" s="1"/>
      <c r="B13" s="1"/>
      <c r="C13" s="1"/>
      <c r="D13" s="1"/>
      <c r="E13" s="1"/>
      <c r="F13" s="1"/>
    </row>
    <row r="14" spans="1:6" x14ac:dyDescent="0.25">
      <c r="A14" s="64" t="s">
        <v>6</v>
      </c>
      <c r="B14" s="65"/>
      <c r="C14" s="1"/>
      <c r="D14" s="1"/>
      <c r="E14" s="1"/>
      <c r="F14" s="1"/>
    </row>
    <row r="15" spans="1:6" x14ac:dyDescent="0.25">
      <c r="A15" s="5" t="s">
        <v>7</v>
      </c>
      <c r="B15" s="10">
        <f>'Year 2-January 1, 2017'!D35</f>
        <v>28.81</v>
      </c>
      <c r="C15" s="1"/>
      <c r="D15" s="1"/>
      <c r="E15" s="1"/>
      <c r="F15" s="1"/>
    </row>
    <row r="16" spans="1:6" ht="15.75" thickBot="1" x14ac:dyDescent="0.3">
      <c r="A16" s="7" t="s">
        <v>8</v>
      </c>
      <c r="B16" s="11">
        <f>'Year 2-January 1, 2017'!D36</f>
        <v>1.09E-2</v>
      </c>
      <c r="C16" s="1"/>
      <c r="D16" s="1"/>
      <c r="E16" s="1"/>
      <c r="F16" s="1"/>
    </row>
    <row r="17" spans="1:6" x14ac:dyDescent="0.25">
      <c r="A17" s="1"/>
      <c r="B17" s="1"/>
      <c r="C17" s="1"/>
      <c r="D17" s="1"/>
      <c r="E17" s="1"/>
      <c r="F17" s="1"/>
    </row>
    <row r="18" spans="1:6" x14ac:dyDescent="0.25">
      <c r="A18" s="3" t="s">
        <v>9</v>
      </c>
      <c r="B18" s="1"/>
      <c r="C18" s="1"/>
      <c r="D18" s="1"/>
      <c r="E18" s="1"/>
      <c r="F18" s="1"/>
    </row>
    <row r="19" spans="1:6" ht="15.75" thickBot="1" x14ac:dyDescent="0.3">
      <c r="A19" s="1"/>
      <c r="B19" s="1"/>
      <c r="C19" s="1"/>
      <c r="D19" s="1"/>
      <c r="E19" s="1"/>
      <c r="F19" s="1"/>
    </row>
    <row r="20" spans="1:6" x14ac:dyDescent="0.25">
      <c r="A20" s="12"/>
      <c r="B20" s="13" t="s">
        <v>10</v>
      </c>
      <c r="C20" s="14" t="s">
        <v>11</v>
      </c>
      <c r="D20" s="15" t="s">
        <v>12</v>
      </c>
      <c r="E20" s="41" t="s">
        <v>13</v>
      </c>
      <c r="F20" s="1"/>
    </row>
    <row r="21" spans="1:6" x14ac:dyDescent="0.25">
      <c r="A21" s="5" t="s">
        <v>14</v>
      </c>
      <c r="B21" s="4">
        <f>IF(B15="","",B15)</f>
        <v>28.81</v>
      </c>
      <c r="C21" s="42">
        <f>IF(B9="","",B9)</f>
        <v>17026</v>
      </c>
      <c r="D21" s="43">
        <f>IF(ISERROR(B21*C21*12),"",B21*C21*12)</f>
        <v>5886228.7199999997</v>
      </c>
      <c r="E21" s="44">
        <f>IF(ISERROR(D21/D23),"",D21/D23)</f>
        <v>0.78361422185919527</v>
      </c>
      <c r="F21" s="1"/>
    </row>
    <row r="22" spans="1:6" x14ac:dyDescent="0.25">
      <c r="A22" s="5" t="s">
        <v>15</v>
      </c>
      <c r="B22" s="4">
        <f>IF(B16="","",B16)</f>
        <v>1.09E-2</v>
      </c>
      <c r="C22" s="45">
        <f>IF(B10="","",B10)</f>
        <v>149120393</v>
      </c>
      <c r="D22" s="43">
        <f>IF(ISERROR(B22*C22),"",B22*C22)</f>
        <v>1625412.2837</v>
      </c>
      <c r="E22" s="44">
        <f>IF(ISERROR(D22/D23),"",D22/D23)</f>
        <v>0.21638577814080476</v>
      </c>
      <c r="F22" s="1"/>
    </row>
    <row r="23" spans="1:6" ht="15.75" thickBot="1" x14ac:dyDescent="0.3">
      <c r="A23" s="16" t="s">
        <v>16</v>
      </c>
      <c r="B23" s="17" t="s">
        <v>17</v>
      </c>
      <c r="C23" s="18" t="s">
        <v>17</v>
      </c>
      <c r="D23" s="46">
        <f>IF(ISERROR(D21+D22),"",D21+D22)</f>
        <v>7511641.0036999993</v>
      </c>
      <c r="E23" s="19" t="s">
        <v>17</v>
      </c>
      <c r="F23" s="1"/>
    </row>
    <row r="24" spans="1:6" x14ac:dyDescent="0.25">
      <c r="A24" s="2"/>
      <c r="B24" s="1"/>
      <c r="C24" s="1"/>
      <c r="D24" s="1"/>
      <c r="E24" s="1"/>
      <c r="F24" s="1"/>
    </row>
    <row r="25" spans="1:6" x14ac:dyDescent="0.25">
      <c r="A25" s="20" t="s">
        <v>18</v>
      </c>
      <c r="B25" s="1"/>
      <c r="C25" s="1"/>
      <c r="D25" s="1"/>
      <c r="E25" s="1"/>
      <c r="F25" s="1"/>
    </row>
    <row r="26" spans="1:6" ht="15.75" thickBot="1" x14ac:dyDescent="0.3">
      <c r="A26" s="2"/>
      <c r="B26" s="1"/>
      <c r="C26" s="1"/>
      <c r="D26" s="1"/>
      <c r="E26" s="1"/>
      <c r="F26" s="1"/>
    </row>
    <row r="27" spans="1:6" ht="105" customHeight="1" thickBot="1" x14ac:dyDescent="0.3">
      <c r="A27" s="21" t="s">
        <v>19</v>
      </c>
      <c r="B27" s="22">
        <v>2</v>
      </c>
      <c r="C27" s="2"/>
      <c r="D27" s="1"/>
      <c r="E27" s="1"/>
      <c r="F27" s="1"/>
    </row>
    <row r="28" spans="1:6" ht="15.75" thickBot="1" x14ac:dyDescent="0.3">
      <c r="A28" s="2"/>
      <c r="B28" s="1"/>
      <c r="C28" s="1"/>
      <c r="D28" s="1"/>
      <c r="E28" s="1"/>
      <c r="F28" s="1"/>
    </row>
    <row r="29" spans="1:6" ht="102.75" customHeight="1" x14ac:dyDescent="0.25">
      <c r="A29" s="23"/>
      <c r="B29" s="24" t="s">
        <v>20</v>
      </c>
      <c r="C29" s="25" t="s">
        <v>21</v>
      </c>
      <c r="D29" s="26" t="s">
        <v>22</v>
      </c>
      <c r="E29" s="1"/>
      <c r="F29" s="1"/>
    </row>
    <row r="30" spans="1:6" x14ac:dyDescent="0.25">
      <c r="A30" s="5" t="s">
        <v>14</v>
      </c>
      <c r="B30" s="43">
        <f>IF(ISERROR(B$12*E21),"",B$12*E21)</f>
        <v>5888716.6980537754</v>
      </c>
      <c r="C30" s="27">
        <f>IF(ISERROR(ROUND(B30/B9/12,2)),"",ROUND(B30/B9/12,2))</f>
        <v>28.82</v>
      </c>
      <c r="D30" s="47">
        <f>IF(ISERROR(C30*B9*12),"",C30*B9*12)</f>
        <v>5888271.8399999999</v>
      </c>
      <c r="E30" s="1"/>
      <c r="F30" s="1"/>
    </row>
    <row r="31" spans="1:6" x14ac:dyDescent="0.25">
      <c r="A31" s="28" t="s">
        <v>15</v>
      </c>
      <c r="B31" s="48">
        <f>IF(ISERROR(B$12*E22),"",B$12*E22)</f>
        <v>1626099.3093462244</v>
      </c>
      <c r="C31" s="29">
        <f>IF(ISERROR(ROUND(B31/B10,4)),"",ROUND(B31/B10,4))</f>
        <v>1.09E-2</v>
      </c>
      <c r="D31" s="47">
        <f>IF(ISERROR(C31*B10),"",C31*B10)</f>
        <v>1625412.2837</v>
      </c>
      <c r="E31" s="1"/>
      <c r="F31" s="1"/>
    </row>
    <row r="32" spans="1:6" ht="15.75" thickBot="1" x14ac:dyDescent="0.3">
      <c r="A32" s="30" t="s">
        <v>16</v>
      </c>
      <c r="B32" s="49">
        <f>IF(ISERROR(B30+B31),"",B30+B31)</f>
        <v>7514816.0073999995</v>
      </c>
      <c r="C32" s="31" t="s">
        <v>17</v>
      </c>
      <c r="D32" s="50">
        <f>IF(ISERROR(D30+D31),"",D30+D31)</f>
        <v>7513684.1237000003</v>
      </c>
      <c r="E32" s="1"/>
      <c r="F32" s="1"/>
    </row>
    <row r="33" spans="1:6" ht="15.75" thickBot="1" x14ac:dyDescent="0.3">
      <c r="A33" s="2"/>
      <c r="B33" s="1"/>
      <c r="C33" s="1"/>
      <c r="D33" s="1"/>
      <c r="E33" s="1"/>
      <c r="F33" s="1"/>
    </row>
    <row r="34" spans="1:6" ht="64.5" customHeight="1" x14ac:dyDescent="0.25">
      <c r="A34" s="23"/>
      <c r="B34" s="14" t="s">
        <v>23</v>
      </c>
      <c r="C34" s="32" t="s">
        <v>24</v>
      </c>
      <c r="D34" s="33" t="s">
        <v>25</v>
      </c>
      <c r="E34" s="34" t="s">
        <v>26</v>
      </c>
      <c r="F34" s="2"/>
    </row>
    <row r="35" spans="1:6" x14ac:dyDescent="0.25">
      <c r="A35" s="5" t="s">
        <v>14</v>
      </c>
      <c r="B35" s="51">
        <f>IF(ISERROR(((1-E21)/B27)+E21),"",((1-E21)/B27)+E21)</f>
        <v>0.89180711092959764</v>
      </c>
      <c r="C35" s="35">
        <f>IF(ISERROR(B35*B$12),"",B35*B$12)</f>
        <v>6701766.352726887</v>
      </c>
      <c r="D35" s="56">
        <f>IF(ISERROR(ROUND(C35/B9/12,2)),"",ROUND(C35/B9/12,2))</f>
        <v>32.799999999999997</v>
      </c>
      <c r="E35" s="47">
        <f>IF(ISERROR(D35*12*B9),"",D35*12*B9)</f>
        <v>6701433.5999999996</v>
      </c>
      <c r="F35" s="2"/>
    </row>
    <row r="36" spans="1:6" x14ac:dyDescent="0.25">
      <c r="A36" s="28" t="s">
        <v>15</v>
      </c>
      <c r="B36" s="52">
        <f>IF(ISERROR(1-B35),"",1-B35)</f>
        <v>0.10819288907040236</v>
      </c>
      <c r="C36" s="36">
        <f>IF(ISERROR(B36*B$12),"",B36*B$12)</f>
        <v>813049.65467311209</v>
      </c>
      <c r="D36" s="57">
        <f>IF(ISERROR(ROUND(C36/B10,4)),"",ROUND(C36/B10,4))</f>
        <v>5.4999999999999997E-3</v>
      </c>
      <c r="E36" s="53">
        <f>IF(ISERROR(D36*B10),"",D36*B10)</f>
        <v>820162.16149999993</v>
      </c>
      <c r="F36" s="2"/>
    </row>
    <row r="37" spans="1:6" ht="15.75" thickBot="1" x14ac:dyDescent="0.3">
      <c r="A37" s="30" t="s">
        <v>16</v>
      </c>
      <c r="B37" s="37" t="s">
        <v>17</v>
      </c>
      <c r="C37" s="46">
        <f>IF(ISERROR(SUM(C35:C36)),"",SUM(C35:C36))</f>
        <v>7514816.0073999986</v>
      </c>
      <c r="D37" s="31" t="s">
        <v>17</v>
      </c>
      <c r="E37" s="54">
        <f>IF(ISERROR(E35+E36),"",E35+E36)</f>
        <v>7521595.7614999991</v>
      </c>
      <c r="F37" s="1"/>
    </row>
    <row r="38" spans="1:6" ht="15.75" thickBot="1" x14ac:dyDescent="0.3">
      <c r="A38" s="2"/>
      <c r="B38" s="1"/>
      <c r="C38" s="1"/>
      <c r="D38" s="1"/>
      <c r="E38" s="1"/>
      <c r="F38" s="1"/>
    </row>
    <row r="39" spans="1:6" x14ac:dyDescent="0.25">
      <c r="A39" s="66" t="s">
        <v>27</v>
      </c>
      <c r="B39" s="67"/>
      <c r="C39" s="1"/>
      <c r="D39" s="1"/>
      <c r="E39" s="1"/>
      <c r="F39" s="1"/>
    </row>
    <row r="40" spans="1:6" x14ac:dyDescent="0.25">
      <c r="A40" s="5" t="s">
        <v>28</v>
      </c>
      <c r="B40" s="47">
        <f>IF(ISERROR(D35-C30),"",D35-C30)</f>
        <v>3.9799999999999969</v>
      </c>
      <c r="C40" s="1"/>
      <c r="D40" s="1"/>
      <c r="E40" s="1"/>
      <c r="F40" s="1"/>
    </row>
    <row r="41" spans="1:6" ht="15" customHeight="1" x14ac:dyDescent="0.25">
      <c r="A41" s="68" t="s">
        <v>29</v>
      </c>
      <c r="B41" s="53">
        <f>IF(ISERROR((D35*12*B9)+(D36*B10)-B12),"",(D35*12*B9)+(D36*B10)-B12)</f>
        <v>6779.7540999995545</v>
      </c>
      <c r="C41" s="1"/>
      <c r="D41" s="1"/>
      <c r="E41" s="1"/>
      <c r="F41" s="1"/>
    </row>
    <row r="42" spans="1:6" ht="27" customHeight="1" thickBot="1" x14ac:dyDescent="0.3">
      <c r="A42" s="69"/>
      <c r="B42" s="55">
        <f>IF(ISERROR(B41/B12), "", B41/B12)</f>
        <v>9.0218497609567368E-4</v>
      </c>
      <c r="C42" s="1"/>
      <c r="D42" s="1"/>
      <c r="E42" s="1"/>
      <c r="F42" s="1"/>
    </row>
    <row r="43" spans="1:6" x14ac:dyDescent="0.25">
      <c r="A43" s="2"/>
      <c r="B43" s="1"/>
      <c r="C43" s="1"/>
      <c r="D43" s="1"/>
      <c r="E43" s="1"/>
      <c r="F43" s="1"/>
    </row>
    <row r="44" spans="1:6" x14ac:dyDescent="0.25">
      <c r="A44" s="3" t="s">
        <v>30</v>
      </c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ht="15" customHeight="1" x14ac:dyDescent="0.25">
      <c r="A46" s="61" t="s">
        <v>31</v>
      </c>
      <c r="B46" s="61"/>
      <c r="C46" s="61"/>
      <c r="D46" s="61"/>
      <c r="E46" s="61"/>
      <c r="F46" s="1"/>
    </row>
    <row r="47" spans="1:6" x14ac:dyDescent="0.25">
      <c r="A47" s="61"/>
      <c r="B47" s="61"/>
      <c r="C47" s="61"/>
      <c r="D47" s="61"/>
      <c r="E47" s="61"/>
      <c r="F47" s="1"/>
    </row>
    <row r="48" spans="1:6" x14ac:dyDescent="0.25">
      <c r="A48" s="1"/>
      <c r="B48" s="38"/>
      <c r="C48" s="38"/>
      <c r="D48" s="38"/>
      <c r="E48" s="38"/>
      <c r="F48" s="38"/>
    </row>
    <row r="49" spans="1:6" ht="15" customHeight="1" x14ac:dyDescent="0.25">
      <c r="A49" s="62" t="s">
        <v>32</v>
      </c>
      <c r="B49" s="62"/>
      <c r="C49" s="62"/>
      <c r="D49" s="62"/>
      <c r="E49" s="62"/>
      <c r="F49" s="38"/>
    </row>
    <row r="50" spans="1:6" x14ac:dyDescent="0.25">
      <c r="A50" s="62"/>
      <c r="B50" s="62"/>
      <c r="C50" s="62"/>
      <c r="D50" s="62"/>
      <c r="E50" s="62"/>
      <c r="F50" s="40"/>
    </row>
    <row r="51" spans="1:6" x14ac:dyDescent="0.25">
      <c r="A51" s="62"/>
      <c r="B51" s="62"/>
      <c r="C51" s="62"/>
      <c r="D51" s="62"/>
      <c r="E51" s="62"/>
      <c r="F51" s="40"/>
    </row>
    <row r="52" spans="1:6" ht="15" customHeight="1" x14ac:dyDescent="0.25">
      <c r="A52" s="62" t="s">
        <v>33</v>
      </c>
      <c r="B52" s="62"/>
      <c r="C52" s="62"/>
      <c r="D52" s="62"/>
      <c r="E52" s="62"/>
      <c r="F52" s="39"/>
    </row>
    <row r="53" spans="1:6" x14ac:dyDescent="0.25">
      <c r="A53" s="62"/>
      <c r="B53" s="62"/>
      <c r="C53" s="62"/>
      <c r="D53" s="62"/>
      <c r="E53" s="62"/>
      <c r="F53" s="1"/>
    </row>
  </sheetData>
  <mergeCells count="9">
    <mergeCell ref="A46:E47"/>
    <mergeCell ref="A49:E51"/>
    <mergeCell ref="A52:E53"/>
    <mergeCell ref="A1:F1"/>
    <mergeCell ref="A2:F2"/>
    <mergeCell ref="A8:B8"/>
    <mergeCell ref="A14:B14"/>
    <mergeCell ref="A39:B39"/>
    <mergeCell ref="A41:A42"/>
  </mergeCells>
  <pageMargins left="0.7" right="0.7" top="0.75" bottom="0.75" header="0.3" footer="0.3"/>
  <pageSetup scale="56" orientation="portrait" r:id="rId1"/>
  <headerFooter>
    <oddHeader>&amp;RFiled: 2016-10-18
EB-2016-0082
Draft Rate Order
Attachment 1
Page &amp;P of &amp;N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3"/>
  <sheetViews>
    <sheetView tabSelected="1" view="pageLayout" zoomScaleNormal="100" zoomScaleSheetLayoutView="85" workbookViewId="0">
      <selection activeCell="G6" sqref="G6"/>
    </sheetView>
  </sheetViews>
  <sheetFormatPr defaultColWidth="21" defaultRowHeight="15" x14ac:dyDescent="0.25"/>
  <cols>
    <col min="1" max="1" width="32" customWidth="1"/>
    <col min="2" max="2" width="21.5703125" customWidth="1"/>
    <col min="6" max="6" width="15" customWidth="1"/>
  </cols>
  <sheetData>
    <row r="1" spans="1:6" ht="18" x14ac:dyDescent="0.25">
      <c r="A1" s="63" t="s">
        <v>38</v>
      </c>
      <c r="B1" s="63"/>
      <c r="C1" s="63"/>
      <c r="D1" s="63"/>
      <c r="E1" s="63"/>
      <c r="F1" s="63"/>
    </row>
    <row r="2" spans="1:6" ht="18" x14ac:dyDescent="0.25">
      <c r="A2" s="63" t="s">
        <v>34</v>
      </c>
      <c r="B2" s="63"/>
      <c r="C2" s="63"/>
      <c r="D2" s="63"/>
      <c r="E2" s="63"/>
      <c r="F2" s="63"/>
    </row>
    <row r="3" spans="1:6" x14ac:dyDescent="0.25">
      <c r="A3" s="1"/>
      <c r="B3" s="1"/>
      <c r="C3" s="1"/>
      <c r="D3" s="1"/>
      <c r="E3" s="1"/>
      <c r="F3" s="1"/>
    </row>
    <row r="4" spans="1:6" x14ac:dyDescent="0.25">
      <c r="A4" s="2" t="s">
        <v>0</v>
      </c>
      <c r="B4" s="1"/>
      <c r="C4" s="1"/>
      <c r="D4" s="1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3" t="s">
        <v>1</v>
      </c>
      <c r="B6" s="3"/>
      <c r="C6" s="1"/>
      <c r="D6" s="1"/>
      <c r="E6" s="1"/>
      <c r="F6" s="1"/>
    </row>
    <row r="7" spans="1:6" ht="15.75" thickBot="1" x14ac:dyDescent="0.3">
      <c r="A7" s="1"/>
      <c r="B7" s="1"/>
      <c r="C7" s="1"/>
      <c r="D7" s="1"/>
      <c r="E7" s="1"/>
      <c r="F7" s="1"/>
    </row>
    <row r="8" spans="1:6" x14ac:dyDescent="0.25">
      <c r="A8" s="64" t="s">
        <v>2</v>
      </c>
      <c r="B8" s="65"/>
      <c r="C8" s="2"/>
      <c r="D8" s="1"/>
      <c r="E8" s="1"/>
      <c r="F8" s="1"/>
    </row>
    <row r="9" spans="1:6" x14ac:dyDescent="0.25">
      <c r="A9" s="5" t="s">
        <v>3</v>
      </c>
      <c r="B9" s="6">
        <v>17026</v>
      </c>
      <c r="C9" s="1"/>
      <c r="D9" s="1"/>
      <c r="E9" s="1"/>
      <c r="F9" s="1"/>
    </row>
    <row r="10" spans="1:6" ht="15.75" thickBot="1" x14ac:dyDescent="0.3">
      <c r="A10" s="7" t="s">
        <v>4</v>
      </c>
      <c r="B10" s="8">
        <v>149120393</v>
      </c>
      <c r="C10" s="1"/>
      <c r="D10" s="1"/>
      <c r="E10" s="1"/>
      <c r="F10" s="1"/>
    </row>
    <row r="11" spans="1:6" ht="15.75" thickBot="1" x14ac:dyDescent="0.3">
      <c r="A11" s="1"/>
      <c r="B11" s="1"/>
      <c r="C11" s="1"/>
      <c r="D11" s="1"/>
      <c r="E11" s="1"/>
      <c r="F11" s="1"/>
    </row>
    <row r="12" spans="1:6" ht="92.25" customHeight="1" thickBot="1" x14ac:dyDescent="0.3">
      <c r="A12" s="9" t="s">
        <v>5</v>
      </c>
      <c r="B12" s="59">
        <v>7514816.0073999995</v>
      </c>
      <c r="C12" s="1"/>
      <c r="D12" s="1"/>
      <c r="E12" s="1"/>
      <c r="F12" s="1"/>
    </row>
    <row r="13" spans="1:6" ht="15.75" thickBot="1" x14ac:dyDescent="0.3">
      <c r="A13" s="1"/>
      <c r="B13" s="1"/>
      <c r="C13" s="1"/>
      <c r="D13" s="1"/>
      <c r="E13" s="1"/>
      <c r="F13" s="1"/>
    </row>
    <row r="14" spans="1:6" x14ac:dyDescent="0.25">
      <c r="A14" s="64" t="s">
        <v>6</v>
      </c>
      <c r="B14" s="65"/>
      <c r="C14" s="1"/>
      <c r="D14" s="1"/>
      <c r="E14" s="1"/>
      <c r="F14" s="1"/>
    </row>
    <row r="15" spans="1:6" x14ac:dyDescent="0.25">
      <c r="A15" s="5" t="s">
        <v>7</v>
      </c>
      <c r="B15" s="10">
        <f>'Year 3-Janaury 1, 2018'!D35</f>
        <v>32.799999999999997</v>
      </c>
      <c r="C15" s="1"/>
      <c r="D15" s="1"/>
      <c r="E15" s="1"/>
      <c r="F15" s="1"/>
    </row>
    <row r="16" spans="1:6" ht="15.75" thickBot="1" x14ac:dyDescent="0.3">
      <c r="A16" s="7" t="s">
        <v>8</v>
      </c>
      <c r="B16" s="11">
        <f>'Year 3-Janaury 1, 2018'!D36</f>
        <v>5.4999999999999997E-3</v>
      </c>
      <c r="C16" s="1"/>
      <c r="D16" s="1"/>
      <c r="E16" s="1"/>
      <c r="F16" s="1"/>
    </row>
    <row r="17" spans="1:6" x14ac:dyDescent="0.25">
      <c r="A17" s="1"/>
      <c r="B17" s="1"/>
      <c r="C17" s="1"/>
      <c r="D17" s="1"/>
      <c r="E17" s="1"/>
      <c r="F17" s="1"/>
    </row>
    <row r="18" spans="1:6" x14ac:dyDescent="0.25">
      <c r="A18" s="3" t="s">
        <v>9</v>
      </c>
      <c r="B18" s="1"/>
      <c r="C18" s="1"/>
      <c r="D18" s="1"/>
      <c r="E18" s="1"/>
      <c r="F18" s="1"/>
    </row>
    <row r="19" spans="1:6" ht="15.75" thickBot="1" x14ac:dyDescent="0.3">
      <c r="A19" s="1"/>
      <c r="B19" s="1"/>
      <c r="C19" s="1"/>
      <c r="D19" s="1"/>
      <c r="E19" s="1"/>
      <c r="F19" s="1"/>
    </row>
    <row r="20" spans="1:6" x14ac:dyDescent="0.25">
      <c r="A20" s="12"/>
      <c r="B20" s="13" t="s">
        <v>10</v>
      </c>
      <c r="C20" s="14" t="s">
        <v>11</v>
      </c>
      <c r="D20" s="15" t="s">
        <v>12</v>
      </c>
      <c r="E20" s="41" t="s">
        <v>13</v>
      </c>
      <c r="F20" s="1"/>
    </row>
    <row r="21" spans="1:6" x14ac:dyDescent="0.25">
      <c r="A21" s="5" t="s">
        <v>14</v>
      </c>
      <c r="B21" s="4">
        <f>IF(B15="","",B15)</f>
        <v>32.799999999999997</v>
      </c>
      <c r="C21" s="42">
        <f>IF(B9="","",B9)</f>
        <v>17026</v>
      </c>
      <c r="D21" s="43">
        <f>IF(ISERROR(B21*C21*12),"",B21*C21*12)</f>
        <v>6701433.5999999996</v>
      </c>
      <c r="E21" s="44">
        <f>IF(ISERROR(D21/D23),"",D21/D23)</f>
        <v>0.89095902152863926</v>
      </c>
      <c r="F21" s="1"/>
    </row>
    <row r="22" spans="1:6" x14ac:dyDescent="0.25">
      <c r="A22" s="5" t="s">
        <v>15</v>
      </c>
      <c r="B22" s="4">
        <f>IF(B16="","",B16)</f>
        <v>5.4999999999999997E-3</v>
      </c>
      <c r="C22" s="45">
        <f>IF(B10="","",B10)</f>
        <v>149120393</v>
      </c>
      <c r="D22" s="43">
        <f>IF(ISERROR(B22*C22),"",B22*C22)</f>
        <v>820162.16149999993</v>
      </c>
      <c r="E22" s="44">
        <f>IF(ISERROR(D22/D23),"",D22/D23)</f>
        <v>0.10904097847136078</v>
      </c>
      <c r="F22" s="1"/>
    </row>
    <row r="23" spans="1:6" ht="15.75" thickBot="1" x14ac:dyDescent="0.3">
      <c r="A23" s="16" t="s">
        <v>16</v>
      </c>
      <c r="B23" s="17" t="s">
        <v>17</v>
      </c>
      <c r="C23" s="18" t="s">
        <v>17</v>
      </c>
      <c r="D23" s="46">
        <f>IF(ISERROR(D21+D22),"",D21+D22)</f>
        <v>7521595.7614999991</v>
      </c>
      <c r="E23" s="19" t="s">
        <v>17</v>
      </c>
      <c r="F23" s="1"/>
    </row>
    <row r="24" spans="1:6" x14ac:dyDescent="0.25">
      <c r="A24" s="2"/>
      <c r="B24" s="1"/>
      <c r="C24" s="1"/>
      <c r="D24" s="1"/>
      <c r="E24" s="1"/>
      <c r="F24" s="1"/>
    </row>
    <row r="25" spans="1:6" x14ac:dyDescent="0.25">
      <c r="A25" s="20" t="s">
        <v>18</v>
      </c>
      <c r="B25" s="1"/>
      <c r="C25" s="1"/>
      <c r="D25" s="1"/>
      <c r="E25" s="1"/>
      <c r="F25" s="1"/>
    </row>
    <row r="26" spans="1:6" ht="15.75" thickBot="1" x14ac:dyDescent="0.3">
      <c r="A26" s="2"/>
      <c r="B26" s="1"/>
      <c r="C26" s="1"/>
      <c r="D26" s="1"/>
      <c r="E26" s="1"/>
      <c r="F26" s="1"/>
    </row>
    <row r="27" spans="1:6" ht="105" customHeight="1" thickBot="1" x14ac:dyDescent="0.3">
      <c r="A27" s="21" t="s">
        <v>19</v>
      </c>
      <c r="B27" s="22">
        <v>1</v>
      </c>
      <c r="C27" s="2"/>
      <c r="D27" s="1"/>
      <c r="E27" s="1"/>
      <c r="F27" s="1"/>
    </row>
    <row r="28" spans="1:6" ht="15.75" thickBot="1" x14ac:dyDescent="0.3">
      <c r="A28" s="2"/>
      <c r="B28" s="1"/>
      <c r="C28" s="1"/>
      <c r="D28" s="1"/>
      <c r="E28" s="1"/>
      <c r="F28" s="1"/>
    </row>
    <row r="29" spans="1:6" ht="102.75" customHeight="1" x14ac:dyDescent="0.25">
      <c r="A29" s="23"/>
      <c r="B29" s="24" t="s">
        <v>20</v>
      </c>
      <c r="C29" s="25" t="s">
        <v>21</v>
      </c>
      <c r="D29" s="26" t="s">
        <v>22</v>
      </c>
      <c r="E29" s="1"/>
      <c r="F29" s="1"/>
    </row>
    <row r="30" spans="1:6" x14ac:dyDescent="0.25">
      <c r="A30" s="5" t="s">
        <v>14</v>
      </c>
      <c r="B30" s="43">
        <f>IF(ISERROR(B$12*E21),"",B$12*E21)</f>
        <v>6695393.1169208596</v>
      </c>
      <c r="C30" s="27">
        <f>IF(ISERROR(ROUND(B30/B9/12,2)),"",ROUND(B30/B9/12,2))</f>
        <v>32.770000000000003</v>
      </c>
      <c r="D30" s="47">
        <f>IF(ISERROR(C30*B9*12),"",C30*B9*12)</f>
        <v>6695304.2400000002</v>
      </c>
      <c r="E30" s="1"/>
      <c r="F30" s="1"/>
    </row>
    <row r="31" spans="1:6" x14ac:dyDescent="0.25">
      <c r="A31" s="28" t="s">
        <v>15</v>
      </c>
      <c r="B31" s="48">
        <f>IF(ISERROR(B$12*E22),"",B$12*E22)</f>
        <v>819422.89047914068</v>
      </c>
      <c r="C31" s="29">
        <f>IF(ISERROR(ROUND(B31/B10,4)),"",ROUND(B31/B10,4))</f>
        <v>5.4999999999999997E-3</v>
      </c>
      <c r="D31" s="47">
        <f>IF(ISERROR(C31*B10),"",C31*B10)</f>
        <v>820162.16149999993</v>
      </c>
      <c r="E31" s="1"/>
      <c r="F31" s="1"/>
    </row>
    <row r="32" spans="1:6" ht="15.75" thickBot="1" x14ac:dyDescent="0.3">
      <c r="A32" s="30" t="s">
        <v>16</v>
      </c>
      <c r="B32" s="49">
        <f>IF(ISERROR(B30+B31),"",B30+B31)</f>
        <v>7514816.0074000005</v>
      </c>
      <c r="C32" s="31" t="s">
        <v>17</v>
      </c>
      <c r="D32" s="50">
        <f>IF(ISERROR(D30+D31),"",D30+D31)</f>
        <v>7515466.4014999997</v>
      </c>
      <c r="E32" s="1"/>
      <c r="F32" s="1"/>
    </row>
    <row r="33" spans="1:6" ht="15.75" thickBot="1" x14ac:dyDescent="0.3">
      <c r="A33" s="2"/>
      <c r="B33" s="1"/>
      <c r="C33" s="1"/>
      <c r="D33" s="1"/>
      <c r="E33" s="1"/>
      <c r="F33" s="1"/>
    </row>
    <row r="34" spans="1:6" ht="64.5" customHeight="1" x14ac:dyDescent="0.25">
      <c r="A34" s="23"/>
      <c r="B34" s="14" t="s">
        <v>23</v>
      </c>
      <c r="C34" s="32" t="s">
        <v>24</v>
      </c>
      <c r="D34" s="33" t="s">
        <v>25</v>
      </c>
      <c r="E34" s="34" t="s">
        <v>26</v>
      </c>
      <c r="F34" s="2"/>
    </row>
    <row r="35" spans="1:6" x14ac:dyDescent="0.25">
      <c r="A35" s="5" t="s">
        <v>14</v>
      </c>
      <c r="B35" s="51">
        <f>IF(ISERROR(((1-E21)/B27)+E21),"",((1-E21)/B27)+E21)</f>
        <v>1</v>
      </c>
      <c r="C35" s="35">
        <f>IF(ISERROR(B35*B$12),"",B35*B$12)</f>
        <v>7514816.0073999995</v>
      </c>
      <c r="D35" s="56">
        <f>IF(ISERROR(ROUND(C35/B9/12,2)),"",ROUND(C35/B9/12,2))</f>
        <v>36.78</v>
      </c>
      <c r="E35" s="47">
        <f>IF(ISERROR(D35*12*B9),"",D35*12*B9)</f>
        <v>7514595.3600000003</v>
      </c>
      <c r="F35" s="2"/>
    </row>
    <row r="36" spans="1:6" x14ac:dyDescent="0.25">
      <c r="A36" s="28" t="s">
        <v>15</v>
      </c>
      <c r="B36" s="52">
        <f>IF(ISERROR(1-B35),"",1-B35)</f>
        <v>0</v>
      </c>
      <c r="C36" s="36">
        <f>IF(ISERROR(B36*B$12),"",B36*B$12)</f>
        <v>0</v>
      </c>
      <c r="D36" s="57">
        <f>IF(ISERROR(ROUND(C36/B10,4)),"",ROUND(C36/B10,4))</f>
        <v>0</v>
      </c>
      <c r="E36" s="53">
        <f>IF(ISERROR(D36*B10),"",D36*B10)</f>
        <v>0</v>
      </c>
      <c r="F36" s="2"/>
    </row>
    <row r="37" spans="1:6" ht="15.75" thickBot="1" x14ac:dyDescent="0.3">
      <c r="A37" s="30" t="s">
        <v>16</v>
      </c>
      <c r="B37" s="37" t="s">
        <v>17</v>
      </c>
      <c r="C37" s="46">
        <f>IF(ISERROR(SUM(C35:C36)),"",SUM(C35:C36))</f>
        <v>7514816.0073999995</v>
      </c>
      <c r="D37" s="31" t="s">
        <v>17</v>
      </c>
      <c r="E37" s="54">
        <f>IF(ISERROR(E35+E36),"",E35+E36)</f>
        <v>7514595.3600000003</v>
      </c>
      <c r="F37" s="1"/>
    </row>
    <row r="38" spans="1:6" ht="15.75" thickBot="1" x14ac:dyDescent="0.3">
      <c r="A38" s="2"/>
      <c r="B38" s="1"/>
      <c r="C38" s="1"/>
      <c r="D38" s="1"/>
      <c r="E38" s="1"/>
      <c r="F38" s="1"/>
    </row>
    <row r="39" spans="1:6" x14ac:dyDescent="0.25">
      <c r="A39" s="66" t="s">
        <v>27</v>
      </c>
      <c r="B39" s="67"/>
      <c r="C39" s="1"/>
      <c r="D39" s="1"/>
      <c r="E39" s="1"/>
      <c r="F39" s="1"/>
    </row>
    <row r="40" spans="1:6" x14ac:dyDescent="0.25">
      <c r="A40" s="5" t="s">
        <v>28</v>
      </c>
      <c r="B40" s="47">
        <f>IF(ISERROR(D35-C30),"",D35-C30)</f>
        <v>4.009999999999998</v>
      </c>
      <c r="C40" s="1"/>
      <c r="D40" s="1"/>
      <c r="E40" s="1"/>
      <c r="F40" s="1"/>
    </row>
    <row r="41" spans="1:6" ht="15" customHeight="1" x14ac:dyDescent="0.25">
      <c r="A41" s="68" t="s">
        <v>29</v>
      </c>
      <c r="B41" s="53">
        <f>IF(ISERROR((D35*12*B9)+(D36*B10)-B12),"",(D35*12*B9)+(D36*B10)-B12)</f>
        <v>-220.6473999992013</v>
      </c>
      <c r="C41" s="1"/>
      <c r="D41" s="1"/>
      <c r="E41" s="1"/>
      <c r="F41" s="1"/>
    </row>
    <row r="42" spans="1:6" ht="27" customHeight="1" thickBot="1" x14ac:dyDescent="0.3">
      <c r="A42" s="69"/>
      <c r="B42" s="55">
        <f>IF(ISERROR(B41/B12), "", B41/B12)</f>
        <v>-2.9361650342726302E-5</v>
      </c>
      <c r="C42" s="1"/>
      <c r="D42" s="1"/>
      <c r="E42" s="1"/>
      <c r="F42" s="1"/>
    </row>
    <row r="43" spans="1:6" x14ac:dyDescent="0.25">
      <c r="A43" s="2"/>
      <c r="B43" s="1"/>
      <c r="C43" s="1"/>
      <c r="D43" s="1"/>
      <c r="E43" s="1"/>
      <c r="F43" s="1"/>
    </row>
    <row r="44" spans="1:6" x14ac:dyDescent="0.25">
      <c r="A44" s="3" t="s">
        <v>30</v>
      </c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ht="15" customHeight="1" x14ac:dyDescent="0.25">
      <c r="A46" s="61" t="s">
        <v>31</v>
      </c>
      <c r="B46" s="61"/>
      <c r="C46" s="61"/>
      <c r="D46" s="61"/>
      <c r="E46" s="61"/>
      <c r="F46" s="1"/>
    </row>
    <row r="47" spans="1:6" x14ac:dyDescent="0.25">
      <c r="A47" s="61"/>
      <c r="B47" s="61"/>
      <c r="C47" s="61"/>
      <c r="D47" s="61"/>
      <c r="E47" s="61"/>
      <c r="F47" s="1"/>
    </row>
    <row r="48" spans="1:6" x14ac:dyDescent="0.25">
      <c r="A48" s="1"/>
      <c r="B48" s="38"/>
      <c r="C48" s="38"/>
      <c r="D48" s="38"/>
      <c r="E48" s="38"/>
      <c r="F48" s="38"/>
    </row>
    <row r="49" spans="1:6" ht="15" customHeight="1" x14ac:dyDescent="0.25">
      <c r="A49" s="62" t="s">
        <v>32</v>
      </c>
      <c r="B49" s="62"/>
      <c r="C49" s="62"/>
      <c r="D49" s="62"/>
      <c r="E49" s="62"/>
      <c r="F49" s="38"/>
    </row>
    <row r="50" spans="1:6" x14ac:dyDescent="0.25">
      <c r="A50" s="62"/>
      <c r="B50" s="62"/>
      <c r="C50" s="62"/>
      <c r="D50" s="62"/>
      <c r="E50" s="62"/>
      <c r="F50" s="40"/>
    </row>
    <row r="51" spans="1:6" x14ac:dyDescent="0.25">
      <c r="A51" s="62"/>
      <c r="B51" s="62"/>
      <c r="C51" s="62"/>
      <c r="D51" s="62"/>
      <c r="E51" s="62"/>
      <c r="F51" s="40"/>
    </row>
    <row r="52" spans="1:6" ht="15" customHeight="1" x14ac:dyDescent="0.25">
      <c r="A52" s="62" t="s">
        <v>33</v>
      </c>
      <c r="B52" s="62"/>
      <c r="C52" s="62"/>
      <c r="D52" s="62"/>
      <c r="E52" s="62"/>
      <c r="F52" s="39"/>
    </row>
    <row r="53" spans="1:6" x14ac:dyDescent="0.25">
      <c r="A53" s="62"/>
      <c r="B53" s="62"/>
      <c r="C53" s="62"/>
      <c r="D53" s="62"/>
      <c r="E53" s="62"/>
      <c r="F53" s="1"/>
    </row>
  </sheetData>
  <mergeCells count="9">
    <mergeCell ref="A46:E47"/>
    <mergeCell ref="A49:E51"/>
    <mergeCell ref="A52:E53"/>
    <mergeCell ref="A1:F1"/>
    <mergeCell ref="A2:F2"/>
    <mergeCell ref="A8:B8"/>
    <mergeCell ref="A14:B14"/>
    <mergeCell ref="A39:B39"/>
    <mergeCell ref="A41:A42"/>
  </mergeCells>
  <pageMargins left="0.7" right="0.7" top="0.75" bottom="0.75" header="0.3" footer="0.3"/>
  <pageSetup scale="56" orientation="portrait" r:id="rId1"/>
  <headerFooter>
    <oddHeader>&amp;RFiled: 2016-10-18
EB-2016-0082
Draft Rate Order
Attachment 1
Page &amp;P of &amp;N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iling_x0020_Status xmlns="ea909525-6dd5-47d7-9eed-71e77e5cedc6">Draft</Filing_x0020_Status>
    <Case_x0020_Number_x002f_Docket_x0020_Number xmlns="f9175001-c430-4d57-adde-c1c10539e919">EB-2016-0082</Case_x0020_Number_x002f_Docket_x0020_Number>
    <Issue_x0020_Date xmlns="f9175001-c430-4d57-adde-c1c10539e919">2016-10-18T04:00:00+00:00</Issue_x0020_Date>
    <Authoring_x0020_Party xmlns="ea909525-6dd5-47d7-9eed-71e77e5cedc6">Hydro One Networks - HONI</Authoring_x0020_Party>
    <Applicant xmlns="f9175001-c430-4d57-adde-c1c10539e919">
      <Value>Hydro One Networks</Value>
    </Applicant>
    <Jurisdiction xmlns="f9175001-c430-4d57-adde-c1c10539e919">OEB</Jurisdiction>
    <Case_x0020_Type xmlns="f9175001-c430-4d57-adde-c1c10539e919">Electricity</Case_x0020_Type>
    <Document_x0020_Type xmlns="f9175001-c430-4d57-adde-c1c10539e919">Correspondence</Document_x0020_Type>
    <RA_x0020_Contact xmlns="31a38067-a042-4e0e-9037-517587b10700">FLANNERY Andrew</RA_x0020_Contact>
    <Hydro_x0020_One_x0020_Data_x0020_Classification xmlns="f0af1d65-dfd0-4b99-b523-def3a954563f">Internal Use (Only Internal information is not for release to the public)</Hydro_x0020_One_x0020_Data_x0020_Classification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Regulatory Affairs Proceeding" ma:contentTypeID="0x01010061EC7F66509FFD4DA0B1B261A86BE7730043B56CC244F57B469E4DF355E1317793" ma:contentTypeVersion="16" ma:contentTypeDescription="Meta data that will be applied to all documents added to the proceeding document folder" ma:contentTypeScope="" ma:versionID="f7222e2a460825bf4f63547a4f130054">
  <xsd:schema xmlns:xsd="http://www.w3.org/2001/XMLSchema" xmlns:xs="http://www.w3.org/2001/XMLSchema" xmlns:p="http://schemas.microsoft.com/office/2006/metadata/properties" xmlns:ns2="f9175001-c430-4d57-adde-c1c10539e919" xmlns:ns3="ea909525-6dd5-47d7-9eed-71e77e5cedc6" xmlns:ns4="f0af1d65-dfd0-4b99-b523-def3a954563f" xmlns:ns5="31a38067-a042-4e0e-9037-517587b10700" targetNamespace="http://schemas.microsoft.com/office/2006/metadata/properties" ma:root="true" ma:fieldsID="ed1632bf2f1b7284e5b7ae3075c802ff" ns2:_="" ns3:_="" ns4:_="" ns5:_="">
    <xsd:import namespace="f9175001-c430-4d57-adde-c1c10539e919"/>
    <xsd:import namespace="ea909525-6dd5-47d7-9eed-71e77e5cedc6"/>
    <xsd:import namespace="f0af1d65-dfd0-4b99-b523-def3a954563f"/>
    <xsd:import namespace="31a38067-a042-4e0e-9037-517587b10700"/>
    <xsd:element name="properties">
      <xsd:complexType>
        <xsd:sequence>
          <xsd:element name="documentManagement">
            <xsd:complexType>
              <xsd:all>
                <xsd:element ref="ns2:Applicant" minOccurs="0"/>
                <xsd:element ref="ns2:Case_x0020_Number_x002f_Docket_x0020_Number" minOccurs="0"/>
                <xsd:element ref="ns2:Case_x0020_Type"/>
                <xsd:element ref="ns2:Document_x0020_Type"/>
                <xsd:element ref="ns2:Issue_x0020_Date"/>
                <xsd:element ref="ns2:Jurisdiction"/>
                <xsd:element ref="ns3:Authoring_x0020_Party" minOccurs="0"/>
                <xsd:element ref="ns3:Filing_x0020_Status" minOccurs="0"/>
                <xsd:element ref="ns4:Hydro_x0020_One_x0020_Data_x0020_Classification"/>
                <xsd:element ref="ns5:RA_x0020_Contac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175001-c430-4d57-adde-c1c10539e919" elementFormDefault="qualified">
    <xsd:import namespace="http://schemas.microsoft.com/office/2006/documentManagement/types"/>
    <xsd:import namespace="http://schemas.microsoft.com/office/infopath/2007/PartnerControls"/>
    <xsd:element name="Applicant" ma:index="8" nillable="true" ma:displayName="Applicant" ma:default="Hydro One Networks" ma:description="Applicant(s) for the case" ma:internalName="Applicant" ma:requiredMultiChoice="true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Hydro One Networks"/>
                        <xsd:enumeration value="Enbridge Gas Distribution"/>
                        <xsd:enumeration value="Union Gas Limited"/>
                        <xsd:enumeration value="Toronto Hydro Electric System"/>
                        <xsd:enumeration value="Enersource"/>
                        <xsd:enumeration value="Hydro Ottawa"/>
                        <xsd:enumeration value="Powerstream"/>
                        <xsd:enumeration value="Veridian Connections"/>
                        <xsd:enumeration value="Great Lakes Power"/>
                        <xsd:enumeration value="Ontario Power Generation"/>
                        <xsd:enumeration value="Independent Electricity System Operator"/>
                        <xsd:enumeration value="Ontario Power Authority"/>
                        <xsd:enumeration value="Ontario Energy Board"/>
                        <xsd:enumeration value="Hydro One Brampton"/>
                        <xsd:enumeration value="Hydro One Remote Communities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Case_x0020_Number_x002f_Docket_x0020_Number" ma:index="9" nillable="true" ma:displayName="Case Number/Docket Number" ma:description="If there is an associated case number please enter it." ma:internalName="Case_x0020_Number_x002F_Docket_x0020_Number">
      <xsd:simpleType>
        <xsd:restriction base="dms:Text">
          <xsd:maxLength value="255"/>
        </xsd:restriction>
      </xsd:simpleType>
    </xsd:element>
    <xsd:element name="Case_x0020_Type" ma:index="10" ma:displayName="Case Type" ma:default="Electricity" ma:description="Select the type of proceeding this document pertains to." ma:format="RadioButtons" ma:internalName="Case_x0020_Type">
      <xsd:simpleType>
        <xsd:restriction base="dms:Choice">
          <xsd:enumeration value="Electricity"/>
          <xsd:enumeration value="Gas"/>
          <xsd:enumeration value="Electric &amp; Gas"/>
        </xsd:restriction>
      </xsd:simpleType>
    </xsd:element>
    <xsd:element name="Document_x0020_Type" ma:index="11" ma:displayName="Document Type" ma:default="Correspondence" ma:description="Please choose the type of document being submitted." ma:format="Dropdown" ma:internalName="Document_x0020_Type" ma:readOnly="false">
      <xsd:simpleType>
        <xsd:restriction base="dms:Choice">
          <xsd:enumeration value="Affidavit"/>
          <xsd:enumeration value="Codes and Guidelines"/>
          <xsd:enumeration value="Comment Letter or Email"/>
          <xsd:enumeration value="Correspondence"/>
          <xsd:enumeration value="Cost Award Claim"/>
          <xsd:enumeration value="Cross-Examination Material"/>
          <xsd:enumeration value="Decision"/>
          <xsd:enumeration value="Decision and Order"/>
          <xsd:enumeration value="Exhibit List"/>
          <xsd:enumeration value="Final Argument"/>
          <xsd:enumeration value="Interrogatory Question"/>
          <xsd:enumeration value="Interrogatory Response"/>
          <xsd:enumeration value="Intervenor Evidence"/>
          <xsd:enumeration value="Intervention"/>
          <xsd:enumeration value="Issues List"/>
          <xsd:enumeration value="Invoice"/>
          <xsd:enumeration value="Letter of Direction"/>
          <xsd:enumeration value="Licence"/>
          <xsd:enumeration value="Miscellaneous Exhibit"/>
          <xsd:enumeration value="Motion"/>
          <xsd:enumeration value="Notice"/>
          <xsd:enumeration value="OEB Report"/>
          <xsd:enumeration value="Old Licence"/>
          <xsd:enumeration value="Order"/>
          <xsd:enumeration value="Prefiled evidence"/>
          <xsd:enumeration value="Procedural Order"/>
          <xsd:enumeration value="Regulation"/>
          <xsd:enumeration value="Settlement Agreement"/>
          <xsd:enumeration value="Statute"/>
          <xsd:enumeration value="Submission"/>
          <xsd:enumeration value="Transcript"/>
          <xsd:enumeration value="Undertaking"/>
          <xsd:enumeration value="Working Document"/>
        </xsd:restriction>
      </xsd:simpleType>
    </xsd:element>
    <xsd:element name="Issue_x0020_Date" ma:index="12" ma:displayName="Issue Date" ma:description="Date the document was issued." ma:format="DateOnly" ma:internalName="Issue_x0020_Date">
      <xsd:simpleType>
        <xsd:restriction base="dms:DateTime"/>
      </xsd:simpleType>
    </xsd:element>
    <xsd:element name="Jurisdiction" ma:index="13" ma:displayName="Jurisdiction" ma:default="OEB" ma:description="Jurisdiction the proceeding is happening in." ma:format="RadioButtons" ma:internalName="Jurisdiction">
      <xsd:simpleType>
        <xsd:restriction base="dms:Choice">
          <xsd:enumeration value="OEB"/>
          <xsd:enumeration value="Canada"/>
          <xsd:enumeration value="United States"/>
          <xsd:enumeration value="O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909525-6dd5-47d7-9eed-71e77e5cedc6" elementFormDefault="qualified">
    <xsd:import namespace="http://schemas.microsoft.com/office/2006/documentManagement/types"/>
    <xsd:import namespace="http://schemas.microsoft.com/office/infopath/2007/PartnerControls"/>
    <xsd:element name="Authoring_x0020_Party" ma:index="14" nillable="true" ma:displayName="Authoring Party" ma:default="Hydro One Networks - HONI" ma:format="Dropdown" ma:internalName="Authoring_x0020_Party" ma:readOnly="false">
      <xsd:simpleType>
        <xsd:union memberTypes="dms:Text">
          <xsd:simpleType>
            <xsd:restriction base="dms:Choice">
              <xsd:enumeration value="Hydro One Networks - HONI"/>
              <xsd:enumeration value="Ontario Energy Board - OEB"/>
              <xsd:enumeration value="Algoma Power Inc. - API"/>
              <xsd:enumeration value="Association of Major Power Consumers in Ontario - AMPCO"/>
              <xsd:enumeration value="Association of Power Producers of Ontario - APPrO"/>
              <xsd:enumeration value="Atikokan Hydro Inc. - AHI"/>
              <xsd:enumeration value="Attawapiskat First Nation - AFN"/>
              <xsd:enumeration value="Attawapiskat Power Corporation - APC"/>
              <xsd:enumeration value="Bluewater Power Distribution Corporation - BPDC"/>
              <xsd:enumeration value="Brant County Power Inc. - BCP"/>
              <xsd:enumeration value="Brantford Power Inc. - BPI"/>
              <xsd:enumeration value="Building Owners and Managers Association - BOMA"/>
              <xsd:enumeration value="Burlington Hydro Inc. - BHI"/>
              <xsd:enumeration value="Cambridge and North Dumfries Hydro Inc. - CND Hydro"/>
              <xsd:enumeration value="Canadian Energy Efficiency Alliance - CEEA"/>
              <xsd:enumeration value="Canadian Manufacturers and Exporters - CME"/>
              <xsd:enumeration value="Canadian Niagara Power Inc. - CNP"/>
              <xsd:enumeration value="Centre Wellington Hydro Ltd. - CWHL"/>
              <xsd:enumeration value="Chapleau Public Utilities Corporation - CPUC"/>
              <xsd:enumeration value="Chatham-Kent Hydro Inc. - CKH"/>
              <xsd:enumeration value="Clinton Power Corporation - CPC"/>
              <xsd:enumeration value="Coalition of Large Distributors - CLD"/>
              <xsd:enumeration value="COLLUS Power Corporation - COLLUS"/>
              <xsd:enumeration value="Consumers Council of Canada - CCC"/>
              <xsd:enumeration value="Cooperative Hydro Embrun Inc. - CHE"/>
              <xsd:enumeration value="Cornwall Street Railway Light and Power Company Limited - CRLP"/>
              <xsd:enumeration value="Corporation of the City of Kitchener - CCK"/>
              <xsd:enumeration value="Dubreuil Forest Products Ltd. - DFP"/>
              <xsd:enumeration value="E.L.K. Energy Inc. - ELK Energy"/>
              <xsd:enumeration value="Electrical Contractors Association of Ontario - ECAO"/>
              <xsd:enumeration value="Electricity Distributors Association - EDA"/>
              <xsd:enumeration value="Enbridge Gas Distribution - EGDI"/>
              <xsd:enumeration value="Energy Cost Management Inc. - ECMI"/>
              <xsd:enumeration value="Energy Probe"/>
              <xsd:enumeration value="Enersource Hydro Mississauga Inc."/>
              <xsd:enumeration value="ENWIN Utilities Ltd."/>
              <xsd:enumeration value="Erie Thames Powerlines Corporation - ETPC"/>
              <xsd:enumeration value="Espanola Regional Hydro Distribution Corporation - ER Hydro"/>
              <xsd:enumeration value="Essex Powerlines Corporation - EPC"/>
              <xsd:enumeration value="Federation of Ontario Cottagers’ Association - FOCA"/>
              <xsd:enumeration value="Federation of Rental-housing Providers of Ontario - FRPO"/>
              <xsd:enumeration value="Festival Hydro Inc. - FHI"/>
              <xsd:enumeration value="Fort Albany First Nation - FAFN"/>
              <xsd:enumeration value="Fort Albany Power Corporation - FAPC"/>
              <xsd:enumeration value="Fort Frances Power Corporation - FFPC"/>
              <xsd:enumeration value="Great Lakes Power - GLP"/>
              <xsd:enumeration value="Greater Sudbury Hydro Inc. - GSHI"/>
              <xsd:enumeration value="Green Energy Coalition - GEC"/>
              <xsd:enumeration value="Grimsby Power Inc. - GPI"/>
              <xsd:enumeration value="Guelph Hydro Electric Systems Inc. - GHESI"/>
              <xsd:enumeration value="Haldimand County Hydro Inc. - HCHI"/>
              <xsd:enumeration value="Halton Hills Hydro Inc. - HHH"/>
              <xsd:enumeration value="Hearst Power Distribution Company Limited - HPDC"/>
              <xsd:enumeration value="Horizon Utilities Corporation - HUC"/>
              <xsd:enumeration value="Hydro 2000 Inc."/>
              <xsd:enumeration value="Hydro Hawkesbury Inc. - HHI"/>
              <xsd:enumeration value="Hydro One Brampton - HOB"/>
              <xsd:enumeration value="Hydro One Remote Communities Inc. - HORC"/>
              <xsd:enumeration value="Hydro Ottawa Limited - HOL"/>
              <xsd:enumeration value="Independent Electricity System Operator - IESO"/>
              <xsd:enumeration value="Industrial Gas Users Association – IGUA"/>
              <xsd:enumeration value="Innisfil Hydro Distribution Systems Limited - IHDS"/>
              <xsd:enumeration value="Kashechewan First Nation - KFN"/>
              <xsd:enumeration value="Kashechewan Power Corporation - KPC"/>
              <xsd:enumeration value="Kenora Hydro Electric Corporation Ltd. - KHEC"/>
              <xsd:enumeration value="Kingston Hydro Corporation - KHC"/>
              <xsd:enumeration value="Kitchener-Wilmot Hydro Inc. - KWHI"/>
              <xsd:enumeration value="Lakefront Utilities Inc. - LUI"/>
              <xsd:enumeration value="Lakeland Power Distribution Ltd. - LPD"/>
              <xsd:enumeration value="London Hydro Inc. - LHI"/>
              <xsd:enumeration value="London Property Management Association - LPMA"/>
              <xsd:enumeration value="Low Income Energy Network – LIEN"/>
              <xsd:enumeration value="Métis Nation of Ontario – MNO"/>
              <xsd:enumeration value="Middlesex Power Distribution Corporation - MPDC"/>
              <xsd:enumeration value="Midland Power Utility Corporation - MPUC"/>
              <xsd:enumeration value="Milton Hydro Distribution Inc. - MHDI"/>
              <xsd:enumeration value="Ministry of Energy - MOE"/>
              <xsd:enumeration value="National Chiefs Office - NCO"/>
              <xsd:enumeration value="National Energy Board - NEB"/>
              <xsd:enumeration value="Newmarket - Tay Power Distribution Ltd. - NTPD"/>
              <xsd:enumeration value="Niagara Peninsula Energy Inc. - NPEI"/>
              <xsd:enumeration value="Niagara-on-the-Lake Hydro Inc. - NOTL Hydro"/>
              <xsd:enumeration value="Norfolk Power Distribution Inc. - NPD"/>
              <xsd:enumeration value="North Bay Hydro Distribution Limited - NBHD"/>
              <xsd:enumeration value="Northern Ontario Wires Inc. - NOWI"/>
              <xsd:enumeration value="Oakville Hydro Electricity Distribution Inc. - OHED"/>
              <xsd:enumeration value="Ontario Power Authority - OPA"/>
              <xsd:enumeration value="Ontario Power Generation - OPG"/>
              <xsd:enumeration value="Ontario Sustainable Energy Association - OSEA"/>
              <xsd:enumeration value="Orangeville Hydro Limited - OHL"/>
              <xsd:enumeration value="Orillia Power Distribution Corporation - OPDC"/>
              <xsd:enumeration value="Oshawa PUC Networks Inc. - OPUCN"/>
              <xsd:enumeration value="Ottawa River Power Corporation - ORPC"/>
              <xsd:enumeration value="Parry Sound Power Corporation - PSPC"/>
              <xsd:enumeration value="Peterborough Distribution Incorporated - PDI"/>
              <xsd:enumeration value="Pollution Probe"/>
              <xsd:enumeration value="Port Colborne Hydro Inc. - PCHI"/>
              <xsd:enumeration value="Power Workers Union - PWU"/>
              <xsd:enumeration value="PowerStream Inc."/>
              <xsd:enumeration value="PUC Distribution Inc. - PUC"/>
              <xsd:enumeration value="Renfrew Hydro Inc. - RHI"/>
              <xsd:enumeration value="RES Canada Transmission LP"/>
              <xsd:enumeration value="Rideau St. Lawrence Distribution Inc. - RSLD"/>
              <xsd:enumeration value="School Energy Coalition - SEC"/>
              <xsd:enumeration value="Sioux Lookout Hydro Inc. - SLH"/>
              <xsd:enumeration value="Society of Energy Professionals - SEP"/>
              <xsd:enumeration value="St. Thomas Energy Inc. - STE"/>
              <xsd:enumeration value="Thunder Bay Hydro Electricity Distribution Inc. - TBHED"/>
              <xsd:enumeration value="Tillsonburg Hydro Inc. - THI"/>
              <xsd:enumeration value="Toronto Hydro Electric System Limited - THESL"/>
              <xsd:enumeration value="Union Gas Limited - UGL"/>
              <xsd:enumeration value="Veridian Connections Inc. - VCI"/>
              <xsd:enumeration value="Vulnerable Energy Consumers Coalition - VECC"/>
              <xsd:enumeration value="Wasaga Distribution Inc. - WDI"/>
              <xsd:enumeration value="Waterloo North Hydro Inc. - WNH"/>
              <xsd:enumeration value="Welland Hydro-Electric System Corp. - WHESC"/>
              <xsd:enumeration value="Wellington North Power Inc. - WNP"/>
              <xsd:enumeration value="West Coast Huron Energy Inc. - WCHE"/>
              <xsd:enumeration value="West Perth Power Inc. - WPP"/>
              <xsd:enumeration value="Westario Power Inc. - WPI"/>
              <xsd:enumeration value="Whitby Hydro Electric Corporation - WHEC"/>
              <xsd:enumeration value="Woodstock Hydro Services Inc. - WHS"/>
            </xsd:restriction>
          </xsd:simpleType>
        </xsd:union>
      </xsd:simpleType>
    </xsd:element>
    <xsd:element name="Filing_x0020_Status" ma:index="15" nillable="true" ma:displayName="Filing Status" ma:default="Draft" ma:description="Filed means that the document has been sent to the OEB." ma:format="RadioButtons" ma:internalName="Filing_x0020_Status">
      <xsd:simpleType>
        <xsd:restriction base="dms:Choice">
          <xsd:enumeration value="Draft"/>
          <xsd:enumeration value="Filed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af1d65-dfd0-4b99-b523-def3a954563f" elementFormDefault="qualified">
    <xsd:import namespace="http://schemas.microsoft.com/office/2006/documentManagement/types"/>
    <xsd:import namespace="http://schemas.microsoft.com/office/infopath/2007/PartnerControls"/>
    <xsd:element name="Hydro_x0020_One_x0020_Data_x0020_Classification" ma:index="16" ma:displayName="Hydro One Data Classification" ma:default="Internal Use (Only Internal information is not for release to the public)" ma:description="Use these options to classify the data you are uploading onto the site. Any questions please contact BIT security team" ma:format="RadioButtons" ma:internalName="Hydro_x0020_One_x0020_Data_x0020_Classification">
      <xsd:simpleType>
        <xsd:restriction base="dms:Choice">
          <xsd:enumeration value="Internal Use (Only Internal information is not for release to the public)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a38067-a042-4e0e-9037-517587b10700" elementFormDefault="qualified">
    <xsd:import namespace="http://schemas.microsoft.com/office/2006/documentManagement/types"/>
    <xsd:import namespace="http://schemas.microsoft.com/office/infopath/2007/PartnerControls"/>
    <xsd:element name="RA_x0020_Contact" ma:index="17" nillable="true" ma:displayName="RA Contact" ma:default="182932 - AC" ma:format="Dropdown" ma:internalName="RA_x0020_Contact" ma:readOnly="false">
      <xsd:simpleType>
        <xsd:union memberTypes="dms:Text">
          <xsd:simpleType>
            <xsd:restriction base="dms:Choice">
              <xsd:enumeration value="182932 - AC"/>
              <xsd:enumeration value="176200 - AS"/>
              <xsd:enumeration value="584633 - OH"/>
              <xsd:enumeration value="183940 - IM"/>
              <xsd:enumeration value="509460 - SF"/>
              <xsd:enumeration value="178011 - AMR"/>
            </xsd:restriction>
          </xsd:simpleType>
        </xsd:un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CB3EA9B-1802-4B3D-8F03-E2207F7D813C}">
  <ds:schemaRefs>
    <ds:schemaRef ds:uri="http://www.w3.org/XML/1998/namespace"/>
    <ds:schemaRef ds:uri="ea909525-6dd5-47d7-9eed-71e77e5cedc6"/>
    <ds:schemaRef ds:uri="f0af1d65-dfd0-4b99-b523-def3a954563f"/>
    <ds:schemaRef ds:uri="http://purl.org/dc/elements/1.1/"/>
    <ds:schemaRef ds:uri="http://schemas.openxmlformats.org/package/2006/metadata/core-properties"/>
    <ds:schemaRef ds:uri="f9175001-c430-4d57-adde-c1c10539e919"/>
    <ds:schemaRef ds:uri="http://purl.org/dc/dcmitype/"/>
    <ds:schemaRef ds:uri="http://schemas.microsoft.com/office/2006/documentManagement/types"/>
    <ds:schemaRef ds:uri="31a38067-a042-4e0e-9037-517587b10700"/>
    <ds:schemaRef ds:uri="http://schemas.microsoft.com/office/infopath/2007/PartnerControls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1C8C8CA6-AE89-4963-9175-45C541D2F82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9175001-c430-4d57-adde-c1c10539e919"/>
    <ds:schemaRef ds:uri="ea909525-6dd5-47d7-9eed-71e77e5cedc6"/>
    <ds:schemaRef ds:uri="f0af1d65-dfd0-4b99-b523-def3a954563f"/>
    <ds:schemaRef ds:uri="31a38067-a042-4e0e-9037-517587b107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EE1C4CE-121B-4D3A-8A20-A978C551FC1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Year 1-January 1, 2016</vt:lpstr>
      <vt:lpstr>Year 2-January 1, 2017</vt:lpstr>
      <vt:lpstr>Year 3-Janaury 1, 2018</vt:lpstr>
      <vt:lpstr>Year 4-January 1, 2019</vt:lpstr>
      <vt:lpstr>'Year 1-January 1, 2016'!Print_Area</vt:lpstr>
      <vt:lpstr>'Year 2-January 1, 2017'!Print_Area</vt:lpstr>
      <vt:lpstr>'Year 3-Janaury 1, 2018'!Print_Area</vt:lpstr>
      <vt:lpstr>'Year 4-January 1, 2019'!Print_Area</vt:lpstr>
    </vt:vector>
  </TitlesOfParts>
  <Company>Hydro One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Attachment1_NPDI_Appendix_A_2-PA</dc:title>
  <dc:creator>Uri AKSELRUD</dc:creator>
  <cp:lastModifiedBy>DENNENY Kelly</cp:lastModifiedBy>
  <cp:lastPrinted>2016-10-18T19:39:21Z</cp:lastPrinted>
  <dcterms:created xsi:type="dcterms:W3CDTF">2015-10-02T14:41:09Z</dcterms:created>
  <dcterms:modified xsi:type="dcterms:W3CDTF">2016-10-18T19:39:35Z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0x01010061EC7F66509FFD4DA0B1B261A86BE7730043B56CC244F57B469E4DF355E1317793</vt:lpwstr>
  </property>
  <property fmtid="{D5CDD505-2E9C-101B-9397-08002B2CF9AE}" pid="3" name="Order">
    <vt:r8>143000</vt:r8>
  </property>
</Properties>
</file>