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rett.Urech\AppData\Local\Microsoft\Windows\Temporary Internet Files\Content.Outlook\UXZP57XL\"/>
    </mc:Choice>
  </mc:AlternateContent>
  <bookViews>
    <workbookView xWindow="0" yWindow="0" windowWidth="28800" windowHeight="11235" firstSheet="2" activeTab="5"/>
  </bookViews>
  <sheets>
    <sheet name="2012 old" sheetId="1" state="hidden" r:id="rId1"/>
    <sheet name="2013 old" sheetId="2" state="hidden" r:id="rId2"/>
    <sheet name="2013" sheetId="18" r:id="rId3"/>
    <sheet name="2014" sheetId="17" r:id="rId4"/>
    <sheet name="2015" sheetId="16" r:id="rId5"/>
    <sheet name="Grand Total" sheetId="8" r:id="rId6"/>
    <sheet name="Persistance" sheetId="4" r:id="rId7"/>
    <sheet name="Rates" sheetId="14" r:id="rId8"/>
    <sheet name="Retrofit Split" sheetId="5" r:id="rId9"/>
  </sheets>
  <externalReferences>
    <externalReference r:id="rId10"/>
  </externalReferences>
  <definedNames>
    <definedName name="_xlnm._FilterDatabase" localSheetId="6" hidden="1">Persistance!$A$1:$P$85</definedName>
    <definedName name="PD_Class">'Retrofit Split'!$AD:$AD</definedName>
    <definedName name="PD_Initiative">'Retrofit Split'!$B:$B</definedName>
    <definedName name="PD_kWh">'Retrofit Split'!$AB:$AB</definedName>
    <definedName name="PD_LDC">'Retrofit Split'!$C:$C</definedName>
    <definedName name="PD_Year">'Retrofit Split'!$A:$A</definedName>
    <definedName name="RD_Class">[1]RateDatabase!$G:$G</definedName>
    <definedName name="RD_DBYr">[1]RateDatabase!$F:$F</definedName>
    <definedName name="RD_LDC">[1]RateDatabase!$A:$A</definedName>
    <definedName name="RD_Rate">[1]RateDatabase!$E:$E</definedName>
    <definedName name="S_LDC">[1]Settings!$A$3</definedName>
  </definedNames>
  <calcPr calcId="152511"/>
</workbook>
</file>

<file path=xl/calcChain.xml><?xml version="1.0" encoding="utf-8"?>
<calcChain xmlns="http://schemas.openxmlformats.org/spreadsheetml/2006/main">
  <c r="C5" i="18" l="1"/>
  <c r="A2" i="18"/>
  <c r="C5" i="17"/>
  <c r="A2" i="17"/>
  <c r="B56" i="17" s="1"/>
  <c r="C5" i="16"/>
  <c r="D5" i="16" s="1"/>
  <c r="A2" i="16"/>
  <c r="S61" i="16" s="1"/>
  <c r="B4" i="8"/>
  <c r="B5" i="8" s="1"/>
  <c r="B6" i="8" s="1"/>
  <c r="B7" i="8" s="1"/>
  <c r="B8" i="8" s="1"/>
  <c r="B9" i="8" s="1"/>
  <c r="B10" i="8" s="1"/>
  <c r="B11" i="8" s="1"/>
  <c r="B12" i="8" s="1"/>
  <c r="K7" i="5"/>
  <c r="J7" i="5"/>
  <c r="I7" i="5"/>
  <c r="H7" i="5"/>
  <c r="G7" i="5"/>
  <c r="F7" i="5"/>
  <c r="K3" i="5"/>
  <c r="J3" i="5"/>
  <c r="I3" i="5"/>
  <c r="H3" i="5"/>
  <c r="G3" i="5"/>
  <c r="F3" i="5"/>
  <c r="C8" i="8"/>
  <c r="C4" i="8"/>
  <c r="C12" i="8"/>
  <c r="C3" i="8"/>
  <c r="C10" i="8"/>
  <c r="C9" i="8"/>
  <c r="C11" i="8"/>
  <c r="B58" i="18" l="1"/>
  <c r="C55" i="18"/>
  <c r="C52" i="18"/>
  <c r="D47" i="18"/>
  <c r="B45" i="18"/>
  <c r="C42" i="18"/>
  <c r="D39" i="18"/>
  <c r="B37" i="18"/>
  <c r="C34" i="18"/>
  <c r="C27" i="18"/>
  <c r="B22" i="18"/>
  <c r="C19" i="18"/>
  <c r="B14" i="18"/>
  <c r="C11" i="18"/>
  <c r="C58" i="18"/>
  <c r="B53" i="18"/>
  <c r="S48" i="18"/>
  <c r="C45" i="18"/>
  <c r="D42" i="18"/>
  <c r="C60" i="18"/>
  <c r="B55" i="18"/>
  <c r="B52" i="18"/>
  <c r="C47" i="18"/>
  <c r="B42" i="18"/>
  <c r="C39" i="18"/>
  <c r="B34" i="18"/>
  <c r="B27" i="18"/>
  <c r="C24" i="18"/>
  <c r="B19" i="18"/>
  <c r="C16" i="18"/>
  <c r="B11" i="18"/>
  <c r="C8" i="18"/>
  <c r="B60" i="18"/>
  <c r="C57" i="18"/>
  <c r="C51" i="18"/>
  <c r="B47" i="18"/>
  <c r="C44" i="18"/>
  <c r="B39" i="18"/>
  <c r="C36" i="18"/>
  <c r="D26" i="18"/>
  <c r="B24" i="18"/>
  <c r="C21" i="18"/>
  <c r="B16" i="18"/>
  <c r="C13" i="18"/>
  <c r="B8" i="18"/>
  <c r="B57" i="18"/>
  <c r="C54" i="18"/>
  <c r="B51" i="18"/>
  <c r="B44" i="18"/>
  <c r="C41" i="18"/>
  <c r="B36" i="18"/>
  <c r="C33" i="18"/>
  <c r="S29" i="18"/>
  <c r="C26" i="18"/>
  <c r="B21" i="18"/>
  <c r="C18" i="18"/>
  <c r="D15" i="18"/>
  <c r="B13" i="18"/>
  <c r="C10" i="18"/>
  <c r="C59" i="18"/>
  <c r="B54" i="18"/>
  <c r="C46" i="18"/>
  <c r="B41" i="18"/>
  <c r="C38" i="18"/>
  <c r="B33" i="18"/>
  <c r="D28" i="18"/>
  <c r="B26" i="18"/>
  <c r="C23" i="18"/>
  <c r="B18" i="18"/>
  <c r="C15" i="18"/>
  <c r="B10" i="18"/>
  <c r="B6" i="18"/>
  <c r="S61" i="18"/>
  <c r="B59" i="18"/>
  <c r="C56" i="18"/>
  <c r="B46" i="18"/>
  <c r="C43" i="18"/>
  <c r="B38" i="18"/>
  <c r="C35" i="18"/>
  <c r="C28" i="18"/>
  <c r="B23" i="18"/>
  <c r="C20" i="18"/>
  <c r="D17" i="18"/>
  <c r="B15" i="18"/>
  <c r="C12" i="18"/>
  <c r="D9" i="18"/>
  <c r="D58" i="18"/>
  <c r="B56" i="18"/>
  <c r="C53" i="18"/>
  <c r="B43" i="18"/>
  <c r="C40" i="18"/>
  <c r="B35" i="18"/>
  <c r="C32" i="18"/>
  <c r="B28" i="18"/>
  <c r="C25" i="18"/>
  <c r="B20" i="18"/>
  <c r="C17" i="18"/>
  <c r="D14" i="18"/>
  <c r="B12" i="18"/>
  <c r="C9" i="18"/>
  <c r="L4" i="18"/>
  <c r="B17" i="18"/>
  <c r="B40" i="18"/>
  <c r="C6" i="18"/>
  <c r="C37" i="18"/>
  <c r="D34" i="18"/>
  <c r="C22" i="18"/>
  <c r="D19" i="18"/>
  <c r="B25" i="18"/>
  <c r="B32" i="18"/>
  <c r="C14" i="18"/>
  <c r="B9" i="18"/>
  <c r="D5" i="18"/>
  <c r="D24" i="18" s="1"/>
  <c r="B17" i="17"/>
  <c r="B15" i="17"/>
  <c r="C17" i="17"/>
  <c r="B25" i="17"/>
  <c r="B32" i="17"/>
  <c r="B9" i="17"/>
  <c r="C28" i="17"/>
  <c r="C35" i="17"/>
  <c r="B23" i="17"/>
  <c r="C9" i="17"/>
  <c r="B40" i="17"/>
  <c r="C58" i="17"/>
  <c r="B38" i="17"/>
  <c r="L4" i="17"/>
  <c r="B12" i="17"/>
  <c r="B53" i="17"/>
  <c r="C25" i="17"/>
  <c r="C32" i="17"/>
  <c r="C45" i="17"/>
  <c r="S48" i="17"/>
  <c r="S61" i="17"/>
  <c r="C40" i="17"/>
  <c r="C14" i="17"/>
  <c r="C6" i="17"/>
  <c r="D5" i="17"/>
  <c r="D19" i="17" s="1"/>
  <c r="C12" i="17"/>
  <c r="B20" i="17"/>
  <c r="C22" i="17"/>
  <c r="B43" i="17"/>
  <c r="C53" i="17"/>
  <c r="D60" i="17"/>
  <c r="B58" i="17"/>
  <c r="C55" i="17"/>
  <c r="C52" i="17"/>
  <c r="B45" i="17"/>
  <c r="C42" i="17"/>
  <c r="B37" i="17"/>
  <c r="C34" i="17"/>
  <c r="C27" i="17"/>
  <c r="B22" i="17"/>
  <c r="C19" i="17"/>
  <c r="D16" i="17"/>
  <c r="B14" i="17"/>
  <c r="C11" i="17"/>
  <c r="D8" i="17"/>
  <c r="C60" i="17"/>
  <c r="B55" i="17"/>
  <c r="B52" i="17"/>
  <c r="C47" i="17"/>
  <c r="D44" i="17"/>
  <c r="B42" i="17"/>
  <c r="C39" i="17"/>
  <c r="D36" i="17"/>
  <c r="B34" i="17"/>
  <c r="B27" i="17"/>
  <c r="C24" i="17"/>
  <c r="B19" i="17"/>
  <c r="C16" i="17"/>
  <c r="B11" i="17"/>
  <c r="C8" i="17"/>
  <c r="B60" i="17"/>
  <c r="C57" i="17"/>
  <c r="C51" i="17"/>
  <c r="B47" i="17"/>
  <c r="C44" i="17"/>
  <c r="D41" i="17"/>
  <c r="B39" i="17"/>
  <c r="C36" i="17"/>
  <c r="D33" i="17"/>
  <c r="B24" i="17"/>
  <c r="C21" i="17"/>
  <c r="D18" i="17"/>
  <c r="B16" i="17"/>
  <c r="C13" i="17"/>
  <c r="D10" i="17"/>
  <c r="B8" i="17"/>
  <c r="B59" i="17"/>
  <c r="D53" i="17"/>
  <c r="B57" i="17"/>
  <c r="C54" i="17"/>
  <c r="B51" i="17"/>
  <c r="B44" i="17"/>
  <c r="C41" i="17"/>
  <c r="B36" i="17"/>
  <c r="C33" i="17"/>
  <c r="S29" i="17"/>
  <c r="C26" i="17"/>
  <c r="B21" i="17"/>
  <c r="C18" i="17"/>
  <c r="D15" i="17"/>
  <c r="B13" i="17"/>
  <c r="C10" i="17"/>
  <c r="C56" i="17"/>
  <c r="C43" i="17"/>
  <c r="C59" i="17"/>
  <c r="B54" i="17"/>
  <c r="C46" i="17"/>
  <c r="B41" i="17"/>
  <c r="C38" i="17"/>
  <c r="B33" i="17"/>
  <c r="B26" i="17"/>
  <c r="C23" i="17"/>
  <c r="D20" i="17"/>
  <c r="B18" i="17"/>
  <c r="C15" i="17"/>
  <c r="D12" i="17"/>
  <c r="B10" i="17"/>
  <c r="B6" i="17"/>
  <c r="B46" i="17"/>
  <c r="C20" i="17"/>
  <c r="B28" i="17"/>
  <c r="B35" i="17"/>
  <c r="C37" i="17"/>
  <c r="E54" i="16"/>
  <c r="F54" i="16"/>
  <c r="G54" i="16"/>
  <c r="H54" i="16"/>
  <c r="I54" i="16"/>
  <c r="D54" i="16"/>
  <c r="B54" i="16"/>
  <c r="J54" i="16"/>
  <c r="C54" i="16"/>
  <c r="K54" i="16"/>
  <c r="B8" i="16"/>
  <c r="C16" i="16"/>
  <c r="C33" i="16"/>
  <c r="B47" i="16"/>
  <c r="C8" i="16"/>
  <c r="C18" i="16"/>
  <c r="B36" i="16"/>
  <c r="B51" i="16"/>
  <c r="C10" i="16"/>
  <c r="B19" i="16"/>
  <c r="C36" i="16"/>
  <c r="C51" i="16"/>
  <c r="B11" i="16"/>
  <c r="B21" i="16"/>
  <c r="B39" i="16"/>
  <c r="C55" i="16"/>
  <c r="B13" i="16"/>
  <c r="C21" i="16"/>
  <c r="C41" i="16"/>
  <c r="B58" i="16"/>
  <c r="B24" i="16"/>
  <c r="D13" i="16"/>
  <c r="C26" i="16"/>
  <c r="C44" i="16"/>
  <c r="D60" i="16"/>
  <c r="C13" i="16"/>
  <c r="B44" i="16"/>
  <c r="C58" i="16"/>
  <c r="C6" i="16"/>
  <c r="B16" i="16"/>
  <c r="S29" i="16"/>
  <c r="S30" i="16" s="1"/>
  <c r="T30" i="16" s="1"/>
  <c r="D46" i="16"/>
  <c r="D38" i="16"/>
  <c r="D18" i="16"/>
  <c r="D41" i="16"/>
  <c r="D55" i="16"/>
  <c r="S62" i="16"/>
  <c r="T62" i="16" s="1"/>
  <c r="U61" i="16"/>
  <c r="T61" i="16"/>
  <c r="E5" i="16"/>
  <c r="D10" i="16"/>
  <c r="D26" i="16"/>
  <c r="D33" i="16"/>
  <c r="D6" i="16"/>
  <c r="D15" i="16"/>
  <c r="D23" i="16"/>
  <c r="C24" i="16"/>
  <c r="C39" i="16"/>
  <c r="B56" i="16"/>
  <c r="B34" i="16"/>
  <c r="D51" i="16"/>
  <c r="D8" i="16"/>
  <c r="C11" i="16"/>
  <c r="E13" i="16"/>
  <c r="B14" i="16"/>
  <c r="D16" i="16"/>
  <c r="C19" i="16"/>
  <c r="E21" i="16"/>
  <c r="B22" i="16"/>
  <c r="D24" i="16"/>
  <c r="C27" i="16"/>
  <c r="C34" i="16"/>
  <c r="E36" i="16"/>
  <c r="B37" i="16"/>
  <c r="D39" i="16"/>
  <c r="C42" i="16"/>
  <c r="E44" i="16"/>
  <c r="B45" i="16"/>
  <c r="D47" i="16"/>
  <c r="E51" i="16"/>
  <c r="C52" i="16"/>
  <c r="C56" i="16"/>
  <c r="E58" i="16"/>
  <c r="B59" i="16"/>
  <c r="E8" i="16"/>
  <c r="B9" i="16"/>
  <c r="D11" i="16"/>
  <c r="C14" i="16"/>
  <c r="E16" i="16"/>
  <c r="B17" i="16"/>
  <c r="D19" i="16"/>
  <c r="C22" i="16"/>
  <c r="E24" i="16"/>
  <c r="B25" i="16"/>
  <c r="D27" i="16"/>
  <c r="B32" i="16"/>
  <c r="D34" i="16"/>
  <c r="C37" i="16"/>
  <c r="E39" i="16"/>
  <c r="B40" i="16"/>
  <c r="D42" i="16"/>
  <c r="C45" i="16"/>
  <c r="E47" i="16"/>
  <c r="S48" i="16"/>
  <c r="D52" i="16"/>
  <c r="B53" i="16"/>
  <c r="D56" i="16"/>
  <c r="C59" i="16"/>
  <c r="D21" i="16"/>
  <c r="E41" i="16"/>
  <c r="D44" i="16"/>
  <c r="L4" i="16"/>
  <c r="C9" i="16"/>
  <c r="E11" i="16"/>
  <c r="B12" i="16"/>
  <c r="D14" i="16"/>
  <c r="C17" i="16"/>
  <c r="E19" i="16"/>
  <c r="B20" i="16"/>
  <c r="D22" i="16"/>
  <c r="C25" i="16"/>
  <c r="E27" i="16"/>
  <c r="B28" i="16"/>
  <c r="C32" i="16"/>
  <c r="E34" i="16"/>
  <c r="B35" i="16"/>
  <c r="D37" i="16"/>
  <c r="C40" i="16"/>
  <c r="E42" i="16"/>
  <c r="B43" i="16"/>
  <c r="D45" i="16"/>
  <c r="E52" i="16"/>
  <c r="C53" i="16"/>
  <c r="E56" i="16"/>
  <c r="B57" i="16"/>
  <c r="D59" i="16"/>
  <c r="E26" i="16"/>
  <c r="E33" i="16"/>
  <c r="D36" i="16"/>
  <c r="C47" i="16"/>
  <c r="B52" i="16"/>
  <c r="E55" i="16"/>
  <c r="D58" i="16"/>
  <c r="D9" i="16"/>
  <c r="C12" i="16"/>
  <c r="E14" i="16"/>
  <c r="B15" i="16"/>
  <c r="D17" i="16"/>
  <c r="C20" i="16"/>
  <c r="E22" i="16"/>
  <c r="B23" i="16"/>
  <c r="D25" i="16"/>
  <c r="C28" i="16"/>
  <c r="D32" i="16"/>
  <c r="C35" i="16"/>
  <c r="E37" i="16"/>
  <c r="B38" i="16"/>
  <c r="D40" i="16"/>
  <c r="C43" i="16"/>
  <c r="E45" i="16"/>
  <c r="B46" i="16"/>
  <c r="D53" i="16"/>
  <c r="C57" i="16"/>
  <c r="E59" i="16"/>
  <c r="B60" i="16"/>
  <c r="B27" i="16"/>
  <c r="B42" i="16"/>
  <c r="B6" i="16"/>
  <c r="E9" i="16"/>
  <c r="B10" i="16"/>
  <c r="D12" i="16"/>
  <c r="C15" i="16"/>
  <c r="E17" i="16"/>
  <c r="B18" i="16"/>
  <c r="D20" i="16"/>
  <c r="C23" i="16"/>
  <c r="E25" i="16"/>
  <c r="B26" i="16"/>
  <c r="D28" i="16"/>
  <c r="E32" i="16"/>
  <c r="B33" i="16"/>
  <c r="D35" i="16"/>
  <c r="C38" i="16"/>
  <c r="E40" i="16"/>
  <c r="B41" i="16"/>
  <c r="D43" i="16"/>
  <c r="C46" i="16"/>
  <c r="E53" i="16"/>
  <c r="B55" i="16"/>
  <c r="D57" i="16"/>
  <c r="C60" i="16"/>
  <c r="E7" i="5"/>
  <c r="D7" i="5"/>
  <c r="C7" i="5"/>
  <c r="B7" i="5"/>
  <c r="E3" i="5"/>
  <c r="C3" i="5"/>
  <c r="B3" i="5"/>
  <c r="D3" i="5"/>
  <c r="B17" i="2"/>
  <c r="B11" i="2"/>
  <c r="B13" i="2"/>
  <c r="B10" i="2"/>
  <c r="B17" i="1"/>
  <c r="B10" i="1"/>
  <c r="B18" i="1"/>
  <c r="C18" i="1"/>
  <c r="C17" i="1"/>
  <c r="B13" i="1"/>
  <c r="C12" i="1"/>
  <c r="B12" i="1"/>
  <c r="C11" i="1"/>
  <c r="B11" i="1"/>
  <c r="C10" i="1"/>
  <c r="C30" i="18" l="1"/>
  <c r="C49" i="18"/>
  <c r="C62" i="18"/>
  <c r="B62" i="18"/>
  <c r="C30" i="17"/>
  <c r="C49" i="17"/>
  <c r="B62" i="17"/>
  <c r="C62" i="17"/>
  <c r="B49" i="18"/>
  <c r="D27" i="18"/>
  <c r="D11" i="18"/>
  <c r="D32" i="18"/>
  <c r="B30" i="18"/>
  <c r="S49" i="18"/>
  <c r="T49" i="18" s="1"/>
  <c r="U48" i="18"/>
  <c r="T48" i="18"/>
  <c r="D6" i="18"/>
  <c r="E5" i="18"/>
  <c r="D40" i="18"/>
  <c r="D56" i="18"/>
  <c r="S30" i="18"/>
  <c r="T30" i="18" s="1"/>
  <c r="U29" i="18"/>
  <c r="T29" i="18"/>
  <c r="D59" i="18"/>
  <c r="D54" i="18"/>
  <c r="D13" i="18"/>
  <c r="D51" i="18"/>
  <c r="D57" i="18"/>
  <c r="D22" i="18"/>
  <c r="D37" i="18"/>
  <c r="D25" i="18"/>
  <c r="D52" i="18"/>
  <c r="D12" i="18"/>
  <c r="D23" i="18"/>
  <c r="D38" i="18"/>
  <c r="D10" i="18"/>
  <c r="D33" i="18"/>
  <c r="D36" i="18"/>
  <c r="D55" i="18"/>
  <c r="S62" i="18"/>
  <c r="T62" i="18" s="1"/>
  <c r="U61" i="18"/>
  <c r="T61" i="18"/>
  <c r="D35" i="18"/>
  <c r="D21" i="18"/>
  <c r="D8" i="18"/>
  <c r="D45" i="18"/>
  <c r="D20" i="18"/>
  <c r="D46" i="18"/>
  <c r="D18" i="18"/>
  <c r="D41" i="18"/>
  <c r="D44" i="18"/>
  <c r="D53" i="18"/>
  <c r="D43" i="18"/>
  <c r="D16" i="18"/>
  <c r="D60" i="18"/>
  <c r="D55" i="17"/>
  <c r="D17" i="17"/>
  <c r="D35" i="17"/>
  <c r="D21" i="17"/>
  <c r="D45" i="17"/>
  <c r="S49" i="17"/>
  <c r="T49" i="17" s="1"/>
  <c r="U48" i="17"/>
  <c r="T48" i="17"/>
  <c r="D58" i="17"/>
  <c r="D6" i="17"/>
  <c r="E5" i="17"/>
  <c r="D11" i="17"/>
  <c r="D43" i="17"/>
  <c r="S30" i="17"/>
  <c r="T30" i="17" s="1"/>
  <c r="U29" i="17"/>
  <c r="T29" i="17"/>
  <c r="D59" i="17"/>
  <c r="D39" i="17"/>
  <c r="D25" i="17"/>
  <c r="D28" i="17"/>
  <c r="D23" i="17"/>
  <c r="D38" i="17"/>
  <c r="D26" i="17"/>
  <c r="D24" i="17"/>
  <c r="D32" i="17"/>
  <c r="D42" i="17"/>
  <c r="B49" i="17"/>
  <c r="B30" i="17"/>
  <c r="D47" i="17"/>
  <c r="D34" i="17"/>
  <c r="D37" i="17"/>
  <c r="D46" i="17"/>
  <c r="D14" i="17"/>
  <c r="D40" i="17"/>
  <c r="D27" i="17"/>
  <c r="D9" i="17"/>
  <c r="D22" i="17"/>
  <c r="D56" i="17"/>
  <c r="D54" i="17"/>
  <c r="D13" i="17"/>
  <c r="D51" i="17"/>
  <c r="D57" i="17"/>
  <c r="U61" i="17"/>
  <c r="S62" i="17"/>
  <c r="T62" i="17" s="1"/>
  <c r="T61" i="17"/>
  <c r="D52" i="17"/>
  <c r="L54" i="16"/>
  <c r="T29" i="16"/>
  <c r="U29" i="16"/>
  <c r="D62" i="16"/>
  <c r="B62" i="16"/>
  <c r="C49" i="16"/>
  <c r="D49" i="16"/>
  <c r="C30" i="16"/>
  <c r="C62" i="16"/>
  <c r="D30" i="16"/>
  <c r="B30" i="16"/>
  <c r="B49" i="16"/>
  <c r="S49" i="16"/>
  <c r="T49" i="16" s="1"/>
  <c r="U48" i="16"/>
  <c r="T48" i="16"/>
  <c r="E15" i="16"/>
  <c r="E6" i="16"/>
  <c r="E18" i="16"/>
  <c r="E23" i="16"/>
  <c r="E35" i="16"/>
  <c r="E28" i="16"/>
  <c r="E60" i="16"/>
  <c r="E46" i="16"/>
  <c r="E38" i="16"/>
  <c r="E20" i="16"/>
  <c r="E10" i="16"/>
  <c r="F5" i="16"/>
  <c r="E12" i="16"/>
  <c r="E57" i="16"/>
  <c r="E43" i="16"/>
  <c r="N62" i="16"/>
  <c r="P62" i="16" s="1"/>
  <c r="D20" i="2"/>
  <c r="C18" i="2"/>
  <c r="C17" i="2"/>
  <c r="D19" i="2"/>
  <c r="D62" i="17" l="1"/>
  <c r="D62" i="18"/>
  <c r="D49" i="18"/>
  <c r="N62" i="18"/>
  <c r="P62" i="18" s="1"/>
  <c r="D30" i="18"/>
  <c r="N30" i="18"/>
  <c r="P30" i="18" s="1"/>
  <c r="D30" i="17"/>
  <c r="D49" i="17"/>
  <c r="E6" i="18"/>
  <c r="F5" i="18"/>
  <c r="E54" i="18"/>
  <c r="E10" i="18"/>
  <c r="E56" i="18"/>
  <c r="E53" i="18"/>
  <c r="E37" i="18"/>
  <c r="E52" i="18"/>
  <c r="E44" i="18"/>
  <c r="E12" i="18"/>
  <c r="E14" i="18"/>
  <c r="E55" i="18"/>
  <c r="E11" i="18"/>
  <c r="E8" i="18"/>
  <c r="E21" i="18"/>
  <c r="E58" i="18"/>
  <c r="E36" i="18"/>
  <c r="E46" i="18"/>
  <c r="E23" i="18"/>
  <c r="E25" i="18"/>
  <c r="E24" i="18"/>
  <c r="E39" i="18"/>
  <c r="E38" i="18"/>
  <c r="E43" i="18"/>
  <c r="E57" i="18"/>
  <c r="E51" i="18"/>
  <c r="E13" i="18"/>
  <c r="E26" i="18"/>
  <c r="E40" i="18"/>
  <c r="E47" i="18"/>
  <c r="E41" i="18"/>
  <c r="E28" i="18"/>
  <c r="E17" i="18"/>
  <c r="E27" i="18"/>
  <c r="E18" i="18"/>
  <c r="E59" i="18"/>
  <c r="E32" i="18"/>
  <c r="E45" i="18"/>
  <c r="E16" i="18"/>
  <c r="E33" i="18"/>
  <c r="E60" i="18"/>
  <c r="E35" i="18"/>
  <c r="E20" i="18"/>
  <c r="E9" i="18"/>
  <c r="E22" i="18"/>
  <c r="E34" i="18"/>
  <c r="E19" i="18"/>
  <c r="E15" i="18"/>
  <c r="E42" i="18"/>
  <c r="N49" i="18"/>
  <c r="P49" i="18" s="1"/>
  <c r="N62" i="17"/>
  <c r="N30" i="17"/>
  <c r="P30" i="17" s="1"/>
  <c r="N49" i="17"/>
  <c r="P49" i="17" s="1"/>
  <c r="E6" i="17"/>
  <c r="F5" i="17"/>
  <c r="E37" i="17"/>
  <c r="E60" i="17"/>
  <c r="E39" i="17"/>
  <c r="E8" i="17"/>
  <c r="E36" i="17"/>
  <c r="E26" i="17"/>
  <c r="E56" i="17"/>
  <c r="E40" i="17"/>
  <c r="E55" i="17"/>
  <c r="E22" i="17"/>
  <c r="E57" i="17"/>
  <c r="E51" i="17"/>
  <c r="E13" i="17"/>
  <c r="E41" i="17"/>
  <c r="E38" i="17"/>
  <c r="E15" i="17"/>
  <c r="E45" i="17"/>
  <c r="E12" i="17"/>
  <c r="E17" i="17"/>
  <c r="E24" i="17"/>
  <c r="E11" i="17"/>
  <c r="E19" i="17"/>
  <c r="E16" i="17"/>
  <c r="E18" i="17"/>
  <c r="E59" i="17"/>
  <c r="E32" i="17"/>
  <c r="E33" i="17"/>
  <c r="E9" i="17"/>
  <c r="E47" i="17"/>
  <c r="E54" i="17"/>
  <c r="E10" i="17"/>
  <c r="E58" i="17"/>
  <c r="E53" i="17"/>
  <c r="E14" i="17"/>
  <c r="E42" i="17"/>
  <c r="E43" i="17"/>
  <c r="E28" i="17"/>
  <c r="E44" i="17"/>
  <c r="E27" i="17"/>
  <c r="E52" i="17"/>
  <c r="E21" i="17"/>
  <c r="E46" i="17"/>
  <c r="E23" i="17"/>
  <c r="E35" i="17"/>
  <c r="E20" i="17"/>
  <c r="E25" i="17"/>
  <c r="E34" i="17"/>
  <c r="N30" i="16"/>
  <c r="P30" i="16" s="1"/>
  <c r="E30" i="16"/>
  <c r="E49" i="16"/>
  <c r="E62" i="16"/>
  <c r="N49" i="16"/>
  <c r="P49" i="16" s="1"/>
  <c r="F6" i="16"/>
  <c r="F17" i="16"/>
  <c r="F20" i="16"/>
  <c r="G5" i="16"/>
  <c r="F9" i="16"/>
  <c r="F57" i="16"/>
  <c r="F43" i="16"/>
  <c r="F53" i="16"/>
  <c r="F15" i="16"/>
  <c r="F35" i="16"/>
  <c r="F28" i="16"/>
  <c r="F12" i="16"/>
  <c r="F32" i="16"/>
  <c r="F25" i="16"/>
  <c r="F40" i="16"/>
  <c r="F46" i="16"/>
  <c r="F41" i="16"/>
  <c r="F60" i="16"/>
  <c r="F47" i="16"/>
  <c r="F45" i="16"/>
  <c r="F26" i="16"/>
  <c r="F8" i="16"/>
  <c r="F56" i="16"/>
  <c r="F10" i="16"/>
  <c r="F19" i="16"/>
  <c r="F13" i="16"/>
  <c r="F58" i="16"/>
  <c r="F11" i="16"/>
  <c r="F55" i="16"/>
  <c r="F21" i="16"/>
  <c r="F36" i="16"/>
  <c r="F51" i="16"/>
  <c r="F38" i="16"/>
  <c r="F16" i="16"/>
  <c r="F23" i="16"/>
  <c r="F34" i="16"/>
  <c r="F59" i="16"/>
  <c r="F14" i="16"/>
  <c r="F33" i="16"/>
  <c r="F44" i="16"/>
  <c r="F24" i="16"/>
  <c r="F39" i="16"/>
  <c r="F42" i="16"/>
  <c r="F37" i="16"/>
  <c r="F18" i="16"/>
  <c r="F27" i="16"/>
  <c r="F52" i="16"/>
  <c r="F22" i="16"/>
  <c r="E25" i="2"/>
  <c r="E24" i="2"/>
  <c r="E20" i="2"/>
  <c r="E19" i="2"/>
  <c r="E18" i="2"/>
  <c r="E17" i="2"/>
  <c r="E13" i="2"/>
  <c r="E11" i="2"/>
  <c r="E9" i="2"/>
  <c r="E8" i="2"/>
  <c r="B8" i="2"/>
  <c r="B27" i="2"/>
  <c r="B12" i="2"/>
  <c r="E12" i="2" s="1"/>
  <c r="B9" i="2"/>
  <c r="B22" i="2"/>
  <c r="I27" i="2"/>
  <c r="D27" i="2"/>
  <c r="C27" i="2"/>
  <c r="I22" i="2"/>
  <c r="D22" i="2"/>
  <c r="C22" i="2"/>
  <c r="I15" i="2"/>
  <c r="C13" i="2"/>
  <c r="D15" i="2"/>
  <c r="C10" i="2"/>
  <c r="E10" i="2" s="1"/>
  <c r="H26" i="1"/>
  <c r="H22" i="1"/>
  <c r="H15" i="1"/>
  <c r="H28" i="1" s="1"/>
  <c r="D24" i="1"/>
  <c r="D26" i="1"/>
  <c r="G26" i="1" s="1"/>
  <c r="I26" i="1" s="1"/>
  <c r="C26" i="1"/>
  <c r="B26" i="1"/>
  <c r="D19" i="1"/>
  <c r="D18" i="1"/>
  <c r="D17" i="1"/>
  <c r="D13" i="1"/>
  <c r="D12" i="1"/>
  <c r="D11" i="1"/>
  <c r="D10" i="1"/>
  <c r="D9" i="1"/>
  <c r="D8" i="1"/>
  <c r="C15" i="1"/>
  <c r="C20" i="1"/>
  <c r="D20" i="1" s="1"/>
  <c r="B15" i="1"/>
  <c r="C19" i="1"/>
  <c r="C22" i="1" s="1"/>
  <c r="B22" i="1"/>
  <c r="E49" i="18" l="1"/>
  <c r="P64" i="18"/>
  <c r="E62" i="18"/>
  <c r="E30" i="18"/>
  <c r="E62" i="17"/>
  <c r="E30" i="17"/>
  <c r="E49" i="17"/>
  <c r="F6" i="18"/>
  <c r="G5" i="18"/>
  <c r="F54" i="18"/>
  <c r="F10" i="18"/>
  <c r="F23" i="18"/>
  <c r="F37" i="18"/>
  <c r="F57" i="18"/>
  <c r="F41" i="18"/>
  <c r="F38" i="18"/>
  <c r="F35" i="18"/>
  <c r="F12" i="18"/>
  <c r="F40" i="18"/>
  <c r="F25" i="18"/>
  <c r="F14" i="18"/>
  <c r="F52" i="18"/>
  <c r="F27" i="18"/>
  <c r="F39" i="18"/>
  <c r="F24" i="18"/>
  <c r="F11" i="18"/>
  <c r="F59" i="18"/>
  <c r="F15" i="18"/>
  <c r="F56" i="18"/>
  <c r="F58" i="18"/>
  <c r="F42" i="18"/>
  <c r="F36" i="18"/>
  <c r="F8" i="18"/>
  <c r="F32" i="18"/>
  <c r="F17" i="18"/>
  <c r="F19" i="18"/>
  <c r="F60" i="18"/>
  <c r="F16" i="18"/>
  <c r="F26" i="18"/>
  <c r="F53" i="18"/>
  <c r="F34" i="18"/>
  <c r="F51" i="18"/>
  <c r="F21" i="18"/>
  <c r="F13" i="18"/>
  <c r="F28" i="18"/>
  <c r="F9" i="18"/>
  <c r="F44" i="18"/>
  <c r="F18" i="18"/>
  <c r="F45" i="18"/>
  <c r="F55" i="18"/>
  <c r="F33" i="18"/>
  <c r="F46" i="18"/>
  <c r="F43" i="18"/>
  <c r="F20" i="18"/>
  <c r="F22" i="18"/>
  <c r="F47" i="18"/>
  <c r="F6" i="17"/>
  <c r="G5" i="17"/>
  <c r="F39" i="17"/>
  <c r="F26" i="17"/>
  <c r="F28" i="17"/>
  <c r="F40" i="17"/>
  <c r="F25" i="17"/>
  <c r="F51" i="17"/>
  <c r="F54" i="17"/>
  <c r="F35" i="17"/>
  <c r="F9" i="17"/>
  <c r="F47" i="17"/>
  <c r="F41" i="17"/>
  <c r="F42" i="17"/>
  <c r="F45" i="17"/>
  <c r="F10" i="17"/>
  <c r="F44" i="17"/>
  <c r="F13" i="17"/>
  <c r="F19" i="17"/>
  <c r="F18" i="17"/>
  <c r="F46" i="17"/>
  <c r="F43" i="17"/>
  <c r="F20" i="17"/>
  <c r="F32" i="17"/>
  <c r="F17" i="17"/>
  <c r="F22" i="17"/>
  <c r="F21" i="17"/>
  <c r="F27" i="17"/>
  <c r="F36" i="17"/>
  <c r="F33" i="17"/>
  <c r="F23" i="17"/>
  <c r="F53" i="17"/>
  <c r="F37" i="17"/>
  <c r="F38" i="17"/>
  <c r="F12" i="17"/>
  <c r="F14" i="17"/>
  <c r="F16" i="17"/>
  <c r="F60" i="17"/>
  <c r="F11" i="17"/>
  <c r="F24" i="17"/>
  <c r="F34" i="17"/>
  <c r="F8" i="17"/>
  <c r="F59" i="17"/>
  <c r="F15" i="17"/>
  <c r="F56" i="17"/>
  <c r="F58" i="17"/>
  <c r="F55" i="17"/>
  <c r="F57" i="17"/>
  <c r="F52" i="17"/>
  <c r="P62" i="17"/>
  <c r="P64" i="17" s="1"/>
  <c r="P64" i="16"/>
  <c r="F49" i="16"/>
  <c r="F62" i="16"/>
  <c r="F30" i="16"/>
  <c r="G6" i="16"/>
  <c r="H5" i="16"/>
  <c r="G9" i="16"/>
  <c r="G59" i="16"/>
  <c r="G45" i="16"/>
  <c r="G20" i="16"/>
  <c r="G12" i="16"/>
  <c r="G22" i="16"/>
  <c r="G32" i="16"/>
  <c r="G25" i="16"/>
  <c r="G14" i="16"/>
  <c r="G53" i="16"/>
  <c r="G40" i="16"/>
  <c r="G37" i="16"/>
  <c r="G17" i="16"/>
  <c r="G10" i="16"/>
  <c r="G55" i="16"/>
  <c r="G8" i="16"/>
  <c r="G33" i="16"/>
  <c r="G13" i="16"/>
  <c r="G51" i="16"/>
  <c r="G58" i="16"/>
  <c r="G56" i="16"/>
  <c r="G57" i="16"/>
  <c r="G18" i="16"/>
  <c r="G16" i="16"/>
  <c r="G11" i="16"/>
  <c r="G38" i="16"/>
  <c r="G42" i="16"/>
  <c r="G41" i="16"/>
  <c r="G35" i="16"/>
  <c r="G21" i="16"/>
  <c r="G36" i="16"/>
  <c r="G39" i="16"/>
  <c r="G34" i="16"/>
  <c r="G44" i="16"/>
  <c r="G15" i="16"/>
  <c r="G60" i="16"/>
  <c r="G26" i="16"/>
  <c r="G24" i="16"/>
  <c r="G19" i="16"/>
  <c r="G47" i="16"/>
  <c r="G52" i="16"/>
  <c r="G23" i="16"/>
  <c r="G28" i="16"/>
  <c r="G27" i="16"/>
  <c r="G43" i="16"/>
  <c r="G46" i="16"/>
  <c r="D22" i="1"/>
  <c r="G22" i="1" s="1"/>
  <c r="I22" i="1" s="1"/>
  <c r="E27" i="2"/>
  <c r="H27" i="2" s="1"/>
  <c r="J27" i="2" s="1"/>
  <c r="D15" i="1"/>
  <c r="G15" i="1" s="1"/>
  <c r="I15" i="1" s="1"/>
  <c r="I29" i="2"/>
  <c r="B15" i="2"/>
  <c r="E15" i="2"/>
  <c r="H15" i="2" s="1"/>
  <c r="C15" i="2"/>
  <c r="E22" i="2"/>
  <c r="H22" i="2" s="1"/>
  <c r="J22" i="2" s="1"/>
  <c r="F62" i="18" l="1"/>
  <c r="F49" i="18"/>
  <c r="F30" i="18"/>
  <c r="F30" i="17"/>
  <c r="F49" i="17"/>
  <c r="F62" i="17"/>
  <c r="H5" i="18"/>
  <c r="G6" i="18"/>
  <c r="G38" i="18"/>
  <c r="G25" i="18"/>
  <c r="G27" i="18"/>
  <c r="G8" i="18"/>
  <c r="G10" i="18"/>
  <c r="G56" i="18"/>
  <c r="G53" i="18"/>
  <c r="G58" i="18"/>
  <c r="G59" i="18"/>
  <c r="G15" i="18"/>
  <c r="G28" i="18"/>
  <c r="G52" i="18"/>
  <c r="G42" i="18"/>
  <c r="G26" i="18"/>
  <c r="G39" i="18"/>
  <c r="G43" i="18"/>
  <c r="G40" i="18"/>
  <c r="G17" i="18"/>
  <c r="G45" i="18"/>
  <c r="G19" i="18"/>
  <c r="G44" i="18"/>
  <c r="G18" i="18"/>
  <c r="G33" i="18"/>
  <c r="G20" i="18"/>
  <c r="G34" i="18"/>
  <c r="G47" i="18"/>
  <c r="G54" i="18"/>
  <c r="G55" i="18"/>
  <c r="G35" i="18"/>
  <c r="G32" i="18"/>
  <c r="G9" i="18"/>
  <c r="G37" i="18"/>
  <c r="G22" i="18"/>
  <c r="G11" i="18"/>
  <c r="G24" i="18"/>
  <c r="G36" i="18"/>
  <c r="G21" i="18"/>
  <c r="G12" i="18"/>
  <c r="G46" i="18"/>
  <c r="G14" i="18"/>
  <c r="G41" i="18"/>
  <c r="G16" i="18"/>
  <c r="G57" i="18"/>
  <c r="G51" i="18"/>
  <c r="G13" i="18"/>
  <c r="G23" i="18"/>
  <c r="G60" i="18"/>
  <c r="H5" i="17"/>
  <c r="G6" i="17"/>
  <c r="G60" i="17"/>
  <c r="G35" i="17"/>
  <c r="G32" i="17"/>
  <c r="G9" i="17"/>
  <c r="G47" i="17"/>
  <c r="G11" i="17"/>
  <c r="G44" i="17"/>
  <c r="G13" i="17"/>
  <c r="G56" i="17"/>
  <c r="G12" i="17"/>
  <c r="G53" i="17"/>
  <c r="G55" i="17"/>
  <c r="G8" i="17"/>
  <c r="G57" i="17"/>
  <c r="G28" i="17"/>
  <c r="G52" i="17"/>
  <c r="G42" i="17"/>
  <c r="G41" i="17"/>
  <c r="G45" i="17"/>
  <c r="G38" i="17"/>
  <c r="G24" i="17"/>
  <c r="G51" i="17"/>
  <c r="G46" i="17"/>
  <c r="G23" i="17"/>
  <c r="G25" i="17"/>
  <c r="G37" i="17"/>
  <c r="G22" i="17"/>
  <c r="G27" i="17"/>
  <c r="G16" i="17"/>
  <c r="G58" i="17"/>
  <c r="G21" i="17"/>
  <c r="G54" i="17"/>
  <c r="G59" i="17"/>
  <c r="G15" i="17"/>
  <c r="G43" i="17"/>
  <c r="G40" i="17"/>
  <c r="G17" i="17"/>
  <c r="G14" i="17"/>
  <c r="G19" i="17"/>
  <c r="G18" i="17"/>
  <c r="G39" i="17"/>
  <c r="G33" i="17"/>
  <c r="G36" i="17"/>
  <c r="G26" i="17"/>
  <c r="G10" i="17"/>
  <c r="G20" i="17"/>
  <c r="G34" i="17"/>
  <c r="G49" i="16"/>
  <c r="G62" i="16"/>
  <c r="G30" i="16"/>
  <c r="H6" i="16"/>
  <c r="I5" i="16"/>
  <c r="H59" i="16"/>
  <c r="H45" i="16"/>
  <c r="H11" i="16"/>
  <c r="H14" i="16"/>
  <c r="H56" i="16"/>
  <c r="H52" i="16"/>
  <c r="H42" i="16"/>
  <c r="H27" i="16"/>
  <c r="H9" i="16"/>
  <c r="H22" i="16"/>
  <c r="H37" i="16"/>
  <c r="H17" i="16"/>
  <c r="H34" i="16"/>
  <c r="H19" i="16"/>
  <c r="H12" i="16"/>
  <c r="H57" i="16"/>
  <c r="H23" i="16"/>
  <c r="H21" i="16"/>
  <c r="H16" i="16"/>
  <c r="H35" i="16"/>
  <c r="H46" i="16"/>
  <c r="H26" i="16"/>
  <c r="H41" i="16"/>
  <c r="H44" i="16"/>
  <c r="H39" i="16"/>
  <c r="H53" i="16"/>
  <c r="H20" i="16"/>
  <c r="H32" i="16"/>
  <c r="H24" i="16"/>
  <c r="H25" i="16"/>
  <c r="H43" i="16"/>
  <c r="H47" i="16"/>
  <c r="H10" i="16"/>
  <c r="H28" i="16"/>
  <c r="H55" i="16"/>
  <c r="H58" i="16"/>
  <c r="H40" i="16"/>
  <c r="H15" i="16"/>
  <c r="H60" i="16"/>
  <c r="H13" i="16"/>
  <c r="H51" i="16"/>
  <c r="H8" i="16"/>
  <c r="H38" i="16"/>
  <c r="H18" i="16"/>
  <c r="H33" i="16"/>
  <c r="H36" i="16"/>
  <c r="I28" i="1"/>
  <c r="G28" i="1"/>
  <c r="H29" i="2"/>
  <c r="J15" i="2"/>
  <c r="J29" i="2" s="1"/>
  <c r="G62" i="18" l="1"/>
  <c r="G30" i="18"/>
  <c r="G49" i="18"/>
  <c r="G49" i="17"/>
  <c r="G62" i="17"/>
  <c r="G30" i="17"/>
  <c r="H6" i="18"/>
  <c r="I5" i="18"/>
  <c r="H32" i="18"/>
  <c r="H34" i="18"/>
  <c r="H19" i="18"/>
  <c r="H8" i="18"/>
  <c r="H21" i="18"/>
  <c r="H33" i="18"/>
  <c r="H18" i="18"/>
  <c r="H12" i="18"/>
  <c r="H25" i="18"/>
  <c r="H28" i="18"/>
  <c r="H53" i="18"/>
  <c r="H9" i="18"/>
  <c r="H55" i="18"/>
  <c r="H36" i="18"/>
  <c r="H59" i="18"/>
  <c r="H23" i="18"/>
  <c r="H56" i="18"/>
  <c r="H43" i="18"/>
  <c r="H11" i="18"/>
  <c r="H51" i="18"/>
  <c r="H13" i="18"/>
  <c r="H54" i="18"/>
  <c r="H10" i="18"/>
  <c r="H15" i="18"/>
  <c r="H20" i="18"/>
  <c r="H47" i="18"/>
  <c r="H57" i="18"/>
  <c r="H38" i="18"/>
  <c r="H35" i="18"/>
  <c r="H45" i="18"/>
  <c r="H22" i="18"/>
  <c r="H24" i="18"/>
  <c r="H52" i="18"/>
  <c r="H39" i="18"/>
  <c r="H40" i="18"/>
  <c r="H37" i="18"/>
  <c r="H14" i="18"/>
  <c r="H42" i="18"/>
  <c r="H27" i="18"/>
  <c r="H16" i="18"/>
  <c r="H41" i="18"/>
  <c r="H26" i="18"/>
  <c r="H17" i="18"/>
  <c r="H58" i="18"/>
  <c r="H60" i="18"/>
  <c r="H44" i="18"/>
  <c r="H46" i="18"/>
  <c r="I5" i="17"/>
  <c r="H6" i="17"/>
  <c r="H41" i="17"/>
  <c r="H38" i="17"/>
  <c r="H36" i="17"/>
  <c r="H20" i="17"/>
  <c r="H45" i="17"/>
  <c r="H22" i="17"/>
  <c r="H34" i="17"/>
  <c r="H19" i="17"/>
  <c r="H57" i="17"/>
  <c r="H24" i="17"/>
  <c r="H46" i="17"/>
  <c r="H35" i="17"/>
  <c r="H51" i="17"/>
  <c r="H25" i="17"/>
  <c r="H55" i="17"/>
  <c r="H39" i="17"/>
  <c r="H52" i="17"/>
  <c r="H13" i="17"/>
  <c r="H23" i="17"/>
  <c r="H56" i="17"/>
  <c r="H12" i="17"/>
  <c r="H40" i="17"/>
  <c r="H37" i="17"/>
  <c r="H14" i="17"/>
  <c r="H11" i="17"/>
  <c r="H16" i="17"/>
  <c r="H10" i="17"/>
  <c r="H53" i="17"/>
  <c r="H15" i="17"/>
  <c r="H21" i="17"/>
  <c r="H44" i="17"/>
  <c r="H17" i="17"/>
  <c r="H58" i="17"/>
  <c r="H60" i="17"/>
  <c r="H59" i="17"/>
  <c r="H26" i="17"/>
  <c r="H54" i="17"/>
  <c r="H32" i="17"/>
  <c r="H8" i="17"/>
  <c r="H9" i="17"/>
  <c r="H33" i="17"/>
  <c r="H18" i="17"/>
  <c r="H28" i="17"/>
  <c r="H42" i="17"/>
  <c r="H27" i="17"/>
  <c r="H43" i="17"/>
  <c r="H47" i="17"/>
  <c r="H49" i="16"/>
  <c r="H30" i="16"/>
  <c r="H62" i="16"/>
  <c r="I6" i="16"/>
  <c r="J5" i="16"/>
  <c r="I56" i="16"/>
  <c r="I52" i="16"/>
  <c r="I42" i="16"/>
  <c r="I47" i="16"/>
  <c r="I16" i="16"/>
  <c r="I39" i="16"/>
  <c r="I14" i="16"/>
  <c r="I34" i="16"/>
  <c r="I19" i="16"/>
  <c r="I8" i="16"/>
  <c r="I27" i="16"/>
  <c r="I24" i="16"/>
  <c r="I11" i="16"/>
  <c r="I25" i="16"/>
  <c r="I55" i="16"/>
  <c r="I22" i="16"/>
  <c r="I12" i="16"/>
  <c r="I57" i="16"/>
  <c r="I10" i="16"/>
  <c r="I37" i="16"/>
  <c r="I23" i="16"/>
  <c r="I35" i="16"/>
  <c r="I15" i="16"/>
  <c r="I60" i="16"/>
  <c r="I45" i="16"/>
  <c r="I33" i="16"/>
  <c r="I58" i="16"/>
  <c r="I32" i="16"/>
  <c r="I43" i="16"/>
  <c r="I9" i="16"/>
  <c r="I53" i="16"/>
  <c r="I20" i="16"/>
  <c r="I18" i="16"/>
  <c r="I59" i="16"/>
  <c r="I13" i="16"/>
  <c r="I51" i="16"/>
  <c r="I38" i="16"/>
  <c r="I41" i="16"/>
  <c r="I36" i="16"/>
  <c r="I17" i="16"/>
  <c r="I28" i="16"/>
  <c r="I26" i="16"/>
  <c r="I21" i="16"/>
  <c r="I40" i="16"/>
  <c r="I46" i="16"/>
  <c r="I44" i="16"/>
  <c r="H62" i="18" l="1"/>
  <c r="H30" i="18"/>
  <c r="H49" i="18"/>
  <c r="H30" i="17"/>
  <c r="H49" i="17"/>
  <c r="H62" i="17"/>
  <c r="I6" i="18"/>
  <c r="J5" i="18"/>
  <c r="I32" i="18"/>
  <c r="I45" i="18"/>
  <c r="I42" i="18"/>
  <c r="I19" i="18"/>
  <c r="I47" i="18"/>
  <c r="I21" i="18"/>
  <c r="I46" i="18"/>
  <c r="I20" i="18"/>
  <c r="I53" i="18"/>
  <c r="I9" i="18"/>
  <c r="I22" i="18"/>
  <c r="I43" i="18"/>
  <c r="I36" i="18"/>
  <c r="I56" i="18"/>
  <c r="I28" i="18"/>
  <c r="I25" i="18"/>
  <c r="I37" i="18"/>
  <c r="I34" i="18"/>
  <c r="I11" i="18"/>
  <c r="I39" i="18"/>
  <c r="I24" i="18"/>
  <c r="I51" i="18"/>
  <c r="I13" i="18"/>
  <c r="I26" i="18"/>
  <c r="I38" i="18"/>
  <c r="I23" i="18"/>
  <c r="I35" i="18"/>
  <c r="I33" i="18"/>
  <c r="I58" i="18"/>
  <c r="I14" i="18"/>
  <c r="I55" i="18"/>
  <c r="I60" i="18"/>
  <c r="I57" i="18"/>
  <c r="I41" i="18"/>
  <c r="I12" i="18"/>
  <c r="I16" i="18"/>
  <c r="I18" i="18"/>
  <c r="I59" i="18"/>
  <c r="I15" i="18"/>
  <c r="I40" i="18"/>
  <c r="I52" i="18"/>
  <c r="I27" i="18"/>
  <c r="I8" i="18"/>
  <c r="I10" i="18"/>
  <c r="I17" i="18"/>
  <c r="I44" i="18"/>
  <c r="I54" i="18"/>
  <c r="I6" i="17"/>
  <c r="J5" i="17"/>
  <c r="I18" i="17"/>
  <c r="I47" i="17"/>
  <c r="I20" i="17"/>
  <c r="I26" i="17"/>
  <c r="I38" i="17"/>
  <c r="I59" i="17"/>
  <c r="I36" i="17"/>
  <c r="I23" i="17"/>
  <c r="I25" i="17"/>
  <c r="I52" i="17"/>
  <c r="I27" i="17"/>
  <c r="I39" i="17"/>
  <c r="I24" i="17"/>
  <c r="I41" i="17"/>
  <c r="I56" i="17"/>
  <c r="I46" i="17"/>
  <c r="I40" i="17"/>
  <c r="I60" i="17"/>
  <c r="I44" i="17"/>
  <c r="I12" i="17"/>
  <c r="I28" i="17"/>
  <c r="I33" i="17"/>
  <c r="I17" i="17"/>
  <c r="I45" i="17"/>
  <c r="I42" i="17"/>
  <c r="I19" i="17"/>
  <c r="I16" i="17"/>
  <c r="I21" i="17"/>
  <c r="I15" i="17"/>
  <c r="I10" i="17"/>
  <c r="I32" i="17"/>
  <c r="I22" i="17"/>
  <c r="I53" i="17"/>
  <c r="I9" i="17"/>
  <c r="I37" i="17"/>
  <c r="I34" i="17"/>
  <c r="I11" i="17"/>
  <c r="I54" i="17"/>
  <c r="I8" i="17"/>
  <c r="I51" i="17"/>
  <c r="I13" i="17"/>
  <c r="I35" i="17"/>
  <c r="I58" i="17"/>
  <c r="I14" i="17"/>
  <c r="I55" i="17"/>
  <c r="I43" i="17"/>
  <c r="I57" i="17"/>
  <c r="I62" i="16"/>
  <c r="I49" i="16"/>
  <c r="I30" i="16"/>
  <c r="J6" i="16"/>
  <c r="K5" i="16"/>
  <c r="J39" i="16"/>
  <c r="J58" i="16"/>
  <c r="J51" i="16"/>
  <c r="J36" i="16"/>
  <c r="J47" i="16"/>
  <c r="J16" i="16"/>
  <c r="J44" i="16"/>
  <c r="J8" i="16"/>
  <c r="J24" i="16"/>
  <c r="J21" i="16"/>
  <c r="J19" i="16"/>
  <c r="J13" i="16"/>
  <c r="J11" i="16"/>
  <c r="J32" i="16"/>
  <c r="J12" i="16"/>
  <c r="J57" i="16"/>
  <c r="J60" i="16"/>
  <c r="J55" i="16"/>
  <c r="J56" i="16"/>
  <c r="J17" i="16"/>
  <c r="J27" i="16"/>
  <c r="J15" i="16"/>
  <c r="J10" i="16"/>
  <c r="J40" i="16"/>
  <c r="J20" i="16"/>
  <c r="J35" i="16"/>
  <c r="J42" i="16"/>
  <c r="J38" i="16"/>
  <c r="J33" i="16"/>
  <c r="J22" i="16"/>
  <c r="J14" i="16"/>
  <c r="J59" i="16"/>
  <c r="J25" i="16"/>
  <c r="J23" i="16"/>
  <c r="J18" i="16"/>
  <c r="J37" i="16"/>
  <c r="J28" i="16"/>
  <c r="J43" i="16"/>
  <c r="J46" i="16"/>
  <c r="J41" i="16"/>
  <c r="J34" i="16"/>
  <c r="J26" i="16"/>
  <c r="J45" i="16"/>
  <c r="J52" i="16"/>
  <c r="J9" i="16"/>
  <c r="J53" i="16"/>
  <c r="I62" i="18" l="1"/>
  <c r="I30" i="18"/>
  <c r="I62" i="17"/>
  <c r="I49" i="18"/>
  <c r="I30" i="17"/>
  <c r="I49" i="17"/>
  <c r="J6" i="18"/>
  <c r="K5" i="18"/>
  <c r="J22" i="18"/>
  <c r="J53" i="18"/>
  <c r="J59" i="18"/>
  <c r="J17" i="18"/>
  <c r="J36" i="18"/>
  <c r="J37" i="18"/>
  <c r="J47" i="18"/>
  <c r="J24" i="18"/>
  <c r="J26" i="18"/>
  <c r="J58" i="18"/>
  <c r="J14" i="18"/>
  <c r="J52" i="18"/>
  <c r="J27" i="18"/>
  <c r="J40" i="18"/>
  <c r="J41" i="18"/>
  <c r="J35" i="18"/>
  <c r="J42" i="18"/>
  <c r="J39" i="18"/>
  <c r="J16" i="18"/>
  <c r="J44" i="18"/>
  <c r="J18" i="18"/>
  <c r="J43" i="18"/>
  <c r="J28" i="18"/>
  <c r="J9" i="18"/>
  <c r="J25" i="18"/>
  <c r="J34" i="18"/>
  <c r="J8" i="18"/>
  <c r="J21" i="18"/>
  <c r="J19" i="18"/>
  <c r="J60" i="18"/>
  <c r="J33" i="18"/>
  <c r="J46" i="18"/>
  <c r="J32" i="18"/>
  <c r="J10" i="18"/>
  <c r="J55" i="18"/>
  <c r="J11" i="18"/>
  <c r="J57" i="18"/>
  <c r="J51" i="18"/>
  <c r="J54" i="18"/>
  <c r="J38" i="18"/>
  <c r="J45" i="18"/>
  <c r="J13" i="18"/>
  <c r="J15" i="18"/>
  <c r="J56" i="18"/>
  <c r="J12" i="18"/>
  <c r="J23" i="18"/>
  <c r="J20" i="18"/>
  <c r="J6" i="17"/>
  <c r="K5" i="17"/>
  <c r="J12" i="17"/>
  <c r="J9" i="17"/>
  <c r="J19" i="17"/>
  <c r="J60" i="17"/>
  <c r="J33" i="17"/>
  <c r="J20" i="17"/>
  <c r="J56" i="17"/>
  <c r="J15" i="17"/>
  <c r="J17" i="17"/>
  <c r="J34" i="17"/>
  <c r="J8" i="17"/>
  <c r="J10" i="17"/>
  <c r="J53" i="17"/>
  <c r="J32" i="17"/>
  <c r="J23" i="17"/>
  <c r="J24" i="17"/>
  <c r="J36" i="17"/>
  <c r="J21" i="17"/>
  <c r="J28" i="17"/>
  <c r="J40" i="17"/>
  <c r="J46" i="17"/>
  <c r="J55" i="17"/>
  <c r="J11" i="17"/>
  <c r="J54" i="17"/>
  <c r="J22" i="17"/>
  <c r="J25" i="17"/>
  <c r="J44" i="17"/>
  <c r="J43" i="17"/>
  <c r="J45" i="17"/>
  <c r="J35" i="17"/>
  <c r="J47" i="17"/>
  <c r="J26" i="17"/>
  <c r="J38" i="17"/>
  <c r="J37" i="17"/>
  <c r="J52" i="17"/>
  <c r="J27" i="17"/>
  <c r="J57" i="17"/>
  <c r="J51" i="17"/>
  <c r="J41" i="17"/>
  <c r="J58" i="17"/>
  <c r="J14" i="17"/>
  <c r="J42" i="17"/>
  <c r="J39" i="17"/>
  <c r="J16" i="17"/>
  <c r="J13" i="17"/>
  <c r="J59" i="17"/>
  <c r="J18" i="17"/>
  <c r="J62" i="16"/>
  <c r="J30" i="16"/>
  <c r="J49" i="16"/>
  <c r="K36" i="16"/>
  <c r="L36" i="16" s="1"/>
  <c r="K8" i="16"/>
  <c r="K41" i="16"/>
  <c r="L41" i="16" s="1"/>
  <c r="K10" i="16"/>
  <c r="L10" i="16" s="1"/>
  <c r="K33" i="16"/>
  <c r="L33" i="16" s="1"/>
  <c r="K26" i="16"/>
  <c r="L26" i="16" s="1"/>
  <c r="K16" i="16"/>
  <c r="L16" i="16" s="1"/>
  <c r="K58" i="16"/>
  <c r="L58" i="16" s="1"/>
  <c r="K51" i="16"/>
  <c r="K44" i="16"/>
  <c r="L44" i="16" s="1"/>
  <c r="K18" i="16"/>
  <c r="L18" i="16" s="1"/>
  <c r="K55" i="16"/>
  <c r="L55" i="16" s="1"/>
  <c r="K21" i="16"/>
  <c r="L21" i="16" s="1"/>
  <c r="K13" i="16"/>
  <c r="L13" i="16" s="1"/>
  <c r="K6" i="16"/>
  <c r="K60" i="16"/>
  <c r="L60" i="16" s="1"/>
  <c r="K34" i="16"/>
  <c r="L34" i="16" s="1"/>
  <c r="K45" i="16"/>
  <c r="L45" i="16" s="1"/>
  <c r="K24" i="16"/>
  <c r="L24" i="16" s="1"/>
  <c r="K25" i="16"/>
  <c r="L25" i="16" s="1"/>
  <c r="K40" i="16"/>
  <c r="L40" i="16" s="1"/>
  <c r="K43" i="16"/>
  <c r="L43" i="16" s="1"/>
  <c r="K38" i="16"/>
  <c r="L38" i="16" s="1"/>
  <c r="K19" i="16"/>
  <c r="L19" i="16" s="1"/>
  <c r="K39" i="16"/>
  <c r="L39" i="16" s="1"/>
  <c r="K28" i="16"/>
  <c r="L28" i="16" s="1"/>
  <c r="K23" i="16"/>
  <c r="L23" i="16" s="1"/>
  <c r="K42" i="16"/>
  <c r="L42" i="16" s="1"/>
  <c r="K46" i="16"/>
  <c r="L46" i="16" s="1"/>
  <c r="K12" i="16"/>
  <c r="L12" i="16" s="1"/>
  <c r="K27" i="16"/>
  <c r="L27" i="16" s="1"/>
  <c r="K52" i="16"/>
  <c r="K14" i="16"/>
  <c r="L14" i="16" s="1"/>
  <c r="K59" i="16"/>
  <c r="L59" i="16" s="1"/>
  <c r="K9" i="16"/>
  <c r="L9" i="16" s="1"/>
  <c r="K53" i="16"/>
  <c r="L53" i="16" s="1"/>
  <c r="K57" i="16"/>
  <c r="L57" i="16" s="1"/>
  <c r="K37" i="16"/>
  <c r="L37" i="16" s="1"/>
  <c r="K17" i="16"/>
  <c r="L17" i="16" s="1"/>
  <c r="K32" i="16"/>
  <c r="K35" i="16"/>
  <c r="L35" i="16" s="1"/>
  <c r="K11" i="16"/>
  <c r="L11" i="16" s="1"/>
  <c r="K56" i="16"/>
  <c r="L56" i="16" s="1"/>
  <c r="K22" i="16"/>
  <c r="L22" i="16" s="1"/>
  <c r="K47" i="16"/>
  <c r="L47" i="16" s="1"/>
  <c r="K20" i="16"/>
  <c r="L20" i="16" s="1"/>
  <c r="K15" i="16"/>
  <c r="L15" i="16" s="1"/>
  <c r="J62" i="18" l="1"/>
  <c r="J30" i="18"/>
  <c r="J49" i="18"/>
  <c r="J30" i="17"/>
  <c r="J62" i="17"/>
  <c r="J49" i="17"/>
  <c r="K6" i="18"/>
  <c r="K60" i="18"/>
  <c r="L60" i="18" s="1"/>
  <c r="K16" i="18"/>
  <c r="L16" i="18" s="1"/>
  <c r="K57" i="18"/>
  <c r="L57" i="18" s="1"/>
  <c r="K59" i="18"/>
  <c r="L59" i="18" s="1"/>
  <c r="K43" i="18"/>
  <c r="L43" i="18" s="1"/>
  <c r="K22" i="18"/>
  <c r="L22" i="18" s="1"/>
  <c r="K37" i="18"/>
  <c r="L37" i="18" s="1"/>
  <c r="K21" i="18"/>
  <c r="L21" i="18" s="1"/>
  <c r="K33" i="18"/>
  <c r="L33" i="18" s="1"/>
  <c r="K18" i="18"/>
  <c r="L18" i="18" s="1"/>
  <c r="K20" i="18"/>
  <c r="L20" i="18" s="1"/>
  <c r="K32" i="18"/>
  <c r="K17" i="18"/>
  <c r="L17" i="18" s="1"/>
  <c r="K47" i="18"/>
  <c r="L47" i="18" s="1"/>
  <c r="K52" i="18"/>
  <c r="K27" i="18"/>
  <c r="L27" i="18" s="1"/>
  <c r="K8" i="18"/>
  <c r="K54" i="18"/>
  <c r="L54" i="18" s="1"/>
  <c r="K35" i="18"/>
  <c r="L35" i="18" s="1"/>
  <c r="K45" i="18"/>
  <c r="L45" i="18" s="1"/>
  <c r="K42" i="18"/>
  <c r="L42" i="18" s="1"/>
  <c r="K10" i="18"/>
  <c r="L10" i="18" s="1"/>
  <c r="K12" i="18"/>
  <c r="L12" i="18" s="1"/>
  <c r="K53" i="18"/>
  <c r="L53" i="18" s="1"/>
  <c r="K9" i="18"/>
  <c r="L9" i="18" s="1"/>
  <c r="K19" i="18"/>
  <c r="L19" i="18" s="1"/>
  <c r="K46" i="18"/>
  <c r="L46" i="18" s="1"/>
  <c r="K56" i="18"/>
  <c r="L56" i="18" s="1"/>
  <c r="K34" i="18"/>
  <c r="L34" i="18" s="1"/>
  <c r="K44" i="18"/>
  <c r="L44" i="18" s="1"/>
  <c r="K23" i="18"/>
  <c r="L23" i="18" s="1"/>
  <c r="K55" i="18"/>
  <c r="L55" i="18" s="1"/>
  <c r="K11" i="18"/>
  <c r="L11" i="18" s="1"/>
  <c r="K24" i="18"/>
  <c r="L24" i="18" s="1"/>
  <c r="K38" i="18"/>
  <c r="L38" i="18" s="1"/>
  <c r="K39" i="18"/>
  <c r="L39" i="18" s="1"/>
  <c r="K51" i="18"/>
  <c r="K36" i="18"/>
  <c r="L36" i="18" s="1"/>
  <c r="K13" i="18"/>
  <c r="L13" i="18" s="1"/>
  <c r="K41" i="18"/>
  <c r="L41" i="18" s="1"/>
  <c r="K26" i="18"/>
  <c r="L26" i="18" s="1"/>
  <c r="K15" i="18"/>
  <c r="L15" i="18" s="1"/>
  <c r="K28" i="18"/>
  <c r="L28" i="18" s="1"/>
  <c r="K40" i="18"/>
  <c r="L40" i="18" s="1"/>
  <c r="K25" i="18"/>
  <c r="L25" i="18" s="1"/>
  <c r="K58" i="18"/>
  <c r="L58" i="18" s="1"/>
  <c r="K14" i="18"/>
  <c r="L14" i="18" s="1"/>
  <c r="K6" i="17"/>
  <c r="K14" i="17"/>
  <c r="L14" i="17" s="1"/>
  <c r="K42" i="17"/>
  <c r="L42" i="17" s="1"/>
  <c r="K46" i="17"/>
  <c r="L46" i="17" s="1"/>
  <c r="K19" i="17"/>
  <c r="L19" i="17" s="1"/>
  <c r="K47" i="17"/>
  <c r="L47" i="17" s="1"/>
  <c r="K44" i="17"/>
  <c r="L44" i="17" s="1"/>
  <c r="K21" i="17"/>
  <c r="L21" i="17" s="1"/>
  <c r="K33" i="17"/>
  <c r="L33" i="17" s="1"/>
  <c r="K18" i="17"/>
  <c r="L18" i="17" s="1"/>
  <c r="K23" i="17"/>
  <c r="L23" i="17" s="1"/>
  <c r="K43" i="17"/>
  <c r="L43" i="17" s="1"/>
  <c r="K28" i="17"/>
  <c r="L28" i="17" s="1"/>
  <c r="K56" i="17"/>
  <c r="L56" i="17" s="1"/>
  <c r="K22" i="17"/>
  <c r="L22" i="17" s="1"/>
  <c r="K45" i="17"/>
  <c r="L45" i="17" s="1"/>
  <c r="K17" i="17"/>
  <c r="L17" i="17" s="1"/>
  <c r="K34" i="17"/>
  <c r="L34" i="17" s="1"/>
  <c r="K24" i="17"/>
  <c r="L24" i="17" s="1"/>
  <c r="K54" i="17"/>
  <c r="L54" i="17" s="1"/>
  <c r="K38" i="17"/>
  <c r="L38" i="17" s="1"/>
  <c r="K55" i="17"/>
  <c r="L55" i="17" s="1"/>
  <c r="K11" i="17"/>
  <c r="L11" i="17" s="1"/>
  <c r="K39" i="17"/>
  <c r="L39" i="17" s="1"/>
  <c r="K51" i="17"/>
  <c r="K36" i="17"/>
  <c r="L36" i="17" s="1"/>
  <c r="K13" i="17"/>
  <c r="L13" i="17" s="1"/>
  <c r="K10" i="17"/>
  <c r="L10" i="17" s="1"/>
  <c r="K15" i="17"/>
  <c r="L15" i="17" s="1"/>
  <c r="K9" i="17"/>
  <c r="L9" i="17" s="1"/>
  <c r="K53" i="17"/>
  <c r="L53" i="17" s="1"/>
  <c r="K58" i="17"/>
  <c r="L58" i="17" s="1"/>
  <c r="K60" i="17"/>
  <c r="L60" i="17" s="1"/>
  <c r="K16" i="17"/>
  <c r="L16" i="17" s="1"/>
  <c r="K57" i="17"/>
  <c r="L57" i="17" s="1"/>
  <c r="K59" i="17"/>
  <c r="L59" i="17" s="1"/>
  <c r="K12" i="17"/>
  <c r="L12" i="17" s="1"/>
  <c r="K37" i="17"/>
  <c r="L37" i="17" s="1"/>
  <c r="K35" i="17"/>
  <c r="L35" i="17" s="1"/>
  <c r="K25" i="17"/>
  <c r="L25" i="17" s="1"/>
  <c r="K8" i="17"/>
  <c r="K40" i="17"/>
  <c r="L40" i="17" s="1"/>
  <c r="K20" i="17"/>
  <c r="L20" i="17" s="1"/>
  <c r="K32" i="17"/>
  <c r="K52" i="17"/>
  <c r="K27" i="17"/>
  <c r="L27" i="17" s="1"/>
  <c r="K41" i="17"/>
  <c r="L41" i="17" s="1"/>
  <c r="K26" i="17"/>
  <c r="L26" i="17" s="1"/>
  <c r="L62" i="16"/>
  <c r="L63" i="16" s="1"/>
  <c r="K30" i="16"/>
  <c r="L8" i="16"/>
  <c r="L30" i="16" s="1"/>
  <c r="O30" i="16" s="1"/>
  <c r="K62" i="16"/>
  <c r="K49" i="16"/>
  <c r="L32" i="16"/>
  <c r="L49" i="16" s="1"/>
  <c r="O49" i="16" s="1"/>
  <c r="Q49" i="16" s="1"/>
  <c r="K30" i="18" l="1"/>
  <c r="L8" i="18"/>
  <c r="L30" i="18" s="1"/>
  <c r="O30" i="18" s="1"/>
  <c r="L62" i="18"/>
  <c r="K62" i="18"/>
  <c r="K49" i="18"/>
  <c r="L32" i="18"/>
  <c r="L49" i="18" s="1"/>
  <c r="O49" i="18" s="1"/>
  <c r="Q49" i="18" s="1"/>
  <c r="K49" i="17"/>
  <c r="L32" i="17"/>
  <c r="L49" i="17" s="1"/>
  <c r="O49" i="17" s="1"/>
  <c r="Q49" i="17" s="1"/>
  <c r="K30" i="17"/>
  <c r="L8" i="17"/>
  <c r="L30" i="17" s="1"/>
  <c r="O30" i="17" s="1"/>
  <c r="K62" i="17"/>
  <c r="L62" i="17"/>
  <c r="O62" i="16"/>
  <c r="Q62" i="16" s="1"/>
  <c r="Q30" i="16"/>
  <c r="L63" i="18" l="1"/>
  <c r="O62" i="18"/>
  <c r="Q62" i="18" s="1"/>
  <c r="Q30" i="18"/>
  <c r="L63" i="17"/>
  <c r="O62" i="17"/>
  <c r="Q62" i="17" s="1"/>
  <c r="Q30" i="17"/>
  <c r="Q64" i="16"/>
  <c r="O64" i="16"/>
  <c r="C7" i="8"/>
  <c r="Q64" i="17" l="1"/>
  <c r="Q64" i="18"/>
  <c r="O64" i="18"/>
  <c r="O64" i="17"/>
  <c r="C6" i="8"/>
  <c r="C5" i="8"/>
  <c r="C14" i="8" l="1"/>
</calcChain>
</file>

<file path=xl/comments1.xml><?xml version="1.0" encoding="utf-8"?>
<comments xmlns="http://schemas.openxmlformats.org/spreadsheetml/2006/main">
  <authors>
    <author>Jarrett Urech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2013 Adjustments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adjustment from 2014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2013 persistance adjustments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adjustments from 2014</t>
        </r>
      </text>
    </comment>
  </commentList>
</comments>
</file>

<file path=xl/sharedStrings.xml><?xml version="1.0" encoding="utf-8"?>
<sst xmlns="http://schemas.openxmlformats.org/spreadsheetml/2006/main" count="886" uniqueCount="101">
  <si>
    <t>Appliance Retirement</t>
  </si>
  <si>
    <t>Appliance Exchange</t>
  </si>
  <si>
    <t>HVAC Incentives</t>
  </si>
  <si>
    <t>Conservation Instant Coupon Booklet</t>
  </si>
  <si>
    <t>Bi-Annual Retailer Event</t>
  </si>
  <si>
    <t>New</t>
  </si>
  <si>
    <t>Home Assistance Program</t>
  </si>
  <si>
    <t>Direct Install Lighting</t>
  </si>
  <si>
    <t>High Performance New Construction</t>
  </si>
  <si>
    <t>Total Residential</t>
  </si>
  <si>
    <t>Total GS &lt; 50 kW</t>
  </si>
  <si>
    <t>Program</t>
  </si>
  <si>
    <t>Persistence</t>
  </si>
  <si>
    <t>Electricity Retrofit Incentive Program</t>
  </si>
  <si>
    <t>Retrofit</t>
  </si>
  <si>
    <t>Total</t>
  </si>
  <si>
    <t>Average</t>
  </si>
  <si>
    <t>Rate</t>
  </si>
  <si>
    <t>Savings</t>
  </si>
  <si>
    <t>Total GS 50 - 4,999 kW</t>
  </si>
  <si>
    <t>Grand Total LRAMVA</t>
  </si>
  <si>
    <t>Calculated</t>
  </si>
  <si>
    <t>Forecast</t>
  </si>
  <si>
    <t>$</t>
  </si>
  <si>
    <t>LRAMVA</t>
  </si>
  <si>
    <t>2012 LRAMVA Calculation</t>
  </si>
  <si>
    <t>2013 LRAMVA Calculation</t>
  </si>
  <si>
    <t>Energy Manager</t>
  </si>
  <si>
    <t>2014 LRAMVA Calculation</t>
  </si>
  <si>
    <t>kWh/kW</t>
  </si>
  <si>
    <t>Sector2</t>
  </si>
  <si>
    <t>Initiative</t>
  </si>
  <si>
    <t>LDC</t>
  </si>
  <si>
    <t>(Implementation) Year</t>
  </si>
  <si>
    <t>Report</t>
  </si>
  <si>
    <t>Business</t>
  </si>
  <si>
    <t>Time-of-Use Savings</t>
  </si>
  <si>
    <t/>
  </si>
  <si>
    <t>Consumer</t>
  </si>
  <si>
    <t>Retailer Co-op</t>
  </si>
  <si>
    <t>Residential Demand Response</t>
  </si>
  <si>
    <t>Industrial</t>
  </si>
  <si>
    <t>DR-3</t>
  </si>
  <si>
    <t>Demand Response 3 (part of the Industrial program schedule)</t>
  </si>
  <si>
    <t>Demand Response 3</t>
  </si>
  <si>
    <t>Commercial Demand Response</t>
  </si>
  <si>
    <t>GS&lt;50</t>
  </si>
  <si>
    <t>GS&gt;50</t>
  </si>
  <si>
    <t>kW</t>
  </si>
  <si>
    <t>Year</t>
  </si>
  <si>
    <t>Effective</t>
  </si>
  <si>
    <t>Coupon Initiative</t>
  </si>
  <si>
    <t>Canadian Niagara Power Inc.</t>
  </si>
  <si>
    <t>2015 Persist</t>
  </si>
  <si>
    <t>Bi-Annual Retailer Event Initiative</t>
  </si>
  <si>
    <t>Appliance Retirement Initiative</t>
  </si>
  <si>
    <t>HVAC Incentives Initiative</t>
  </si>
  <si>
    <t>Residential New Construction and Major Renovation Initiative</t>
  </si>
  <si>
    <t>Energy Audit Initiative</t>
  </si>
  <si>
    <t>Direct Install Lighting and Water Heating Initiative</t>
  </si>
  <si>
    <t>New Construction and Major Renovation Initiative</t>
  </si>
  <si>
    <t>Existing Building Commissioning Incentive Initiative</t>
  </si>
  <si>
    <t>Process and Systems Upgrades Initiatives - Project Incentive Initiative</t>
  </si>
  <si>
    <t>Process and Systems Upgrades Initiatives - Energy Manager Initiative</t>
  </si>
  <si>
    <t>Process and Systems Upgrades Initiatives - Monitoring and Targeting Initiative</t>
  </si>
  <si>
    <t>Low Income Initiative</t>
  </si>
  <si>
    <t>Loblaws Pilot</t>
  </si>
  <si>
    <t>Social Benchmarking Pliot</t>
  </si>
  <si>
    <t>Conservation Fund Pilot - SEG</t>
  </si>
  <si>
    <t>Conservation Fund Pilot - EnerNOC</t>
  </si>
  <si>
    <t>Aboriginal Conservation Program</t>
  </si>
  <si>
    <t>Program Enabled Savings</t>
  </si>
  <si>
    <t>2012 Persist</t>
  </si>
  <si>
    <t>Energy Audit</t>
  </si>
  <si>
    <t>peaksaverPLUS</t>
  </si>
  <si>
    <t>2013 Persist</t>
  </si>
  <si>
    <t>peaksaverPLUS (IHD)</t>
  </si>
  <si>
    <t>Small Business Lighting</t>
  </si>
  <si>
    <t>Annual Coupons</t>
  </si>
  <si>
    <t>Bi-Annual Retailer Events</t>
  </si>
  <si>
    <t>HVAC</t>
  </si>
  <si>
    <t>2014 Persist</t>
  </si>
  <si>
    <t>Distributor</t>
  </si>
  <si>
    <t>Effective Date</t>
  </si>
  <si>
    <t>Implementation Date</t>
  </si>
  <si>
    <t>Service Classification</t>
  </si>
  <si>
    <t>Distribution Volumetric Rate</t>
  </si>
  <si>
    <t>Database</t>
  </si>
  <si>
    <t>Type</t>
  </si>
  <si>
    <t>Canadian Niagara Power Inc. - Eastern Ontario Power</t>
  </si>
  <si>
    <t>Residential</t>
  </si>
  <si>
    <t>Canadian Niagara Power Inc. - Fort Erie</t>
  </si>
  <si>
    <t>Canadian Niagara Power Inc. - Port Colborne</t>
  </si>
  <si>
    <t>General Service Less Than 50 kW</t>
  </si>
  <si>
    <t>General Service 50 to 4,999 kW</t>
  </si>
  <si>
    <t>Canadian Niagara Power Inc. - Port Colborne Hydro Inc.</t>
  </si>
  <si>
    <t>kWh</t>
  </si>
  <si>
    <t>*Do Not Include</t>
  </si>
  <si>
    <t>*Split Evenly</t>
  </si>
  <si>
    <t>*3 Months Only</t>
  </si>
  <si>
    <t>LRAMVA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</si>
</sst>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* #,##0.0000_-;\-* #,##0.0000_-;_-* &quot;-&quot;??_-;_-@_-"/>
    <numFmt numFmtId="168" formatCode="_-* #,##0.000000_-;\-* #,##0.000000_-;_-* &quot;-&quot;??_-;_-@_-"/>
    <numFmt numFmtId="169" formatCode="[$-F800]dddd\,\ mmmm\ dd\,\ yyyy"/>
    <numFmt numFmtId="170" formatCode="0.0000"/>
    <numFmt numFmtId="171" formatCode="_-&quot;$&quot;* #,##0.0000_-;\-&quot;$&quot;* #,##0.00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10" fillId="0" borderId="0"/>
  </cellStyleXfs>
  <cellXfs count="62">
    <xf numFmtId="0" fontId="0" fillId="0" borderId="0" xfId="0"/>
    <xf numFmtId="165" fontId="0" fillId="0" borderId="0" xfId="1" applyFont="1"/>
    <xf numFmtId="166" fontId="0" fillId="0" borderId="0" xfId="1" applyNumberFormat="1" applyFont="1"/>
    <xf numFmtId="166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7" fontId="0" fillId="0" borderId="0" xfId="1" applyNumberFormat="1" applyFont="1"/>
    <xf numFmtId="0" fontId="0" fillId="0" borderId="2" xfId="0" applyFill="1" applyBorder="1" applyAlignment="1">
      <alignment horizontal="center"/>
    </xf>
    <xf numFmtId="165" fontId="0" fillId="0" borderId="2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167" fontId="0" fillId="0" borderId="1" xfId="1" applyNumberFormat="1" applyFont="1" applyBorder="1"/>
    <xf numFmtId="165" fontId="0" fillId="0" borderId="1" xfId="1" applyFont="1" applyBorder="1"/>
    <xf numFmtId="165" fontId="0" fillId="0" borderId="3" xfId="1" applyFont="1" applyBorder="1"/>
    <xf numFmtId="166" fontId="0" fillId="2" borderId="0" xfId="1" applyNumberFormat="1" applyFont="1" applyFill="1"/>
    <xf numFmtId="166" fontId="0" fillId="3" borderId="0" xfId="1" applyNumberFormat="1" applyFont="1" applyFill="1"/>
    <xf numFmtId="0" fontId="4" fillId="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1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/>
    <xf numFmtId="4" fontId="6" fillId="0" borderId="0" xfId="0" applyNumberFormat="1" applyFont="1" applyFill="1"/>
    <xf numFmtId="9" fontId="0" fillId="0" borderId="0" xfId="2" applyFont="1"/>
    <xf numFmtId="165" fontId="0" fillId="0" borderId="0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1" applyNumberFormat="1" applyFont="1"/>
    <xf numFmtId="168" fontId="0" fillId="0" borderId="0" xfId="1" applyNumberFormat="1" applyFont="1"/>
    <xf numFmtId="0" fontId="4" fillId="6" borderId="0" xfId="0" applyFont="1" applyFill="1" applyBorder="1" applyAlignment="1">
      <alignment horizontal="center" vertical="center" wrapText="1"/>
    </xf>
    <xf numFmtId="164" fontId="0" fillId="0" borderId="0" xfId="4" applyFont="1"/>
    <xf numFmtId="166" fontId="0" fillId="0" borderId="0" xfId="1" applyNumberFormat="1" applyFont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165" fontId="0" fillId="0" borderId="1" xfId="1" applyFont="1" applyBorder="1" applyAlignment="1">
      <alignment horizontal="center" vertical="center"/>
    </xf>
    <xf numFmtId="164" fontId="0" fillId="0" borderId="3" xfId="4" applyFont="1" applyBorder="1" applyAlignment="1">
      <alignment horizontal="center" vertical="center"/>
    </xf>
    <xf numFmtId="0" fontId="9" fillId="7" borderId="0" xfId="5" applyFont="1" applyFill="1" applyAlignment="1">
      <alignment horizontal="center" vertical="center"/>
    </xf>
    <xf numFmtId="169" fontId="7" fillId="0" borderId="0" xfId="0" applyNumberFormat="1" applyFont="1" applyAlignment="1">
      <alignment horizontal="right"/>
    </xf>
    <xf numFmtId="0" fontId="0" fillId="0" borderId="0" xfId="0" applyAlignment="1"/>
    <xf numFmtId="170" fontId="0" fillId="0" borderId="0" xfId="0" applyNumberFormat="1" applyAlignment="1">
      <alignment horizontal="right"/>
    </xf>
    <xf numFmtId="169" fontId="7" fillId="0" borderId="0" xfId="6" applyNumberFormat="1" applyFont="1" applyAlignment="1">
      <alignment horizontal="right"/>
    </xf>
    <xf numFmtId="0" fontId="7" fillId="0" borderId="0" xfId="6" applyAlignment="1"/>
    <xf numFmtId="170" fontId="7" fillId="0" borderId="0" xfId="6" applyNumberFormat="1" applyAlignment="1">
      <alignment horizontal="right"/>
    </xf>
    <xf numFmtId="0" fontId="7" fillId="0" borderId="0" xfId="6" applyAlignment="1">
      <alignment vertical="center"/>
    </xf>
    <xf numFmtId="169" fontId="7" fillId="0" borderId="0" xfId="6" applyNumberFormat="1" applyFont="1" applyAlignment="1">
      <alignment horizontal="right" vertical="center"/>
    </xf>
    <xf numFmtId="170" fontId="7" fillId="0" borderId="0" xfId="6" applyNumberFormat="1" applyAlignment="1">
      <alignment horizontal="right" vertical="center"/>
    </xf>
    <xf numFmtId="0" fontId="7" fillId="0" borderId="0" xfId="7" applyAlignment="1"/>
    <xf numFmtId="170" fontId="7" fillId="0" borderId="0" xfId="7" applyNumberFormat="1" applyAlignment="1"/>
    <xf numFmtId="170" fontId="7" fillId="0" borderId="0" xfId="6" applyNumberFormat="1" applyAlignment="1"/>
    <xf numFmtId="170" fontId="0" fillId="0" borderId="0" xfId="0" applyNumberFormat="1" applyAlignment="1"/>
    <xf numFmtId="0" fontId="0" fillId="0" borderId="0" xfId="0" applyFill="1" applyAlignment="1"/>
    <xf numFmtId="170" fontId="0" fillId="0" borderId="0" xfId="0" applyNumberFormat="1" applyFill="1" applyAlignment="1"/>
    <xf numFmtId="164" fontId="0" fillId="0" borderId="0" xfId="4" applyFont="1" applyAlignment="1">
      <alignment horizontal="center" vertical="center"/>
    </xf>
    <xf numFmtId="171" fontId="0" fillId="0" borderId="0" xfId="4" applyNumberFormat="1" applyFont="1" applyAlignment="1">
      <alignment horizontal="center" vertical="center"/>
    </xf>
    <xf numFmtId="165" fontId="0" fillId="3" borderId="0" xfId="1" applyNumberFormat="1" applyFont="1" applyFill="1" applyAlignment="1">
      <alignment horizontal="center" vertical="center"/>
    </xf>
    <xf numFmtId="166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</cellXfs>
  <cellStyles count="9">
    <cellStyle name="Comma" xfId="1" builtinId="3"/>
    <cellStyle name="Currency" xfId="4" builtinId="4"/>
    <cellStyle name="Normal" xfId="0" builtinId="0"/>
    <cellStyle name="Normal 2" xfId="3"/>
    <cellStyle name="Normal 2 2" xfId="8"/>
    <cellStyle name="Normal 3" xfId="6"/>
    <cellStyle name="Normal 4" xfId="7"/>
    <cellStyle name="Normal_Sheet1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ZZZ_Tools\Code%20Base\LRAM\LRAM%20Calculator%20(Curren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angelog"/>
      <sheetName val="LoadForecast"/>
      <sheetName val="RateDatabase"/>
      <sheetName val="Persistance"/>
      <sheetName val="ProjectData"/>
      <sheetName val="Notes"/>
      <sheetName val="Report"/>
      <sheetName val="Initiative Level"/>
      <sheetName val="Methodology"/>
      <sheetName val="LDC Results"/>
    </sheetNames>
    <sheetDataSet>
      <sheetData sheetId="0">
        <row r="3">
          <cell r="A3" t="str">
            <v>Canadian Niagara Power Inc.</v>
          </cell>
        </row>
      </sheetData>
      <sheetData sheetId="1"/>
      <sheetData sheetId="2"/>
      <sheetData sheetId="3">
        <row r="1">
          <cell r="A1" t="str">
            <v>Distributor</v>
          </cell>
          <cell r="E1" t="str">
            <v>Distribution Volumetric Rate</v>
          </cell>
          <cell r="F1" t="str">
            <v>Database</v>
          </cell>
          <cell r="G1" t="str">
            <v>Type</v>
          </cell>
        </row>
        <row r="2">
          <cell r="A2" t="str">
            <v>Algoma Power Inc.</v>
          </cell>
          <cell r="E2">
            <v>3.2500000000000001E-2</v>
          </cell>
          <cell r="F2">
            <v>2014</v>
          </cell>
          <cell r="G2" t="str">
            <v>Consumer</v>
          </cell>
        </row>
        <row r="3">
          <cell r="A3" t="str">
            <v>Algoma Power Inc.</v>
          </cell>
          <cell r="E3">
            <v>3.0886999999999998</v>
          </cell>
          <cell r="F3">
            <v>2014</v>
          </cell>
          <cell r="G3" t="str">
            <v/>
          </cell>
        </row>
        <row r="4">
          <cell r="A4" t="str">
            <v>Algoma Power Inc.</v>
          </cell>
          <cell r="E4">
            <v>0.10290000000000001</v>
          </cell>
          <cell r="F4">
            <v>2014</v>
          </cell>
          <cell r="G4" t="str">
            <v/>
          </cell>
        </row>
        <row r="5">
          <cell r="A5" t="str">
            <v>Atikokan Hydro Inc.</v>
          </cell>
          <cell r="E5">
            <v>1.37E-2</v>
          </cell>
          <cell r="F5">
            <v>2014</v>
          </cell>
          <cell r="G5" t="str">
            <v>Consumer</v>
          </cell>
        </row>
        <row r="6">
          <cell r="A6" t="str">
            <v>Bluewater Power Distribution Corporation</v>
          </cell>
          <cell r="E6">
            <v>2.1399999999999999E-2</v>
          </cell>
          <cell r="F6">
            <v>2014</v>
          </cell>
          <cell r="G6" t="str">
            <v>Consumer</v>
          </cell>
        </row>
        <row r="7">
          <cell r="A7" t="str">
            <v>Brant County Power Inc.</v>
          </cell>
          <cell r="E7">
            <v>2.1100000000000001E-2</v>
          </cell>
          <cell r="F7">
            <v>2014</v>
          </cell>
          <cell r="G7" t="str">
            <v>Consumer</v>
          </cell>
        </row>
        <row r="8">
          <cell r="A8" t="str">
            <v>Brantford Power Inc.</v>
          </cell>
          <cell r="E8">
            <v>1.4200000000000001E-2</v>
          </cell>
          <cell r="F8">
            <v>2014</v>
          </cell>
          <cell r="G8" t="str">
            <v>Consumer</v>
          </cell>
        </row>
        <row r="9">
          <cell r="A9" t="str">
            <v>Burlington Hydro Inc.</v>
          </cell>
          <cell r="E9">
            <v>1.6199999999999999E-2</v>
          </cell>
          <cell r="F9">
            <v>2014</v>
          </cell>
          <cell r="G9" t="str">
            <v>Consumer</v>
          </cell>
        </row>
        <row r="10">
          <cell r="A10" t="str">
            <v>Cambridge and North Dumfries Hydro Inc.</v>
          </cell>
          <cell r="E10">
            <v>1.78E-2</v>
          </cell>
          <cell r="F10">
            <v>2014</v>
          </cell>
          <cell r="G10" t="str">
            <v>Consumer</v>
          </cell>
        </row>
        <row r="11">
          <cell r="A11" t="str">
            <v>Canadian Niagara Power Inc. - Eastern Ontario Power</v>
          </cell>
          <cell r="E11">
            <v>1.4999999999999999E-2</v>
          </cell>
          <cell r="F11">
            <v>2010</v>
          </cell>
          <cell r="G11" t="str">
            <v>Consumer</v>
          </cell>
        </row>
        <row r="12">
          <cell r="A12" t="str">
            <v>Canadian Niagara Power Inc. - Fort Erie</v>
          </cell>
          <cell r="E12">
            <v>1.4999999999999999E-2</v>
          </cell>
          <cell r="F12">
            <v>2010</v>
          </cell>
          <cell r="G12" t="str">
            <v>Consumer</v>
          </cell>
        </row>
        <row r="13">
          <cell r="A13" t="str">
            <v>Canadian Niagara Power Inc. - Port Colborne Hydro Inc.</v>
          </cell>
          <cell r="E13">
            <v>2.1899999999999999E-2</v>
          </cell>
          <cell r="F13">
            <v>2010</v>
          </cell>
          <cell r="G13" t="str">
            <v>Consumer</v>
          </cell>
        </row>
        <row r="14">
          <cell r="A14" t="str">
            <v>Centre Wellington Hydro Ltd.</v>
          </cell>
          <cell r="E14">
            <v>1.4200000000000001E-2</v>
          </cell>
          <cell r="F14">
            <v>2014</v>
          </cell>
          <cell r="G14" t="str">
            <v>Consumer</v>
          </cell>
        </row>
        <row r="15">
          <cell r="A15" t="str">
            <v>Chapleau Public Utilities Corporation</v>
          </cell>
          <cell r="E15">
            <v>1.38E-2</v>
          </cell>
          <cell r="F15">
            <v>2014</v>
          </cell>
          <cell r="G15" t="str">
            <v>Consumer</v>
          </cell>
        </row>
        <row r="16">
          <cell r="A16" t="str">
            <v>COLLUS PowerStream Corporation</v>
          </cell>
          <cell r="E16">
            <v>1.9599999999999999E-2</v>
          </cell>
          <cell r="F16">
            <v>2014</v>
          </cell>
          <cell r="G16" t="str">
            <v>Consumer</v>
          </cell>
        </row>
        <row r="17">
          <cell r="A17" t="str">
            <v>Cooperative Hydro Embrun Inc.</v>
          </cell>
          <cell r="E17">
            <v>1.3599999999999999E-2</v>
          </cell>
          <cell r="F17">
            <v>2014</v>
          </cell>
          <cell r="G17" t="str">
            <v>Consumer</v>
          </cell>
        </row>
        <row r="18">
          <cell r="A18" t="str">
            <v>E.L.K. Energy Inc.</v>
          </cell>
          <cell r="E18">
            <v>8.0000000000000002E-3</v>
          </cell>
          <cell r="F18">
            <v>2014</v>
          </cell>
          <cell r="G18" t="str">
            <v>Consumer</v>
          </cell>
        </row>
        <row r="19">
          <cell r="A19" t="str">
            <v>Enersource Hydro Mississauga Inc.</v>
          </cell>
          <cell r="E19">
            <v>1.3100000000000001E-2</v>
          </cell>
          <cell r="F19">
            <v>2014</v>
          </cell>
          <cell r="G19" t="str">
            <v>Consumer</v>
          </cell>
        </row>
        <row r="20">
          <cell r="A20" t="str">
            <v>Entegrus Powerlines Inc. - former Chatham-Kent Hydro Service Area</v>
          </cell>
          <cell r="E20">
            <v>8.6999999999999994E-3</v>
          </cell>
          <cell r="F20">
            <v>2014</v>
          </cell>
          <cell r="G20" t="str">
            <v>Consumer</v>
          </cell>
        </row>
        <row r="21">
          <cell r="A21" t="str">
            <v>Entegrus Powerlines Inc. - Strathroy, Mount Brydges and Parkhill Service Areas</v>
          </cell>
          <cell r="E21">
            <v>1.44E-2</v>
          </cell>
          <cell r="F21">
            <v>2014</v>
          </cell>
          <cell r="G21" t="str">
            <v>Consumer</v>
          </cell>
        </row>
        <row r="22">
          <cell r="A22" t="str">
            <v>Entegrus Powerlines Inc. - Dutton Service Area</v>
          </cell>
          <cell r="E22">
            <v>1.2500000000000001E-2</v>
          </cell>
          <cell r="F22">
            <v>2014</v>
          </cell>
          <cell r="G22" t="str">
            <v>Consumer</v>
          </cell>
        </row>
        <row r="23">
          <cell r="A23" t="str">
            <v>Entegrus Powerlines Inc. - Newbury Service Area</v>
          </cell>
          <cell r="E23">
            <v>1.24E-2</v>
          </cell>
          <cell r="F23">
            <v>2014</v>
          </cell>
          <cell r="G23" t="str">
            <v>Consumer</v>
          </cell>
        </row>
        <row r="24">
          <cell r="A24" t="str">
            <v>ENWIN Utilities Ltd.</v>
          </cell>
          <cell r="E24">
            <v>2.0400000000000001E-2</v>
          </cell>
          <cell r="F24">
            <v>2014</v>
          </cell>
          <cell r="G24" t="str">
            <v>Consumer</v>
          </cell>
        </row>
        <row r="25">
          <cell r="A25" t="str">
            <v>Erie Thames Powerlines Corporation</v>
          </cell>
          <cell r="E25">
            <v>1.7999999999999999E-2</v>
          </cell>
          <cell r="F25">
            <v>2014</v>
          </cell>
          <cell r="G25" t="str">
            <v>Consumer</v>
          </cell>
        </row>
        <row r="26">
          <cell r="A26" t="str">
            <v>Erie Thames Powerlines Corporation - former Clinton Power Service Area</v>
          </cell>
          <cell r="E26">
            <v>1.7999999999999999E-2</v>
          </cell>
          <cell r="F26">
            <v>2014</v>
          </cell>
          <cell r="G26" t="str">
            <v>Consumer</v>
          </cell>
        </row>
        <row r="27">
          <cell r="A27" t="str">
            <v>Erie Thames Powerlines Corporation - former West Perth Power Service Area</v>
          </cell>
          <cell r="E27">
            <v>1.7999999999999999E-2</v>
          </cell>
          <cell r="F27">
            <v>2014</v>
          </cell>
          <cell r="G27" t="str">
            <v>Consumer</v>
          </cell>
        </row>
        <row r="28">
          <cell r="A28" t="str">
            <v>Espanola Regional Hydro Distribution Corporation</v>
          </cell>
          <cell r="E28">
            <v>1.6799999999999999E-2</v>
          </cell>
          <cell r="F28">
            <v>2014</v>
          </cell>
          <cell r="G28" t="str">
            <v>Consumer</v>
          </cell>
        </row>
        <row r="29">
          <cell r="A29" t="str">
            <v>Essex Powerlines Corporation</v>
          </cell>
          <cell r="E29">
            <v>1.52E-2</v>
          </cell>
          <cell r="F29">
            <v>2014</v>
          </cell>
          <cell r="G29" t="str">
            <v>Consumer</v>
          </cell>
        </row>
        <row r="30">
          <cell r="A30" t="str">
            <v>Festival Hydro Inc.</v>
          </cell>
          <cell r="E30">
            <v>1.6899999999999998E-2</v>
          </cell>
          <cell r="F30">
            <v>2014</v>
          </cell>
          <cell r="G30" t="str">
            <v>Consumer</v>
          </cell>
        </row>
        <row r="31">
          <cell r="A31" t="str">
            <v>Festival Hydro Inc.</v>
          </cell>
          <cell r="E31">
            <v>1.6400000000000001E-2</v>
          </cell>
          <cell r="F31">
            <v>2014</v>
          </cell>
          <cell r="G31" t="str">
            <v>Consumer</v>
          </cell>
        </row>
        <row r="32">
          <cell r="A32" t="str">
            <v>Fort Frances Power Corporation</v>
          </cell>
          <cell r="E32">
            <v>1.3599999999999999E-2</v>
          </cell>
          <cell r="F32">
            <v>2014</v>
          </cell>
          <cell r="G32" t="str">
            <v>Consumer</v>
          </cell>
        </row>
        <row r="33">
          <cell r="A33" t="str">
            <v>Greater Sudbury Hydro Inc.</v>
          </cell>
          <cell r="E33">
            <v>1.23E-2</v>
          </cell>
          <cell r="F33">
            <v>2014</v>
          </cell>
          <cell r="G33" t="str">
            <v>Consumer</v>
          </cell>
        </row>
        <row r="34">
          <cell r="A34" t="str">
            <v>Grimsby Power Inc.</v>
          </cell>
          <cell r="E34">
            <v>1.1900000000000001E-2</v>
          </cell>
          <cell r="F34">
            <v>2014</v>
          </cell>
          <cell r="G34" t="str">
            <v>Consumer</v>
          </cell>
        </row>
        <row r="35">
          <cell r="A35" t="str">
            <v>Guelph Hydro Electric Systems Inc.</v>
          </cell>
          <cell r="E35">
            <v>1.7399999999999999E-2</v>
          </cell>
          <cell r="F35">
            <v>2014</v>
          </cell>
          <cell r="G35" t="str">
            <v>Consumer</v>
          </cell>
        </row>
        <row r="36">
          <cell r="A36" t="str">
            <v>Haldimand County Hydro Inc.</v>
          </cell>
          <cell r="E36">
            <v>2.4799999999999999E-2</v>
          </cell>
          <cell r="F36">
            <v>2014</v>
          </cell>
          <cell r="G36" t="str">
            <v>Consumer</v>
          </cell>
        </row>
        <row r="37">
          <cell r="A37" t="str">
            <v>Halton Hills Hydro Inc.</v>
          </cell>
          <cell r="E37">
            <v>1.18E-2</v>
          </cell>
          <cell r="F37">
            <v>2014</v>
          </cell>
          <cell r="G37" t="str">
            <v>Consumer</v>
          </cell>
        </row>
        <row r="38">
          <cell r="A38" t="str">
            <v>Hearst Power Distribution Company Limited</v>
          </cell>
          <cell r="E38">
            <v>1.6E-2</v>
          </cell>
          <cell r="F38">
            <v>2014</v>
          </cell>
          <cell r="G38" t="str">
            <v>Consumer</v>
          </cell>
        </row>
        <row r="39">
          <cell r="A39" t="str">
            <v>Horizon Utilities Corporation</v>
          </cell>
          <cell r="E39">
            <v>1.47E-2</v>
          </cell>
          <cell r="F39">
            <v>2014</v>
          </cell>
          <cell r="G39" t="str">
            <v>Consumer</v>
          </cell>
        </row>
        <row r="40">
          <cell r="A40" t="str">
            <v>Hydro 2000 Inc.</v>
          </cell>
          <cell r="E40">
            <v>1.4800000000000001E-2</v>
          </cell>
          <cell r="F40">
            <v>2014</v>
          </cell>
          <cell r="G40" t="str">
            <v>Consumer</v>
          </cell>
        </row>
        <row r="41">
          <cell r="A41" t="str">
            <v>Hydro Hawkesbury Inc.</v>
          </cell>
          <cell r="E41">
            <v>9.5999999999999992E-3</v>
          </cell>
          <cell r="F41">
            <v>2014</v>
          </cell>
          <cell r="G41" t="str">
            <v>Consumer</v>
          </cell>
        </row>
        <row r="42">
          <cell r="A42" t="str">
            <v>Hydro One Brampton Networks Inc.</v>
          </cell>
          <cell r="E42">
            <v>1.47E-2</v>
          </cell>
          <cell r="F42">
            <v>2014</v>
          </cell>
          <cell r="G42" t="str">
            <v>Consumer</v>
          </cell>
        </row>
        <row r="43">
          <cell r="A43" t="str">
            <v>Hydro One Networks Inc.</v>
          </cell>
          <cell r="E43">
            <v>2.5569999999999999E-2</v>
          </cell>
          <cell r="F43">
            <v>2014</v>
          </cell>
          <cell r="G43" t="str">
            <v>Consumer</v>
          </cell>
        </row>
        <row r="44">
          <cell r="A44" t="str">
            <v>Hydro One Networks Inc.</v>
          </cell>
          <cell r="E44">
            <v>3.39E-2</v>
          </cell>
          <cell r="F44">
            <v>2014</v>
          </cell>
          <cell r="G44" t="str">
            <v>Consumer</v>
          </cell>
        </row>
        <row r="45">
          <cell r="A45" t="str">
            <v>Hydro One Networks Inc.</v>
          </cell>
          <cell r="E45">
            <v>3.7240000000000002E-2</v>
          </cell>
          <cell r="F45">
            <v>2014</v>
          </cell>
          <cell r="G45" t="str">
            <v/>
          </cell>
        </row>
        <row r="46">
          <cell r="A46" t="str">
            <v>Hydro One Networks Inc.</v>
          </cell>
          <cell r="E46">
            <v>8.2059999999999994E-2</v>
          </cell>
          <cell r="F46">
            <v>2014</v>
          </cell>
          <cell r="G46" t="str">
            <v/>
          </cell>
        </row>
        <row r="47">
          <cell r="A47" t="str">
            <v>Hydro One Networks Inc. - Norfolk</v>
          </cell>
          <cell r="E47">
            <v>2.18E-2</v>
          </cell>
          <cell r="F47">
            <v>2014</v>
          </cell>
          <cell r="G47" t="str">
            <v>Consumer</v>
          </cell>
        </row>
        <row r="48">
          <cell r="A48" t="str">
            <v>Hydro Ottawa Limited</v>
          </cell>
          <cell r="E48">
            <v>2.3099999999999999E-2</v>
          </cell>
          <cell r="F48">
            <v>2014</v>
          </cell>
          <cell r="G48" t="str">
            <v>Consumer</v>
          </cell>
        </row>
        <row r="49">
          <cell r="A49" t="str">
            <v>Innisfil Hydro Distribution Systems Limited</v>
          </cell>
          <cell r="E49">
            <v>1.7999999999999999E-2</v>
          </cell>
          <cell r="F49">
            <v>2014</v>
          </cell>
          <cell r="G49" t="str">
            <v>Consumer</v>
          </cell>
        </row>
        <row r="50">
          <cell r="A50" t="str">
            <v>Kenora Hydro Electric Corporation Ltd.</v>
          </cell>
          <cell r="E50">
            <v>1.41E-2</v>
          </cell>
          <cell r="F50">
            <v>2014</v>
          </cell>
          <cell r="G50" t="str">
            <v>Consumer</v>
          </cell>
        </row>
        <row r="51">
          <cell r="A51" t="str">
            <v>Kingston Hydro Corporation</v>
          </cell>
          <cell r="E51">
            <v>1.52E-2</v>
          </cell>
          <cell r="F51">
            <v>2014</v>
          </cell>
          <cell r="G51" t="str">
            <v>Consumer</v>
          </cell>
        </row>
        <row r="52">
          <cell r="A52" t="str">
            <v>Kitchener-Wilmot Hydro Inc.</v>
          </cell>
          <cell r="E52">
            <v>1.6199999999999999E-2</v>
          </cell>
          <cell r="F52">
            <v>2014</v>
          </cell>
          <cell r="G52" t="str">
            <v>Consumer</v>
          </cell>
        </row>
        <row r="53">
          <cell r="A53" t="str">
            <v>Lakefront Utilities Inc.</v>
          </cell>
          <cell r="E53">
            <v>1.46E-2</v>
          </cell>
          <cell r="F53">
            <v>2014</v>
          </cell>
          <cell r="G53" t="str">
            <v>Consumer</v>
          </cell>
        </row>
        <row r="54">
          <cell r="A54" t="str">
            <v>Lakeland Power Distribution Ltd.</v>
          </cell>
          <cell r="E54">
            <v>1.46E-2</v>
          </cell>
          <cell r="F54">
            <v>2014</v>
          </cell>
          <cell r="G54" t="str">
            <v>Consumer</v>
          </cell>
        </row>
        <row r="55">
          <cell r="A55" t="str">
            <v>Lakeland Power Distribution Ltd. - Parry Sound</v>
          </cell>
          <cell r="E55">
            <v>1.77E-2</v>
          </cell>
          <cell r="F55">
            <v>2014</v>
          </cell>
          <cell r="G55" t="str">
            <v>Consumer</v>
          </cell>
        </row>
        <row r="56">
          <cell r="A56" t="str">
            <v>London Hydro Inc.</v>
          </cell>
          <cell r="E56">
            <v>1.5699999999999999E-2</v>
          </cell>
          <cell r="F56">
            <v>2014</v>
          </cell>
          <cell r="G56" t="str">
            <v>Consumer</v>
          </cell>
        </row>
        <row r="57">
          <cell r="A57" t="str">
            <v>Midland Power Utility Corporation</v>
          </cell>
          <cell r="E57">
            <v>2.0299999999999999E-2</v>
          </cell>
          <cell r="F57">
            <v>2014</v>
          </cell>
          <cell r="G57" t="str">
            <v>Consumer</v>
          </cell>
        </row>
        <row r="58">
          <cell r="A58" t="str">
            <v>Milton Hydro Distribution inc.</v>
          </cell>
          <cell r="E58">
            <v>1.4200000000000001E-2</v>
          </cell>
          <cell r="F58">
            <v>2014</v>
          </cell>
          <cell r="G58" t="str">
            <v>Consumer</v>
          </cell>
        </row>
        <row r="59">
          <cell r="A59" t="str">
            <v>Newmarket - Tay Power Distribution Ltd.</v>
          </cell>
          <cell r="E59">
            <v>1.46E-2</v>
          </cell>
          <cell r="F59">
            <v>2014</v>
          </cell>
          <cell r="G59" t="str">
            <v>Consumer</v>
          </cell>
        </row>
        <row r="60">
          <cell r="A60" t="str">
            <v>Newmarket - Tay Power Distribution Ltd.</v>
          </cell>
          <cell r="E60">
            <v>1.46E-2</v>
          </cell>
          <cell r="F60">
            <v>2014</v>
          </cell>
          <cell r="G60" t="str">
            <v>Consumer</v>
          </cell>
        </row>
        <row r="61">
          <cell r="A61" t="str">
            <v>Niagara-on-the-Lake Hydro Inc.</v>
          </cell>
          <cell r="E61">
            <v>1.26E-2</v>
          </cell>
          <cell r="F61">
            <v>2014</v>
          </cell>
          <cell r="G61" t="str">
            <v>Consumer</v>
          </cell>
        </row>
        <row r="62">
          <cell r="A62" t="str">
            <v>Niagara Peninsula Energy Inc.</v>
          </cell>
          <cell r="E62">
            <v>1.61E-2</v>
          </cell>
          <cell r="F62">
            <v>2014</v>
          </cell>
          <cell r="G62" t="str">
            <v>Consumer</v>
          </cell>
        </row>
        <row r="63">
          <cell r="A63" t="str">
            <v>North Bay Hydro Distribution Limited</v>
          </cell>
          <cell r="E63">
            <v>1.3100000000000001E-2</v>
          </cell>
          <cell r="F63">
            <v>2014</v>
          </cell>
          <cell r="G63" t="str">
            <v>Consumer</v>
          </cell>
        </row>
        <row r="64">
          <cell r="A64" t="str">
            <v>Northern Ontario Wires Inc.</v>
          </cell>
          <cell r="E64">
            <v>1.5699999999999999E-2</v>
          </cell>
          <cell r="F64">
            <v>2014</v>
          </cell>
          <cell r="G64" t="str">
            <v>Consumer</v>
          </cell>
        </row>
        <row r="65">
          <cell r="A65" t="str">
            <v>Oakville Hydro Electricity Distribution Inc.</v>
          </cell>
          <cell r="E65">
            <v>1.5699999999999999E-2</v>
          </cell>
          <cell r="F65">
            <v>2014</v>
          </cell>
          <cell r="G65" t="str">
            <v>Consumer</v>
          </cell>
        </row>
        <row r="66">
          <cell r="A66" t="str">
            <v>Orangeville Hydro Limited</v>
          </cell>
          <cell r="E66">
            <v>1.3100000000000001E-2</v>
          </cell>
          <cell r="F66">
            <v>2014</v>
          </cell>
          <cell r="G66" t="str">
            <v>Consumer</v>
          </cell>
        </row>
        <row r="67">
          <cell r="A67" t="str">
            <v>Orillia Power Distribution Corporation</v>
          </cell>
          <cell r="E67">
            <v>1.6500000000000001E-2</v>
          </cell>
          <cell r="F67">
            <v>2014</v>
          </cell>
          <cell r="G67" t="str">
            <v>Consumer</v>
          </cell>
        </row>
        <row r="68">
          <cell r="A68" t="str">
            <v>Oshawa PUC Networks Inc.</v>
          </cell>
          <cell r="E68">
            <v>1.2E-2</v>
          </cell>
          <cell r="F68">
            <v>2014</v>
          </cell>
          <cell r="G68" t="str">
            <v>Consumer</v>
          </cell>
        </row>
        <row r="69">
          <cell r="A69" t="str">
            <v>Ottawa River Power Corporation</v>
          </cell>
          <cell r="E69">
            <v>1.4999999999999999E-2</v>
          </cell>
          <cell r="F69">
            <v>2014</v>
          </cell>
          <cell r="G69" t="str">
            <v>Consumer</v>
          </cell>
        </row>
        <row r="70">
          <cell r="A70" t="str">
            <v>Peterborough Distribution Incorporated</v>
          </cell>
          <cell r="E70">
            <v>1.2200000000000001E-2</v>
          </cell>
          <cell r="F70">
            <v>2014</v>
          </cell>
          <cell r="G70" t="str">
            <v>Consumer</v>
          </cell>
        </row>
        <row r="71">
          <cell r="A71" t="str">
            <v>PowerStream Inc. - excl. former Barrie Hydro Ser. Area</v>
          </cell>
          <cell r="E71">
            <v>1.38E-2</v>
          </cell>
          <cell r="F71">
            <v>2014</v>
          </cell>
          <cell r="G71" t="str">
            <v>Consumer</v>
          </cell>
        </row>
        <row r="72">
          <cell r="A72" t="str">
            <v>PowerStream Inc. - former Barrie Hydro Service Area</v>
          </cell>
          <cell r="E72">
            <v>1.38E-2</v>
          </cell>
          <cell r="F72">
            <v>2014</v>
          </cell>
          <cell r="G72" t="str">
            <v>Consumer</v>
          </cell>
        </row>
        <row r="73">
          <cell r="A73" t="str">
            <v>PUC Distribution Inc.</v>
          </cell>
          <cell r="E73">
            <v>1.6899999999999998E-2</v>
          </cell>
          <cell r="F73">
            <v>2014</v>
          </cell>
          <cell r="G73" t="str">
            <v>Consumer</v>
          </cell>
        </row>
        <row r="74">
          <cell r="A74" t="str">
            <v>Renfrew Hydro Inc.</v>
          </cell>
          <cell r="E74">
            <v>1.44E-2</v>
          </cell>
          <cell r="F74">
            <v>2014</v>
          </cell>
          <cell r="G74" t="str">
            <v>Consumer</v>
          </cell>
        </row>
        <row r="75">
          <cell r="A75" t="str">
            <v>Rideau St. Lawrence Distribution Inc.</v>
          </cell>
          <cell r="E75">
            <v>1.4800000000000001E-2</v>
          </cell>
          <cell r="F75">
            <v>2014</v>
          </cell>
          <cell r="G75" t="str">
            <v>Consumer</v>
          </cell>
        </row>
        <row r="76">
          <cell r="A76" t="str">
            <v>St. Thomas Energy Inc.</v>
          </cell>
          <cell r="E76">
            <v>1.6E-2</v>
          </cell>
          <cell r="F76">
            <v>2014</v>
          </cell>
          <cell r="G76" t="str">
            <v>Consumer</v>
          </cell>
        </row>
        <row r="77">
          <cell r="A77" t="str">
            <v>Sioux Lookout Hydro Inc.</v>
          </cell>
          <cell r="E77">
            <v>1.15E-2</v>
          </cell>
          <cell r="F77">
            <v>2014</v>
          </cell>
          <cell r="G77" t="str">
            <v>Consumer</v>
          </cell>
        </row>
        <row r="78">
          <cell r="A78" t="str">
            <v>Thunder Bay Hydro Electricity Distribution Inc.</v>
          </cell>
          <cell r="E78">
            <v>1.24E-2</v>
          </cell>
          <cell r="F78">
            <v>2014</v>
          </cell>
          <cell r="G78" t="str">
            <v>Consumer</v>
          </cell>
        </row>
        <row r="79">
          <cell r="A79" t="str">
            <v>Tillsonburg Hydro Inc.</v>
          </cell>
          <cell r="E79">
            <v>2.3900000000000001E-2</v>
          </cell>
          <cell r="F79">
            <v>2014</v>
          </cell>
          <cell r="G79" t="str">
            <v>Consumer</v>
          </cell>
        </row>
        <row r="80">
          <cell r="A80" t="str">
            <v>Toronto Hydro-Electric System Limited</v>
          </cell>
          <cell r="E80">
            <v>1.538E-2</v>
          </cell>
          <cell r="F80">
            <v>2014</v>
          </cell>
          <cell r="G80" t="str">
            <v>Consumer</v>
          </cell>
        </row>
        <row r="81">
          <cell r="A81" t="str">
            <v>Toronto Hydro-Electric System Limited</v>
          </cell>
          <cell r="E81">
            <v>2.6169999999999999E-2</v>
          </cell>
          <cell r="F81">
            <v>2014</v>
          </cell>
          <cell r="G81" t="str">
            <v>Consumer</v>
          </cell>
        </row>
        <row r="82">
          <cell r="A82" t="str">
            <v>Veridian Connections Inc. - excluding Gravenhurst</v>
          </cell>
          <cell r="E82">
            <v>1.5900000000000001E-2</v>
          </cell>
          <cell r="F82">
            <v>2014</v>
          </cell>
          <cell r="G82" t="str">
            <v>Consumer</v>
          </cell>
        </row>
        <row r="83">
          <cell r="A83" t="str">
            <v>Veridian Connections Inc. - Gravenhurst</v>
          </cell>
          <cell r="E83">
            <v>1.5900000000000001E-2</v>
          </cell>
          <cell r="F83">
            <v>2014</v>
          </cell>
          <cell r="G83" t="str">
            <v>Consumer</v>
          </cell>
        </row>
        <row r="84">
          <cell r="A84" t="str">
            <v>Veridian Connections Inc. - excluding Gravenhurst</v>
          </cell>
          <cell r="E84">
            <v>3.4299999999999997E-2</v>
          </cell>
          <cell r="F84">
            <v>2014</v>
          </cell>
          <cell r="G84" t="str">
            <v/>
          </cell>
        </row>
        <row r="85">
          <cell r="A85" t="str">
            <v>Veridian Connections Inc. - Gravenhurst</v>
          </cell>
          <cell r="E85">
            <v>3.4299999999999997E-2</v>
          </cell>
          <cell r="F85">
            <v>2014</v>
          </cell>
          <cell r="G85" t="str">
            <v/>
          </cell>
        </row>
        <row r="86">
          <cell r="A86" t="str">
            <v>Wasaga Distribution Inc.</v>
          </cell>
          <cell r="E86">
            <v>1.4200000000000001E-2</v>
          </cell>
          <cell r="F86">
            <v>2014</v>
          </cell>
          <cell r="G86" t="str">
            <v>Consumer</v>
          </cell>
        </row>
        <row r="87">
          <cell r="A87" t="str">
            <v>Waterloo North Hydro Inc.</v>
          </cell>
          <cell r="E87">
            <v>1.9E-2</v>
          </cell>
          <cell r="F87">
            <v>2014</v>
          </cell>
          <cell r="G87" t="str">
            <v>Consumer</v>
          </cell>
        </row>
        <row r="88">
          <cell r="A88" t="str">
            <v>Welland Hydro-Electric System Corp.</v>
          </cell>
          <cell r="E88">
            <v>1.35E-2</v>
          </cell>
          <cell r="F88">
            <v>2014</v>
          </cell>
          <cell r="G88" t="str">
            <v>Consumer</v>
          </cell>
        </row>
        <row r="89">
          <cell r="A89" t="str">
            <v>Wellington North Power Inc.</v>
          </cell>
          <cell r="E89">
            <v>1.83E-2</v>
          </cell>
          <cell r="F89">
            <v>2014</v>
          </cell>
          <cell r="G89" t="str">
            <v>Consumer</v>
          </cell>
        </row>
        <row r="90">
          <cell r="A90" t="str">
            <v>West Coast Huron Energy Inc.</v>
          </cell>
          <cell r="E90">
            <v>2.29E-2</v>
          </cell>
          <cell r="F90">
            <v>2014</v>
          </cell>
          <cell r="G90" t="str">
            <v>Consumer</v>
          </cell>
        </row>
        <row r="91">
          <cell r="A91" t="str">
            <v>Westario Power Inc.</v>
          </cell>
          <cell r="E91">
            <v>1.5599999999999999E-2</v>
          </cell>
          <cell r="F91">
            <v>2014</v>
          </cell>
          <cell r="G91" t="str">
            <v>Consumer</v>
          </cell>
        </row>
        <row r="92">
          <cell r="A92" t="str">
            <v>Whitby Hydro Electric Corporation</v>
          </cell>
          <cell r="E92">
            <v>1.46E-2</v>
          </cell>
          <cell r="F92">
            <v>2014</v>
          </cell>
          <cell r="G92" t="str">
            <v>Consumer</v>
          </cell>
        </row>
        <row r="93">
          <cell r="A93" t="str">
            <v>Woodstock Hydro Services Inc.</v>
          </cell>
          <cell r="E93">
            <v>2.2200000000000001E-2</v>
          </cell>
          <cell r="F93">
            <v>2014</v>
          </cell>
          <cell r="G93" t="str">
            <v>Consumer</v>
          </cell>
        </row>
        <row r="94">
          <cell r="A94" t="str">
            <v>Atikokan Hydro Inc.</v>
          </cell>
          <cell r="E94">
            <v>9.4999999999999998E-3</v>
          </cell>
          <cell r="F94">
            <v>2014</v>
          </cell>
          <cell r="G94" t="str">
            <v>Business</v>
          </cell>
        </row>
        <row r="95">
          <cell r="A95" t="str">
            <v>Bluewater Power Distribution Corporation</v>
          </cell>
          <cell r="E95">
            <v>1.89E-2</v>
          </cell>
          <cell r="F95">
            <v>2014</v>
          </cell>
          <cell r="G95" t="str">
            <v>Business</v>
          </cell>
        </row>
        <row r="96">
          <cell r="A96" t="str">
            <v>Brant County Power Inc.</v>
          </cell>
          <cell r="E96">
            <v>1.7999999999999999E-2</v>
          </cell>
          <cell r="F96">
            <v>2014</v>
          </cell>
          <cell r="G96" t="str">
            <v>Business</v>
          </cell>
        </row>
        <row r="97">
          <cell r="A97" t="str">
            <v>Brantford Power Inc.</v>
          </cell>
          <cell r="E97">
            <v>6.7000000000000002E-3</v>
          </cell>
          <cell r="F97">
            <v>2014</v>
          </cell>
          <cell r="G97" t="str">
            <v>Business</v>
          </cell>
        </row>
        <row r="98">
          <cell r="A98" t="str">
            <v>Burlington Hydro Inc.</v>
          </cell>
          <cell r="E98">
            <v>1.3299999999999999E-2</v>
          </cell>
          <cell r="F98">
            <v>2014</v>
          </cell>
          <cell r="G98" t="str">
            <v>Business</v>
          </cell>
        </row>
        <row r="99">
          <cell r="A99" t="str">
            <v>Cambridge and North Dumfries Hydro Inc.</v>
          </cell>
          <cell r="E99">
            <v>1.3899999999999999E-2</v>
          </cell>
          <cell r="F99">
            <v>2014</v>
          </cell>
          <cell r="G99" t="str">
            <v>Business</v>
          </cell>
        </row>
        <row r="100">
          <cell r="A100" t="str">
            <v>Canadian Niagara Power Inc. - Eastern Ontario Power</v>
          </cell>
          <cell r="E100">
            <v>2.3099999999999999E-2</v>
          </cell>
          <cell r="F100">
            <v>2010</v>
          </cell>
          <cell r="G100" t="str">
            <v>Business</v>
          </cell>
        </row>
        <row r="101">
          <cell r="A101" t="str">
            <v>Canadian Niagara Power Inc. - Fort Erie</v>
          </cell>
          <cell r="E101">
            <v>2.3099999999999999E-2</v>
          </cell>
          <cell r="F101">
            <v>2010</v>
          </cell>
          <cell r="G101" t="str">
            <v>Business</v>
          </cell>
        </row>
        <row r="102">
          <cell r="A102" t="str">
            <v>Canadian Niagara Power Inc. - Port Colborne Hydro Inc.</v>
          </cell>
          <cell r="E102">
            <v>1.44E-2</v>
          </cell>
          <cell r="F102">
            <v>2010</v>
          </cell>
          <cell r="G102" t="str">
            <v>Business</v>
          </cell>
        </row>
        <row r="103">
          <cell r="A103" t="str">
            <v>Centre Wellington Hydro Ltd.</v>
          </cell>
          <cell r="E103">
            <v>1.84E-2</v>
          </cell>
          <cell r="F103">
            <v>2014</v>
          </cell>
          <cell r="G103" t="str">
            <v>Business</v>
          </cell>
        </row>
        <row r="104">
          <cell r="A104" t="str">
            <v>Chapleau Public Utilities Corporation</v>
          </cell>
          <cell r="E104">
            <v>1.77E-2</v>
          </cell>
          <cell r="F104">
            <v>2014</v>
          </cell>
          <cell r="G104" t="str">
            <v>Business</v>
          </cell>
        </row>
        <row r="105">
          <cell r="A105" t="str">
            <v>COLLUS PowerStream Corporation</v>
          </cell>
          <cell r="E105">
            <v>1.3299999999999999E-2</v>
          </cell>
          <cell r="F105">
            <v>2014</v>
          </cell>
          <cell r="G105" t="str">
            <v>Business</v>
          </cell>
        </row>
        <row r="106">
          <cell r="A106" t="str">
            <v>Cooperative Hydro Embrun Inc.</v>
          </cell>
          <cell r="E106">
            <v>1.4E-2</v>
          </cell>
          <cell r="F106">
            <v>2014</v>
          </cell>
          <cell r="G106" t="str">
            <v>Business</v>
          </cell>
        </row>
        <row r="107">
          <cell r="A107" t="str">
            <v>E.L.K. Energy Inc.</v>
          </cell>
          <cell r="E107">
            <v>4.7999999999999996E-3</v>
          </cell>
          <cell r="F107">
            <v>2014</v>
          </cell>
          <cell r="G107" t="str">
            <v>Business</v>
          </cell>
        </row>
        <row r="108">
          <cell r="A108" t="str">
            <v>Enersource Hydro Mississauga Inc.</v>
          </cell>
          <cell r="E108">
            <v>1.17E-2</v>
          </cell>
          <cell r="F108">
            <v>2014</v>
          </cell>
          <cell r="G108" t="str">
            <v>Business</v>
          </cell>
        </row>
        <row r="109">
          <cell r="A109" t="str">
            <v>Entegrus Powerlines Inc. - former Chatham-Kent Hydro Service Area</v>
          </cell>
          <cell r="E109">
            <v>1.1599999999999999E-2</v>
          </cell>
          <cell r="F109">
            <v>2014</v>
          </cell>
          <cell r="G109" t="str">
            <v>Business</v>
          </cell>
        </row>
        <row r="110">
          <cell r="A110" t="str">
            <v>Entegrus Powerlines Inc. - Strathroy, Mount Brydges and Parkhill Service Areas</v>
          </cell>
          <cell r="E110">
            <v>5.0000000000000001E-3</v>
          </cell>
          <cell r="F110">
            <v>2014</v>
          </cell>
          <cell r="G110" t="str">
            <v>Business</v>
          </cell>
        </row>
        <row r="111">
          <cell r="A111" t="str">
            <v>Entegrus Powerlines Inc. - Dutton Service Area</v>
          </cell>
          <cell r="E111">
            <v>6.0000000000000001E-3</v>
          </cell>
          <cell r="F111">
            <v>2014</v>
          </cell>
          <cell r="G111" t="str">
            <v>Business</v>
          </cell>
        </row>
        <row r="112">
          <cell r="A112" t="str">
            <v>Entegrus Powerlines Inc. - Newbury Service Area</v>
          </cell>
          <cell r="E112">
            <v>1.12E-2</v>
          </cell>
          <cell r="F112">
            <v>2014</v>
          </cell>
          <cell r="G112" t="str">
            <v>Business</v>
          </cell>
        </row>
        <row r="113">
          <cell r="A113" t="str">
            <v>ENWIN Utilities Ltd.</v>
          </cell>
          <cell r="E113">
            <v>1.66E-2</v>
          </cell>
          <cell r="F113">
            <v>2014</v>
          </cell>
          <cell r="G113" t="str">
            <v>Business</v>
          </cell>
        </row>
        <row r="114">
          <cell r="A114" t="str">
            <v>Erie Thames Powerlines Corporation</v>
          </cell>
          <cell r="E114">
            <v>1.38E-2</v>
          </cell>
          <cell r="F114">
            <v>2014</v>
          </cell>
          <cell r="G114" t="str">
            <v>Business</v>
          </cell>
        </row>
        <row r="115">
          <cell r="A115" t="str">
            <v>Erie Thames Powerlines Corporation - former Clinton Power Service Area</v>
          </cell>
          <cell r="E115">
            <v>1.38E-2</v>
          </cell>
          <cell r="F115">
            <v>2014</v>
          </cell>
          <cell r="G115" t="str">
            <v>Business</v>
          </cell>
        </row>
        <row r="116">
          <cell r="A116" t="str">
            <v>Erie Thames Powerlines Corporation - former West Perth Power Service Area</v>
          </cell>
          <cell r="E116">
            <v>1.38E-2</v>
          </cell>
          <cell r="F116">
            <v>2014</v>
          </cell>
          <cell r="G116" t="str">
            <v>Business</v>
          </cell>
        </row>
        <row r="117">
          <cell r="A117" t="str">
            <v>Espanola Regional Hydro Distribution Corporation</v>
          </cell>
          <cell r="E117">
            <v>2.0400000000000001E-2</v>
          </cell>
          <cell r="F117">
            <v>2014</v>
          </cell>
          <cell r="G117" t="str">
            <v>Business</v>
          </cell>
        </row>
        <row r="118">
          <cell r="A118" t="str">
            <v>Essex Powerlines Corporation</v>
          </cell>
          <cell r="E118">
            <v>1.1599999999999999E-2</v>
          </cell>
          <cell r="F118">
            <v>2014</v>
          </cell>
          <cell r="G118" t="str">
            <v>Business</v>
          </cell>
        </row>
        <row r="119">
          <cell r="A119" t="str">
            <v>Festival Hydro Inc.</v>
          </cell>
          <cell r="E119">
            <v>1.49E-2</v>
          </cell>
          <cell r="F119">
            <v>2014</v>
          </cell>
          <cell r="G119" t="str">
            <v>Business</v>
          </cell>
        </row>
        <row r="120">
          <cell r="A120" t="str">
            <v>Fort Frances Power Corporation</v>
          </cell>
          <cell r="E120">
            <v>9.7999999999999997E-3</v>
          </cell>
          <cell r="F120">
            <v>2014</v>
          </cell>
          <cell r="G120" t="str">
            <v>Business</v>
          </cell>
        </row>
        <row r="121">
          <cell r="A121" t="str">
            <v>Greater Sudbury Hydro Inc.</v>
          </cell>
          <cell r="E121">
            <v>1.8499999999999999E-2</v>
          </cell>
          <cell r="F121">
            <v>2014</v>
          </cell>
          <cell r="G121" t="str">
            <v>Business</v>
          </cell>
        </row>
        <row r="122">
          <cell r="A122" t="str">
            <v>Grimsby Power Inc.</v>
          </cell>
          <cell r="E122">
            <v>1.29E-2</v>
          </cell>
          <cell r="F122">
            <v>2014</v>
          </cell>
          <cell r="G122" t="str">
            <v>Business</v>
          </cell>
        </row>
        <row r="123">
          <cell r="A123" t="str">
            <v>Guelph Hydro Electric Systems Inc.</v>
          </cell>
          <cell r="E123">
            <v>1.29E-2</v>
          </cell>
          <cell r="F123">
            <v>2014</v>
          </cell>
          <cell r="G123" t="str">
            <v>Business</v>
          </cell>
        </row>
        <row r="124">
          <cell r="A124" t="str">
            <v>Haldimand County Hydro Inc.</v>
          </cell>
          <cell r="E124">
            <v>1.9E-2</v>
          </cell>
          <cell r="F124">
            <v>2014</v>
          </cell>
          <cell r="G124" t="str">
            <v>Business</v>
          </cell>
        </row>
        <row r="125">
          <cell r="A125" t="str">
            <v>Halton Hills Hydro Inc.</v>
          </cell>
          <cell r="E125">
            <v>8.3999999999999995E-3</v>
          </cell>
          <cell r="F125">
            <v>2014</v>
          </cell>
          <cell r="G125" t="str">
            <v>Business</v>
          </cell>
        </row>
        <row r="126">
          <cell r="A126" t="str">
            <v>Hearst Power Distribution Company Limited</v>
          </cell>
          <cell r="E126">
            <v>6.7000000000000002E-3</v>
          </cell>
          <cell r="F126">
            <v>2014</v>
          </cell>
          <cell r="G126" t="str">
            <v>Business</v>
          </cell>
        </row>
        <row r="127">
          <cell r="A127" t="str">
            <v>Horizon Utilities Corporation</v>
          </cell>
          <cell r="E127">
            <v>8.6E-3</v>
          </cell>
          <cell r="F127">
            <v>2014</v>
          </cell>
          <cell r="G127" t="str">
            <v>Business</v>
          </cell>
        </row>
        <row r="128">
          <cell r="A128" t="str">
            <v>Hydro 2000 Inc.</v>
          </cell>
          <cell r="E128">
            <v>9.4999999999999998E-3</v>
          </cell>
          <cell r="F128">
            <v>2014</v>
          </cell>
          <cell r="G128" t="str">
            <v>Business</v>
          </cell>
        </row>
        <row r="129">
          <cell r="A129" t="str">
            <v>Hydro Hawkesbury Inc.</v>
          </cell>
          <cell r="E129">
            <v>5.8999999999999999E-3</v>
          </cell>
          <cell r="F129">
            <v>2014</v>
          </cell>
          <cell r="G129" t="str">
            <v>Business</v>
          </cell>
        </row>
        <row r="130">
          <cell r="A130" t="str">
            <v>Hydro One Brampton Networks Inc.</v>
          </cell>
          <cell r="E130">
            <v>1.6E-2</v>
          </cell>
          <cell r="F130">
            <v>2014</v>
          </cell>
          <cell r="G130" t="str">
            <v>Business</v>
          </cell>
        </row>
        <row r="131">
          <cell r="A131" t="str">
            <v>Hydro One Networks Inc.</v>
          </cell>
          <cell r="E131">
            <v>1.6840000000000001E-2</v>
          </cell>
          <cell r="F131">
            <v>2014</v>
          </cell>
          <cell r="G131" t="str">
            <v/>
          </cell>
        </row>
        <row r="132">
          <cell r="A132" t="str">
            <v>Hydro One Networks Inc.</v>
          </cell>
          <cell r="E132">
            <v>4.0250000000000001E-2</v>
          </cell>
          <cell r="F132">
            <v>2014</v>
          </cell>
          <cell r="G132" t="str">
            <v/>
          </cell>
        </row>
        <row r="133">
          <cell r="A133" t="str">
            <v>Hydro One Networks Inc. - Norfolk</v>
          </cell>
          <cell r="E133">
            <v>1.5599999999999999E-2</v>
          </cell>
          <cell r="F133">
            <v>2014</v>
          </cell>
          <cell r="G133" t="str">
            <v>Business</v>
          </cell>
        </row>
        <row r="134">
          <cell r="A134" t="str">
            <v>Hydro Ottawa Limited</v>
          </cell>
          <cell r="E134">
            <v>2.07E-2</v>
          </cell>
          <cell r="F134">
            <v>2014</v>
          </cell>
          <cell r="G134" t="str">
            <v>Business</v>
          </cell>
        </row>
        <row r="135">
          <cell r="A135" t="str">
            <v>Innisfil Hydro Distribution Systems Limited</v>
          </cell>
          <cell r="E135">
            <v>8.0999999999999996E-3</v>
          </cell>
          <cell r="F135">
            <v>2014</v>
          </cell>
          <cell r="G135" t="str">
            <v>Business</v>
          </cell>
        </row>
        <row r="136">
          <cell r="A136" t="str">
            <v>Kenora Hydro Electric Corporation Ltd.</v>
          </cell>
          <cell r="E136">
            <v>5.8999999999999999E-3</v>
          </cell>
          <cell r="F136">
            <v>2014</v>
          </cell>
          <cell r="G136" t="str">
            <v>Business</v>
          </cell>
        </row>
        <row r="137">
          <cell r="A137" t="str">
            <v>Kingston Hydro Corporation</v>
          </cell>
          <cell r="E137">
            <v>1.0500000000000001E-2</v>
          </cell>
          <cell r="F137">
            <v>2014</v>
          </cell>
          <cell r="G137" t="str">
            <v>Business</v>
          </cell>
        </row>
        <row r="138">
          <cell r="A138" t="str">
            <v>Kitchener-Wilmot Hydro Inc.</v>
          </cell>
          <cell r="E138">
            <v>1.24E-2</v>
          </cell>
          <cell r="F138">
            <v>2014</v>
          </cell>
          <cell r="G138" t="str">
            <v>Business</v>
          </cell>
        </row>
        <row r="139">
          <cell r="A139" t="str">
            <v>Lakefront Utilities Inc.</v>
          </cell>
          <cell r="E139">
            <v>8.3000000000000001E-3</v>
          </cell>
          <cell r="F139">
            <v>2014</v>
          </cell>
          <cell r="G139" t="str">
            <v>Business</v>
          </cell>
        </row>
        <row r="140">
          <cell r="A140" t="str">
            <v>Lakeland Power Distribution Ltd.</v>
          </cell>
          <cell r="E140">
            <v>8.8000000000000005E-3</v>
          </cell>
          <cell r="F140">
            <v>2014</v>
          </cell>
          <cell r="G140" t="str">
            <v>Business</v>
          </cell>
        </row>
        <row r="141">
          <cell r="A141" t="str">
            <v>Lakeland Power Distribution Ltd. - Parry Sound</v>
          </cell>
          <cell r="E141">
            <v>1.3599999999999999E-2</v>
          </cell>
          <cell r="F141">
            <v>2014</v>
          </cell>
          <cell r="G141" t="str">
            <v>Business</v>
          </cell>
        </row>
        <row r="142">
          <cell r="A142" t="str">
            <v>London Hydro Inc.</v>
          </cell>
          <cell r="E142">
            <v>1.01E-2</v>
          </cell>
          <cell r="F142">
            <v>2014</v>
          </cell>
          <cell r="G142" t="str">
            <v>Business</v>
          </cell>
        </row>
        <row r="143">
          <cell r="A143" t="str">
            <v>Midland Power Utility Corporation</v>
          </cell>
          <cell r="E143">
            <v>1.6E-2</v>
          </cell>
          <cell r="F143">
            <v>2014</v>
          </cell>
          <cell r="G143" t="str">
            <v>Business</v>
          </cell>
        </row>
        <row r="144">
          <cell r="A144" t="str">
            <v>Milton Hydro Distribution inc.</v>
          </cell>
          <cell r="E144">
            <v>1.72E-2</v>
          </cell>
          <cell r="F144">
            <v>2014</v>
          </cell>
          <cell r="G144" t="str">
            <v>Business</v>
          </cell>
        </row>
        <row r="145">
          <cell r="A145" t="str">
            <v>Newmarket - Tay Power Distribution Ltd.</v>
          </cell>
          <cell r="E145">
            <v>1.95E-2</v>
          </cell>
          <cell r="F145">
            <v>2014</v>
          </cell>
          <cell r="G145" t="str">
            <v>Business</v>
          </cell>
        </row>
        <row r="146">
          <cell r="A146" t="str">
            <v>Newmarket - Tay Power Distribution Ltd.</v>
          </cell>
          <cell r="E146">
            <v>1.95E-2</v>
          </cell>
          <cell r="F146">
            <v>2014</v>
          </cell>
          <cell r="G146" t="str">
            <v>Business</v>
          </cell>
        </row>
        <row r="147">
          <cell r="A147" t="str">
            <v>Niagara-on-the-Lake Hydro Inc.</v>
          </cell>
          <cell r="E147">
            <v>1.12E-2</v>
          </cell>
          <cell r="F147">
            <v>2014</v>
          </cell>
          <cell r="G147" t="str">
            <v>Business</v>
          </cell>
        </row>
        <row r="148">
          <cell r="A148" t="str">
            <v>Niagara Peninsula Energy Inc.</v>
          </cell>
          <cell r="E148">
            <v>1.38E-2</v>
          </cell>
          <cell r="F148">
            <v>2014</v>
          </cell>
          <cell r="G148" t="str">
            <v>Business</v>
          </cell>
        </row>
        <row r="149">
          <cell r="A149" t="str">
            <v>North Bay Hydro Distribution Limited</v>
          </cell>
          <cell r="E149">
            <v>1.67E-2</v>
          </cell>
          <cell r="F149">
            <v>2014</v>
          </cell>
          <cell r="G149" t="str">
            <v>Business</v>
          </cell>
        </row>
        <row r="150">
          <cell r="A150" t="str">
            <v>Northern Ontario Wires Inc.</v>
          </cell>
          <cell r="E150">
            <v>1.5299999999999999E-2</v>
          </cell>
          <cell r="F150">
            <v>2014</v>
          </cell>
          <cell r="G150" t="str">
            <v>Business</v>
          </cell>
        </row>
        <row r="151">
          <cell r="A151" t="str">
            <v>Oakville Hydro Electricity Distribution Inc.</v>
          </cell>
          <cell r="E151">
            <v>1.5299999999999999E-2</v>
          </cell>
          <cell r="F151">
            <v>2014</v>
          </cell>
          <cell r="G151" t="str">
            <v>Business</v>
          </cell>
        </row>
        <row r="152">
          <cell r="A152" t="str">
            <v>Orangeville Hydro Limited</v>
          </cell>
          <cell r="E152">
            <v>9.4999999999999998E-3</v>
          </cell>
          <cell r="F152">
            <v>2014</v>
          </cell>
          <cell r="G152" t="str">
            <v>Business</v>
          </cell>
        </row>
        <row r="153">
          <cell r="A153" t="str">
            <v>Orillia Power Distribution Corporation</v>
          </cell>
          <cell r="E153">
            <v>1.6E-2</v>
          </cell>
          <cell r="F153">
            <v>2014</v>
          </cell>
          <cell r="G153" t="str">
            <v>Business</v>
          </cell>
        </row>
        <row r="154">
          <cell r="A154" t="str">
            <v>Oshawa PUC Networks Inc.</v>
          </cell>
          <cell r="E154">
            <v>1.7000000000000001E-2</v>
          </cell>
          <cell r="F154">
            <v>2014</v>
          </cell>
          <cell r="G154" t="str">
            <v>Business</v>
          </cell>
        </row>
        <row r="155">
          <cell r="A155" t="str">
            <v>Ottawa River Power Corporation</v>
          </cell>
          <cell r="E155">
            <v>1.0500000000000001E-2</v>
          </cell>
          <cell r="F155">
            <v>2014</v>
          </cell>
          <cell r="G155" t="str">
            <v>Business</v>
          </cell>
        </row>
        <row r="156">
          <cell r="A156" t="str">
            <v>Peterborough Distribution Incorporated</v>
          </cell>
          <cell r="E156">
            <v>8.6E-3</v>
          </cell>
          <cell r="F156">
            <v>2014</v>
          </cell>
          <cell r="G156" t="str">
            <v>Business</v>
          </cell>
        </row>
        <row r="157">
          <cell r="A157" t="str">
            <v>PowerStream Inc. - excl. former Barrie Hydro Ser. Area</v>
          </cell>
          <cell r="E157">
            <v>1.37E-2</v>
          </cell>
          <cell r="F157">
            <v>2014</v>
          </cell>
          <cell r="G157" t="str">
            <v>Business</v>
          </cell>
        </row>
        <row r="158">
          <cell r="A158" t="str">
            <v>PowerStream Inc. - former Barrie Hydro Service Area</v>
          </cell>
          <cell r="E158">
            <v>1.37E-2</v>
          </cell>
          <cell r="F158">
            <v>2014</v>
          </cell>
          <cell r="G158" t="str">
            <v>Business</v>
          </cell>
        </row>
        <row r="159">
          <cell r="A159" t="str">
            <v>PUC Distribution Inc.</v>
          </cell>
          <cell r="E159">
            <v>0.02</v>
          </cell>
          <cell r="F159">
            <v>2014</v>
          </cell>
          <cell r="G159" t="str">
            <v>Business</v>
          </cell>
        </row>
        <row r="160">
          <cell r="A160" t="str">
            <v>Renfrew Hydro Inc.</v>
          </cell>
          <cell r="E160">
            <v>1.3599999999999999E-2</v>
          </cell>
          <cell r="F160">
            <v>2014</v>
          </cell>
          <cell r="G160" t="str">
            <v>Business</v>
          </cell>
        </row>
        <row r="161">
          <cell r="A161" t="str">
            <v>Rideau St. Lawrence Distribution Inc.</v>
          </cell>
          <cell r="E161">
            <v>9.1000000000000004E-3</v>
          </cell>
          <cell r="F161">
            <v>2014</v>
          </cell>
          <cell r="G161" t="str">
            <v>Business</v>
          </cell>
        </row>
        <row r="162">
          <cell r="A162" t="str">
            <v>St. Thomas Energy Inc.</v>
          </cell>
          <cell r="E162">
            <v>1.5100000000000001E-2</v>
          </cell>
          <cell r="F162">
            <v>2014</v>
          </cell>
          <cell r="G162" t="str">
            <v>Business</v>
          </cell>
        </row>
        <row r="163">
          <cell r="A163" t="str">
            <v>Sioux Lookout Hydro Inc.</v>
          </cell>
          <cell r="E163">
            <v>7.9000000000000008E-3</v>
          </cell>
          <cell r="F163">
            <v>2014</v>
          </cell>
          <cell r="G163" t="str">
            <v>Business</v>
          </cell>
        </row>
        <row r="164">
          <cell r="A164" t="str">
            <v>Thunder Bay Hydro Electricity Distribution Inc.</v>
          </cell>
          <cell r="E164">
            <v>1.3599999999999999E-2</v>
          </cell>
          <cell r="F164">
            <v>2014</v>
          </cell>
          <cell r="G164" t="str">
            <v>Business</v>
          </cell>
        </row>
        <row r="165">
          <cell r="A165" t="str">
            <v>Tillsonburg Hydro Inc.</v>
          </cell>
          <cell r="E165">
            <v>1.77E-2</v>
          </cell>
          <cell r="F165">
            <v>2014</v>
          </cell>
          <cell r="G165" t="str">
            <v>Business</v>
          </cell>
        </row>
        <row r="166">
          <cell r="A166" t="str">
            <v>Toronto Hydro-Electric System Limited</v>
          </cell>
          <cell r="E166">
            <v>2.2929999999999999E-2</v>
          </cell>
          <cell r="F166">
            <v>2014</v>
          </cell>
          <cell r="G166" t="str">
            <v>Business</v>
          </cell>
        </row>
        <row r="167">
          <cell r="A167" t="str">
            <v>Veridian Connections Inc. - excluding Gravenhurst</v>
          </cell>
          <cell r="E167">
            <v>1.6199999999999999E-2</v>
          </cell>
          <cell r="F167">
            <v>2014</v>
          </cell>
          <cell r="G167" t="str">
            <v>Business</v>
          </cell>
        </row>
        <row r="168">
          <cell r="A168" t="str">
            <v>Veridian Connections Inc. - Gravenhurst</v>
          </cell>
          <cell r="E168">
            <v>1.6199999999999999E-2</v>
          </cell>
          <cell r="F168">
            <v>2014</v>
          </cell>
          <cell r="G168" t="str">
            <v>Business</v>
          </cell>
        </row>
        <row r="169">
          <cell r="A169" t="str">
            <v>Wasaga Distribution Inc.</v>
          </cell>
          <cell r="E169">
            <v>1.35E-2</v>
          </cell>
          <cell r="F169">
            <v>2014</v>
          </cell>
          <cell r="G169" t="str">
            <v>Business</v>
          </cell>
        </row>
        <row r="170">
          <cell r="A170" t="str">
            <v>Waterloo North Hydro Inc.</v>
          </cell>
          <cell r="E170">
            <v>1.41E-2</v>
          </cell>
          <cell r="F170">
            <v>2014</v>
          </cell>
          <cell r="G170" t="str">
            <v>Business</v>
          </cell>
        </row>
        <row r="171">
          <cell r="A171" t="str">
            <v>Welland Hydro-Electric System Corp.</v>
          </cell>
          <cell r="E171">
            <v>8.3000000000000001E-3</v>
          </cell>
          <cell r="F171">
            <v>2014</v>
          </cell>
          <cell r="G171" t="str">
            <v>Business</v>
          </cell>
        </row>
        <row r="172">
          <cell r="A172" t="str">
            <v>Wellington North Power Inc.</v>
          </cell>
          <cell r="E172">
            <v>1.66E-2</v>
          </cell>
          <cell r="F172">
            <v>2014</v>
          </cell>
          <cell r="G172" t="str">
            <v>Business</v>
          </cell>
        </row>
        <row r="173">
          <cell r="A173" t="str">
            <v>West Coast Huron Energy Inc.</v>
          </cell>
          <cell r="E173">
            <v>1.0800000000000001E-2</v>
          </cell>
          <cell r="F173">
            <v>2014</v>
          </cell>
          <cell r="G173" t="str">
            <v>Business</v>
          </cell>
        </row>
        <row r="174">
          <cell r="A174" t="str">
            <v>Westario Power Inc.</v>
          </cell>
          <cell r="E174">
            <v>1.0800000000000001E-2</v>
          </cell>
          <cell r="F174">
            <v>2014</v>
          </cell>
          <cell r="G174" t="str">
            <v>Business</v>
          </cell>
        </row>
        <row r="175">
          <cell r="A175" t="str">
            <v>Whitby Hydro Electric Corporation</v>
          </cell>
          <cell r="E175">
            <v>0.02</v>
          </cell>
          <cell r="F175">
            <v>2014</v>
          </cell>
          <cell r="G175" t="str">
            <v>Business</v>
          </cell>
        </row>
        <row r="176">
          <cell r="A176" t="str">
            <v>Woodstock Hydro Services Inc.</v>
          </cell>
          <cell r="E176">
            <v>1.4500000000000001E-2</v>
          </cell>
          <cell r="F176">
            <v>2014</v>
          </cell>
          <cell r="G176" t="str">
            <v>Business</v>
          </cell>
        </row>
        <row r="177">
          <cell r="A177" t="str">
            <v>Atikokan Hydro Inc.</v>
          </cell>
          <cell r="E177">
            <v>2.2075</v>
          </cell>
          <cell r="F177">
            <v>2014</v>
          </cell>
          <cell r="G177" t="str">
            <v>Industrial</v>
          </cell>
        </row>
        <row r="178">
          <cell r="A178" t="str">
            <v>Bluewater Power Distribution Corporation</v>
          </cell>
          <cell r="E178">
            <v>4.1847000000000003</v>
          </cell>
          <cell r="F178">
            <v>2014</v>
          </cell>
          <cell r="G178" t="str">
            <v>Industrial</v>
          </cell>
        </row>
        <row r="179">
          <cell r="A179" t="str">
            <v>Bluewater Power Distribution Corporation</v>
          </cell>
          <cell r="E179">
            <v>4.1847000000000003</v>
          </cell>
          <cell r="F179">
            <v>2014</v>
          </cell>
          <cell r="G179" t="str">
            <v>Industrial</v>
          </cell>
        </row>
        <row r="180">
          <cell r="A180" t="str">
            <v>Bluewater Power Distribution Corporation</v>
          </cell>
          <cell r="E180">
            <v>1.7071000000000001</v>
          </cell>
          <cell r="F180">
            <v>2014</v>
          </cell>
          <cell r="G180" t="str">
            <v/>
          </cell>
        </row>
        <row r="181">
          <cell r="A181" t="str">
            <v>Brant County Power Inc.</v>
          </cell>
          <cell r="E181">
            <v>3.9297</v>
          </cell>
          <cell r="F181">
            <v>2014</v>
          </cell>
          <cell r="G181" t="str">
            <v>Industrial</v>
          </cell>
        </row>
        <row r="182">
          <cell r="A182" t="str">
            <v>Brantford Power Inc.</v>
          </cell>
          <cell r="E182">
            <v>2.9678</v>
          </cell>
          <cell r="F182">
            <v>2014</v>
          </cell>
          <cell r="G182" t="str">
            <v>Industrial</v>
          </cell>
        </row>
        <row r="183">
          <cell r="A183" t="str">
            <v>Burlington Hydro Inc.</v>
          </cell>
          <cell r="E183">
            <v>2.8576999999999999</v>
          </cell>
          <cell r="F183">
            <v>2014</v>
          </cell>
          <cell r="G183" t="str">
            <v>Industrial</v>
          </cell>
        </row>
        <row r="184">
          <cell r="A184" t="str">
            <v>Cambridge and North Dumfries Hydro Inc.</v>
          </cell>
          <cell r="E184">
            <v>3.9801000000000002</v>
          </cell>
          <cell r="F184">
            <v>2014</v>
          </cell>
          <cell r="G184" t="str">
            <v>Industrial</v>
          </cell>
        </row>
        <row r="185">
          <cell r="A185" t="str">
            <v>Cambridge and North Dumfries Hydro Inc.</v>
          </cell>
          <cell r="E185">
            <v>3.4499</v>
          </cell>
          <cell r="F185">
            <v>2014</v>
          </cell>
          <cell r="G185" t="str">
            <v/>
          </cell>
        </row>
        <row r="186">
          <cell r="A186" t="str">
            <v>Canadian Niagara Power Inc. - Eastern Ontario Power</v>
          </cell>
          <cell r="E186">
            <v>6.9223999999999997</v>
          </cell>
          <cell r="F186">
            <v>2014</v>
          </cell>
          <cell r="G186" t="str">
            <v>Industrial</v>
          </cell>
        </row>
        <row r="187">
          <cell r="A187" t="str">
            <v>Canadian Niagara Power Inc. - Fort Erie</v>
          </cell>
          <cell r="E187">
            <v>6.9223999999999997</v>
          </cell>
          <cell r="F187">
            <v>2014</v>
          </cell>
          <cell r="G187" t="str">
            <v>Industrial</v>
          </cell>
        </row>
        <row r="188">
          <cell r="A188" t="str">
            <v>Canadian Niagara Power Inc. - Port Colborne</v>
          </cell>
          <cell r="E188">
            <v>5.5975999999999999</v>
          </cell>
          <cell r="F188">
            <v>2014</v>
          </cell>
          <cell r="G188" t="str">
            <v>Industrial</v>
          </cell>
        </row>
        <row r="189">
          <cell r="A189" t="str">
            <v>Centre Wellington Hydro Ltd.</v>
          </cell>
          <cell r="E189">
            <v>3.5423</v>
          </cell>
          <cell r="F189">
            <v>2014</v>
          </cell>
          <cell r="G189" t="str">
            <v>Industrial</v>
          </cell>
        </row>
        <row r="190">
          <cell r="A190" t="str">
            <v>Centre Wellington Hydro Ltd.</v>
          </cell>
          <cell r="E190">
            <v>2.7942999999999998</v>
          </cell>
          <cell r="F190">
            <v>2014</v>
          </cell>
          <cell r="G190" t="str">
            <v/>
          </cell>
        </row>
        <row r="191">
          <cell r="A191" t="str">
            <v>Chapleau Public Utilities Corporation</v>
          </cell>
          <cell r="E191">
            <v>3.5874999999999999</v>
          </cell>
          <cell r="F191">
            <v>2014</v>
          </cell>
          <cell r="G191" t="str">
            <v>Industrial</v>
          </cell>
        </row>
        <row r="192">
          <cell r="A192" t="str">
            <v>COLLUS PowerStream Corporation</v>
          </cell>
          <cell r="E192">
            <v>3.1282000000000001</v>
          </cell>
          <cell r="F192">
            <v>2014</v>
          </cell>
          <cell r="G192" t="str">
            <v>Industrial</v>
          </cell>
        </row>
        <row r="193">
          <cell r="A193" t="str">
            <v>Cooperative Hydro Embrun Inc.</v>
          </cell>
          <cell r="E193">
            <v>3.5066000000000002</v>
          </cell>
          <cell r="F193">
            <v>2014</v>
          </cell>
          <cell r="G193" t="str">
            <v>Industrial</v>
          </cell>
        </row>
        <row r="194">
          <cell r="A194" t="str">
            <v>E.L.K. Energy Inc.</v>
          </cell>
          <cell r="E194">
            <v>1.5257000000000001</v>
          </cell>
          <cell r="F194">
            <v>2014</v>
          </cell>
          <cell r="G194" t="str">
            <v>Industrial</v>
          </cell>
        </row>
        <row r="195">
          <cell r="A195" t="str">
            <v>Enersource Hydro Mississauga Inc.</v>
          </cell>
          <cell r="E195">
            <v>4.2502000000000004</v>
          </cell>
          <cell r="F195">
            <v>2014</v>
          </cell>
          <cell r="G195" t="str">
            <v>Industrial</v>
          </cell>
        </row>
        <row r="196">
          <cell r="A196" t="str">
            <v>Enersource Hydro Mississauga Inc.</v>
          </cell>
          <cell r="E196">
            <v>4.2502000000000004</v>
          </cell>
          <cell r="F196">
            <v>2014</v>
          </cell>
          <cell r="G196" t="str">
            <v>Industrial</v>
          </cell>
        </row>
        <row r="197">
          <cell r="A197" t="str">
            <v>Enersource Hydro Mississauga Inc.</v>
          </cell>
          <cell r="E197">
            <v>2.1869999999999998</v>
          </cell>
          <cell r="F197">
            <v>2014</v>
          </cell>
          <cell r="G197" t="str">
            <v/>
          </cell>
        </row>
        <row r="198">
          <cell r="A198" t="str">
            <v>Enersource Hydro Mississauga Inc.</v>
          </cell>
          <cell r="E198">
            <v>2.1869999999999998</v>
          </cell>
          <cell r="F198">
            <v>2014</v>
          </cell>
          <cell r="G198" t="str">
            <v/>
          </cell>
        </row>
        <row r="199">
          <cell r="A199" t="str">
            <v>Entegrus Powerlines Inc. - former Chatham-Kent Hydro Service Area</v>
          </cell>
          <cell r="E199">
            <v>3.4329000000000001</v>
          </cell>
          <cell r="F199">
            <v>2014</v>
          </cell>
          <cell r="G199" t="str">
            <v>Industrial</v>
          </cell>
        </row>
        <row r="200">
          <cell r="A200" t="str">
            <v>Entegrus Powerlines Inc. - former Chatham-Kent Hydro Service Area</v>
          </cell>
          <cell r="E200">
            <v>4.6622000000000003</v>
          </cell>
          <cell r="F200">
            <v>2014</v>
          </cell>
          <cell r="G200" t="str">
            <v/>
          </cell>
        </row>
        <row r="201">
          <cell r="A201" t="str">
            <v>Entegrus Powerlines Inc. - former Chatham-Kent Hydro Service Area</v>
          </cell>
          <cell r="E201">
            <v>3.4453999999999998</v>
          </cell>
          <cell r="F201">
            <v>2014</v>
          </cell>
          <cell r="G201" t="str">
            <v/>
          </cell>
        </row>
        <row r="202">
          <cell r="A202" t="str">
            <v>Entegrus Powerlines Inc. - Strathroy, Mount Brydges and Parkhill Service Areas</v>
          </cell>
          <cell r="E202">
            <v>1.4878</v>
          </cell>
          <cell r="F202">
            <v>2014</v>
          </cell>
          <cell r="G202" t="str">
            <v>Industrial</v>
          </cell>
        </row>
        <row r="203">
          <cell r="A203" t="str">
            <v>Entegrus Powerlines Inc. - Newbury Service Area</v>
          </cell>
          <cell r="E203">
            <v>1.3826000000000001</v>
          </cell>
          <cell r="F203">
            <v>2014</v>
          </cell>
          <cell r="G203" t="str">
            <v>Industrial</v>
          </cell>
        </row>
        <row r="204">
          <cell r="A204" t="str">
            <v>ENWIN Utilities Ltd.</v>
          </cell>
          <cell r="E204">
            <v>4.7279999999999998</v>
          </cell>
          <cell r="F204">
            <v>2014</v>
          </cell>
          <cell r="G204" t="str">
            <v>Industrial</v>
          </cell>
        </row>
        <row r="205">
          <cell r="A205" t="str">
            <v>ENWIN Utilities Ltd.</v>
          </cell>
          <cell r="E205">
            <v>1.9781</v>
          </cell>
          <cell r="F205">
            <v>2014</v>
          </cell>
          <cell r="G205" t="str">
            <v/>
          </cell>
        </row>
        <row r="206">
          <cell r="A206" t="str">
            <v>Erie Thames Powerlines Corporation</v>
          </cell>
          <cell r="E206">
            <v>2.9609999999999999</v>
          </cell>
          <cell r="F206">
            <v>2014</v>
          </cell>
          <cell r="G206" t="str">
            <v>Industrial</v>
          </cell>
        </row>
        <row r="207">
          <cell r="A207" t="str">
            <v>Erie Thames Powerlines Corporation - former Clinton Power Service Area</v>
          </cell>
          <cell r="E207">
            <v>2.9609999999999999</v>
          </cell>
          <cell r="F207">
            <v>2014</v>
          </cell>
          <cell r="G207" t="str">
            <v>Industrial</v>
          </cell>
        </row>
        <row r="208">
          <cell r="A208" t="str">
            <v>Erie Thames Powerlines Corporation - former West Perth Power Service Area</v>
          </cell>
          <cell r="E208">
            <v>2.9609999999999999</v>
          </cell>
          <cell r="F208">
            <v>2014</v>
          </cell>
          <cell r="G208" t="str">
            <v>Industrial</v>
          </cell>
        </row>
        <row r="209">
          <cell r="A209" t="str">
            <v>Erie Thames Powerlines Corporation</v>
          </cell>
          <cell r="E209">
            <v>4.024</v>
          </cell>
          <cell r="F209">
            <v>2014</v>
          </cell>
          <cell r="G209" t="str">
            <v/>
          </cell>
        </row>
        <row r="210">
          <cell r="A210" t="str">
            <v>Erie Thames Powerlines Corporation - former Clinton Power and West Perth Power Service Areas</v>
          </cell>
          <cell r="E210">
            <v>4.024</v>
          </cell>
          <cell r="F210">
            <v>2014</v>
          </cell>
          <cell r="G210" t="str">
            <v/>
          </cell>
        </row>
        <row r="211">
          <cell r="A211" t="str">
            <v>Espanola Regional Hydro Distribution Corporation</v>
          </cell>
          <cell r="E211">
            <v>3.7406999999999999</v>
          </cell>
          <cell r="F211">
            <v>2014</v>
          </cell>
          <cell r="G211" t="str">
            <v>Industrial</v>
          </cell>
        </row>
        <row r="212">
          <cell r="A212" t="str">
            <v>Essex Powerlines Corporation</v>
          </cell>
          <cell r="E212">
            <v>2.1305999999999998</v>
          </cell>
          <cell r="F212">
            <v>2014</v>
          </cell>
          <cell r="G212" t="str">
            <v>Industrial</v>
          </cell>
        </row>
        <row r="213">
          <cell r="A213" t="str">
            <v>Essex Powerlines Corporation</v>
          </cell>
          <cell r="E213">
            <v>1.3666</v>
          </cell>
          <cell r="F213">
            <v>2014</v>
          </cell>
          <cell r="G213" t="str">
            <v/>
          </cell>
        </row>
        <row r="214">
          <cell r="A214" t="str">
            <v>Festival Hydro Inc.</v>
          </cell>
          <cell r="E214">
            <v>2.3332999999999999</v>
          </cell>
          <cell r="F214">
            <v>2014</v>
          </cell>
          <cell r="G214" t="str">
            <v>Industrial</v>
          </cell>
        </row>
        <row r="215">
          <cell r="A215" t="str">
            <v>Fort Frances Power Corporation</v>
          </cell>
          <cell r="E215">
            <v>2.5802999999999998</v>
          </cell>
          <cell r="F215">
            <v>2014</v>
          </cell>
          <cell r="G215" t="str">
            <v>Industrial</v>
          </cell>
        </row>
        <row r="216">
          <cell r="A216" t="str">
            <v>Greater Sudbury Hydro Inc.</v>
          </cell>
          <cell r="E216">
            <v>4.2405999999999997</v>
          </cell>
          <cell r="F216">
            <v>2014</v>
          </cell>
          <cell r="G216" t="str">
            <v>Industrial</v>
          </cell>
        </row>
        <row r="217">
          <cell r="A217" t="str">
            <v>Grimsby Power Inc.</v>
          </cell>
          <cell r="E217">
            <v>1.7419</v>
          </cell>
          <cell r="F217">
            <v>2014</v>
          </cell>
          <cell r="G217" t="str">
            <v>Industrial</v>
          </cell>
        </row>
        <row r="218">
          <cell r="A218" t="str">
            <v>Guelph Hydro Electric Systems Inc.</v>
          </cell>
          <cell r="E218">
            <v>2.5419999999999998</v>
          </cell>
          <cell r="F218">
            <v>2014</v>
          </cell>
          <cell r="G218" t="str">
            <v>Industrial</v>
          </cell>
        </row>
        <row r="219">
          <cell r="A219" t="str">
            <v>Guelph Hydro Electric Systems Inc.</v>
          </cell>
          <cell r="E219">
            <v>3.3980000000000001</v>
          </cell>
          <cell r="F219">
            <v>2014</v>
          </cell>
          <cell r="G219" t="str">
            <v/>
          </cell>
        </row>
        <row r="220">
          <cell r="A220" t="str">
            <v>Haldimand County Hydro Inc.</v>
          </cell>
          <cell r="E220">
            <v>3.9339</v>
          </cell>
          <cell r="F220">
            <v>2014</v>
          </cell>
          <cell r="G220" t="str">
            <v>Industrial</v>
          </cell>
        </row>
        <row r="221">
          <cell r="A221" t="str">
            <v>Halton Hills Hydro Inc.</v>
          </cell>
          <cell r="E221">
            <v>3.4016000000000002</v>
          </cell>
          <cell r="F221">
            <v>2014</v>
          </cell>
          <cell r="G221" t="str">
            <v>Industrial</v>
          </cell>
        </row>
        <row r="222">
          <cell r="A222" t="str">
            <v>Halton Hills Hydro Inc.</v>
          </cell>
          <cell r="E222">
            <v>3.1183999999999998</v>
          </cell>
          <cell r="F222">
            <v>2014</v>
          </cell>
          <cell r="G222" t="str">
            <v/>
          </cell>
        </row>
        <row r="223">
          <cell r="A223" t="str">
            <v>Hearst Power Distribution Company Limited</v>
          </cell>
          <cell r="E223">
            <v>2.3212999999999999</v>
          </cell>
          <cell r="F223">
            <v>2014</v>
          </cell>
          <cell r="G223" t="str">
            <v>Industrial</v>
          </cell>
        </row>
        <row r="224">
          <cell r="A224" t="str">
            <v>Hearst Power Distribution Company Limited</v>
          </cell>
          <cell r="E224">
            <v>1.0215000000000001</v>
          </cell>
          <cell r="F224">
            <v>2014</v>
          </cell>
          <cell r="G224" t="str">
            <v/>
          </cell>
        </row>
        <row r="225">
          <cell r="A225" t="str">
            <v>Horizon Utilities Corporation</v>
          </cell>
          <cell r="E225">
            <v>2.1000999999999999</v>
          </cell>
          <cell r="F225">
            <v>2014</v>
          </cell>
          <cell r="G225" t="str">
            <v>Industrial</v>
          </cell>
        </row>
        <row r="226">
          <cell r="A226" t="str">
            <v>Hydro 2000 Inc.</v>
          </cell>
          <cell r="E226">
            <v>1.4027000000000001</v>
          </cell>
          <cell r="F226">
            <v>2014</v>
          </cell>
          <cell r="G226" t="str">
            <v>Industrial</v>
          </cell>
        </row>
        <row r="227">
          <cell r="A227" t="str">
            <v>Hydro Hawkesbury Inc.</v>
          </cell>
          <cell r="E227">
            <v>1.9733000000000001</v>
          </cell>
          <cell r="F227">
            <v>2014</v>
          </cell>
          <cell r="G227" t="str">
            <v>Industrial</v>
          </cell>
        </row>
        <row r="228">
          <cell r="A228" t="str">
            <v>Hydro One Brampton Networks Inc.</v>
          </cell>
          <cell r="E228">
            <v>2.5038999999999998</v>
          </cell>
          <cell r="F228">
            <v>2014</v>
          </cell>
          <cell r="G228" t="str">
            <v>Industrial</v>
          </cell>
        </row>
        <row r="229">
          <cell r="A229" t="str">
            <v>Hydro One Brampton Networks Inc.</v>
          </cell>
          <cell r="E229">
            <v>3.4411</v>
          </cell>
          <cell r="F229">
            <v>2014</v>
          </cell>
          <cell r="G229" t="str">
            <v/>
          </cell>
        </row>
        <row r="230">
          <cell r="A230" t="str">
            <v>Hydro One Networks Inc.</v>
          </cell>
          <cell r="E230">
            <v>6.99</v>
          </cell>
          <cell r="F230">
            <v>2014</v>
          </cell>
          <cell r="G230" t="str">
            <v/>
          </cell>
        </row>
        <row r="231">
          <cell r="A231" t="str">
            <v>Hydro One Networks Inc.</v>
          </cell>
          <cell r="E231">
            <v>11.494999999999999</v>
          </cell>
          <cell r="F231">
            <v>2014</v>
          </cell>
          <cell r="G231" t="str">
            <v/>
          </cell>
        </row>
        <row r="232">
          <cell r="A232" t="str">
            <v>Hydro One Networks Inc.</v>
          </cell>
          <cell r="E232">
            <v>0.68200000000000005</v>
          </cell>
          <cell r="F232">
            <v>2014</v>
          </cell>
          <cell r="G232" t="str">
            <v/>
          </cell>
        </row>
        <row r="233">
          <cell r="A233" t="str">
            <v>Hydro One Networks Inc.</v>
          </cell>
          <cell r="E233">
            <v>6.0039999999999996</v>
          </cell>
          <cell r="F233">
            <v>2014</v>
          </cell>
          <cell r="G233" t="str">
            <v/>
          </cell>
        </row>
        <row r="234">
          <cell r="A234" t="str">
            <v>Hydro One Networks Inc. - Norfolk</v>
          </cell>
          <cell r="E234">
            <v>3.9601999999999999</v>
          </cell>
          <cell r="F234">
            <v>2014</v>
          </cell>
          <cell r="G234" t="str">
            <v>Industrial</v>
          </cell>
        </row>
        <row r="235">
          <cell r="A235" t="str">
            <v>Hydro Ottawa Limited</v>
          </cell>
          <cell r="E235">
            <v>3.5232999999999999</v>
          </cell>
          <cell r="F235">
            <v>2014</v>
          </cell>
          <cell r="G235" t="str">
            <v>Industrial</v>
          </cell>
        </row>
        <row r="236">
          <cell r="A236" t="str">
            <v>Hydro Ottawa Limited</v>
          </cell>
          <cell r="E236">
            <v>3.4439000000000002</v>
          </cell>
          <cell r="F236">
            <v>2014</v>
          </cell>
          <cell r="G236" t="str">
            <v/>
          </cell>
        </row>
        <row r="237">
          <cell r="A237" t="str">
            <v>Innisfil Hydro Distribution Systems Limited</v>
          </cell>
          <cell r="E237">
            <v>3.0190000000000001</v>
          </cell>
          <cell r="F237">
            <v>2014</v>
          </cell>
          <cell r="G237" t="str">
            <v>Industrial</v>
          </cell>
        </row>
        <row r="238">
          <cell r="A238" t="str">
            <v>Kenora Hydro Electric Corporation Ltd.</v>
          </cell>
          <cell r="E238">
            <v>1.6651</v>
          </cell>
          <cell r="F238">
            <v>2014</v>
          </cell>
          <cell r="G238" t="str">
            <v>Industrial</v>
          </cell>
        </row>
        <row r="239">
          <cell r="A239" t="str">
            <v>Kingston Hydro Corporation</v>
          </cell>
          <cell r="E239">
            <v>1.9805999999999999</v>
          </cell>
          <cell r="F239">
            <v>2014</v>
          </cell>
          <cell r="G239" t="str">
            <v>Industrial</v>
          </cell>
        </row>
        <row r="240">
          <cell r="A240" t="str">
            <v>Kitchener-Wilmot Hydro Inc.</v>
          </cell>
          <cell r="E240">
            <v>4.42</v>
          </cell>
          <cell r="F240">
            <v>2014</v>
          </cell>
          <cell r="G240" t="str">
            <v>Industrial</v>
          </cell>
        </row>
        <row r="241">
          <cell r="A241" t="str">
            <v>Kitchener-Wilmot Hydro Inc.</v>
          </cell>
          <cell r="E241">
            <v>4.42</v>
          </cell>
          <cell r="F241">
            <v>2014</v>
          </cell>
          <cell r="G241" t="str">
            <v>Industrial</v>
          </cell>
        </row>
        <row r="242">
          <cell r="A242" t="str">
            <v>Lakefront Utilities Inc.</v>
          </cell>
          <cell r="E242">
            <v>3.3794</v>
          </cell>
          <cell r="F242">
            <v>2014</v>
          </cell>
          <cell r="G242" t="str">
            <v>Industrial</v>
          </cell>
        </row>
        <row r="243">
          <cell r="A243" t="str">
            <v>Lakefront Utilities Inc.</v>
          </cell>
          <cell r="E243">
            <v>2.0329000000000002</v>
          </cell>
          <cell r="F243">
            <v>2014</v>
          </cell>
          <cell r="G243" t="str">
            <v/>
          </cell>
        </row>
        <row r="244">
          <cell r="A244" t="str">
            <v>Lakeland Power Distribution Ltd.</v>
          </cell>
          <cell r="E244">
            <v>2.7353999999999998</v>
          </cell>
          <cell r="F244">
            <v>2014</v>
          </cell>
          <cell r="G244" t="str">
            <v>Industrial</v>
          </cell>
        </row>
        <row r="245">
          <cell r="A245" t="str">
            <v>Lakeland Power Distribution Ltd. - Parry Sound</v>
          </cell>
          <cell r="E245">
            <v>3.8414999999999999</v>
          </cell>
          <cell r="F245">
            <v>2014</v>
          </cell>
          <cell r="G245" t="str">
            <v>Industrial</v>
          </cell>
        </row>
        <row r="246">
          <cell r="A246" t="str">
            <v>London Hydro Inc.</v>
          </cell>
          <cell r="E246">
            <v>2.5426000000000002</v>
          </cell>
          <cell r="F246">
            <v>2014</v>
          </cell>
          <cell r="G246" t="str">
            <v>Industrial</v>
          </cell>
        </row>
        <row r="247">
          <cell r="A247" t="str">
            <v>London Hydro Inc.</v>
          </cell>
          <cell r="E247">
            <v>4.2629000000000001</v>
          </cell>
          <cell r="F247">
            <v>2014</v>
          </cell>
          <cell r="G247" t="str">
            <v/>
          </cell>
        </row>
        <row r="248">
          <cell r="A248" t="str">
            <v>Midland Power Utility Corporation</v>
          </cell>
          <cell r="E248">
            <v>3.1234999999999999</v>
          </cell>
          <cell r="F248">
            <v>2014</v>
          </cell>
          <cell r="G248" t="str">
            <v>Industrial</v>
          </cell>
        </row>
        <row r="249">
          <cell r="A249" t="str">
            <v>Milton Hydro Distribution inc.</v>
          </cell>
          <cell r="E249">
            <v>2.5613000000000001</v>
          </cell>
          <cell r="F249">
            <v>2014</v>
          </cell>
          <cell r="G249" t="str">
            <v>Industrial</v>
          </cell>
        </row>
        <row r="250">
          <cell r="A250" t="str">
            <v>Milton Hydro Distribution inc.</v>
          </cell>
          <cell r="E250">
            <v>2.7974000000000001</v>
          </cell>
          <cell r="F250">
            <v>2014</v>
          </cell>
          <cell r="G250" t="str">
            <v/>
          </cell>
        </row>
        <row r="251">
          <cell r="A251" t="str">
            <v>Newmarket - Tay Power Distribution Ltd.</v>
          </cell>
          <cell r="E251">
            <v>4.6711</v>
          </cell>
          <cell r="F251">
            <v>2014</v>
          </cell>
          <cell r="G251" t="str">
            <v>Industrial</v>
          </cell>
        </row>
        <row r="252">
          <cell r="A252" t="str">
            <v>Newmarket - Tay Power Distribution Ltd.</v>
          </cell>
          <cell r="E252">
            <v>4.8017000000000003</v>
          </cell>
          <cell r="F252">
            <v>2014</v>
          </cell>
          <cell r="G252" t="str">
            <v>Industrial</v>
          </cell>
        </row>
        <row r="253">
          <cell r="A253" t="str">
            <v>Newmarket - Tay Power Distribution Ltd.</v>
          </cell>
          <cell r="E253">
            <v>4.6711</v>
          </cell>
          <cell r="F253">
            <v>2014</v>
          </cell>
          <cell r="G253" t="str">
            <v>Industrial</v>
          </cell>
        </row>
        <row r="254">
          <cell r="A254" t="str">
            <v>Newmarket - Tay Power Distribution Ltd.</v>
          </cell>
          <cell r="E254">
            <v>4.8017000000000003</v>
          </cell>
          <cell r="F254">
            <v>2014</v>
          </cell>
          <cell r="G254" t="str">
            <v>Industrial</v>
          </cell>
        </row>
        <row r="255">
          <cell r="A255" t="str">
            <v>Niagara-on-the-Lake Hydro Inc.</v>
          </cell>
          <cell r="E255">
            <v>2.1025</v>
          </cell>
          <cell r="F255">
            <v>2014</v>
          </cell>
          <cell r="G255" t="str">
            <v>Industrial</v>
          </cell>
        </row>
        <row r="256">
          <cell r="A256" t="str">
            <v>Niagara Peninsula Energy Inc.</v>
          </cell>
          <cell r="E256">
            <v>4.24</v>
          </cell>
          <cell r="F256">
            <v>2014</v>
          </cell>
          <cell r="G256" t="str">
            <v>Industrial</v>
          </cell>
        </row>
        <row r="257">
          <cell r="A257" t="str">
            <v>North Bay Hydro Distribution Limited</v>
          </cell>
          <cell r="E257">
            <v>2.0966</v>
          </cell>
          <cell r="F257">
            <v>2014</v>
          </cell>
          <cell r="G257" t="str">
            <v>Industrial</v>
          </cell>
        </row>
        <row r="258">
          <cell r="A258" t="str">
            <v>North Bay Hydro Distribution Limited</v>
          </cell>
          <cell r="E258">
            <v>1.115</v>
          </cell>
          <cell r="F258">
            <v>2014</v>
          </cell>
          <cell r="G258" t="str">
            <v/>
          </cell>
        </row>
        <row r="259">
          <cell r="A259" t="str">
            <v>Northern Ontario Wires Inc.</v>
          </cell>
          <cell r="E259">
            <v>0.88460000000000005</v>
          </cell>
          <cell r="F259">
            <v>2014</v>
          </cell>
          <cell r="G259" t="str">
            <v>Industrial</v>
          </cell>
        </row>
        <row r="260">
          <cell r="A260" t="str">
            <v>Oakville Hydro Electricity Distribution Inc.</v>
          </cell>
          <cell r="E260">
            <v>4.6319999999999997</v>
          </cell>
          <cell r="F260">
            <v>2014</v>
          </cell>
          <cell r="G260" t="str">
            <v>Industrial</v>
          </cell>
        </row>
        <row r="261">
          <cell r="A261" t="str">
            <v>Oakville Hydro Electricity Distribution Inc.</v>
          </cell>
          <cell r="E261">
            <v>2.6884000000000001</v>
          </cell>
          <cell r="F261">
            <v>2014</v>
          </cell>
          <cell r="G261" t="str">
            <v/>
          </cell>
        </row>
        <row r="262">
          <cell r="A262" t="str">
            <v>Orangeville Hydro Limited</v>
          </cell>
          <cell r="E262">
            <v>2.1482000000000001</v>
          </cell>
          <cell r="F262">
            <v>2014</v>
          </cell>
          <cell r="G262" t="str">
            <v>Industrial</v>
          </cell>
        </row>
        <row r="263">
          <cell r="A263" t="str">
            <v>Orillia Power Distribution Corporation</v>
          </cell>
          <cell r="E263">
            <v>3.4740000000000002</v>
          </cell>
          <cell r="F263">
            <v>2014</v>
          </cell>
          <cell r="G263" t="str">
            <v>Industrial</v>
          </cell>
        </row>
        <row r="264">
          <cell r="A264" t="str">
            <v>Oshawa PUC Networks Inc.</v>
          </cell>
          <cell r="E264">
            <v>3.7097000000000002</v>
          </cell>
          <cell r="F264">
            <v>2014</v>
          </cell>
          <cell r="G264" t="str">
            <v>Industrial</v>
          </cell>
        </row>
        <row r="265">
          <cell r="A265" t="str">
            <v>Oshawa PUC Networks Inc.</v>
          </cell>
          <cell r="E265">
            <v>2.5922999999999998</v>
          </cell>
          <cell r="F265">
            <v>2014</v>
          </cell>
          <cell r="G265" t="str">
            <v/>
          </cell>
        </row>
        <row r="266">
          <cell r="A266" t="str">
            <v>Ottawa River Power Corporation</v>
          </cell>
          <cell r="E266">
            <v>0.64890000000000003</v>
          </cell>
          <cell r="F266">
            <v>2014</v>
          </cell>
          <cell r="G266" t="str">
            <v>Industrial</v>
          </cell>
        </row>
        <row r="267">
          <cell r="A267" t="str">
            <v>Peterborough Distribution Incorporated</v>
          </cell>
          <cell r="E267">
            <v>2.6377000000000002</v>
          </cell>
          <cell r="F267">
            <v>2014</v>
          </cell>
          <cell r="G267" t="str">
            <v>Industrial</v>
          </cell>
        </row>
        <row r="268">
          <cell r="A268" t="str">
            <v>PowerStream Inc. - excl. former Barrie Hydro Ser. Area</v>
          </cell>
          <cell r="E268">
            <v>3.2850999999999999</v>
          </cell>
          <cell r="F268">
            <v>2014</v>
          </cell>
          <cell r="G268" t="str">
            <v>Industrial</v>
          </cell>
        </row>
        <row r="269">
          <cell r="A269" t="str">
            <v>PowerStream Inc. - former Barrie Hydro Service Area</v>
          </cell>
          <cell r="E269">
            <v>3.2850999999999999</v>
          </cell>
          <cell r="F269">
            <v>2014</v>
          </cell>
          <cell r="G269" t="str">
            <v>Industrial</v>
          </cell>
        </row>
        <row r="270">
          <cell r="A270" t="str">
            <v>PUC Distribution Inc.</v>
          </cell>
          <cell r="E270">
            <v>5.2986000000000004</v>
          </cell>
          <cell r="F270">
            <v>2014</v>
          </cell>
          <cell r="G270" t="str">
            <v>Industrial</v>
          </cell>
        </row>
        <row r="271">
          <cell r="A271" t="str">
            <v>Renfrew Hydro Inc.</v>
          </cell>
          <cell r="E271">
            <v>2.508</v>
          </cell>
          <cell r="F271">
            <v>2014</v>
          </cell>
          <cell r="G271" t="str">
            <v>Industrial</v>
          </cell>
        </row>
        <row r="272">
          <cell r="A272" t="str">
            <v>Rideau St. Lawrence Distribution Inc.</v>
          </cell>
          <cell r="E272">
            <v>1.9287000000000001</v>
          </cell>
          <cell r="F272">
            <v>2014</v>
          </cell>
          <cell r="G272" t="str">
            <v>Industrial</v>
          </cell>
        </row>
        <row r="273">
          <cell r="A273" t="str">
            <v>St. Thomas Energy Inc.</v>
          </cell>
          <cell r="E273">
            <v>3.2366000000000001</v>
          </cell>
          <cell r="F273">
            <v>2014</v>
          </cell>
          <cell r="G273" t="str">
            <v/>
          </cell>
        </row>
        <row r="274">
          <cell r="A274" t="str">
            <v>Sioux Lookout Hydro Inc.</v>
          </cell>
          <cell r="E274">
            <v>1.2867</v>
          </cell>
          <cell r="F274">
            <v>2014</v>
          </cell>
          <cell r="G274" t="str">
            <v>Industrial</v>
          </cell>
        </row>
        <row r="275">
          <cell r="A275" t="str">
            <v>Thunder Bay Hydro Electricity Distribution Inc.</v>
          </cell>
          <cell r="E275">
            <v>2.5205000000000002</v>
          </cell>
          <cell r="F275">
            <v>2014</v>
          </cell>
          <cell r="G275" t="str">
            <v>Industrial</v>
          </cell>
        </row>
        <row r="276">
          <cell r="A276" t="str">
            <v>Thunder Bay Hydro Electricity Distribution Inc.</v>
          </cell>
          <cell r="E276">
            <v>2.2387999999999999</v>
          </cell>
          <cell r="F276">
            <v>2014</v>
          </cell>
          <cell r="G276" t="str">
            <v/>
          </cell>
        </row>
        <row r="277">
          <cell r="A277" t="str">
            <v>Tillsonburg Hydro Inc.</v>
          </cell>
          <cell r="E277">
            <v>1.9905999999999999</v>
          </cell>
          <cell r="F277">
            <v>2014</v>
          </cell>
          <cell r="G277" t="str">
            <v>Industrial</v>
          </cell>
        </row>
        <row r="278">
          <cell r="A278" t="str">
            <v>Tillsonburg Hydro Inc.</v>
          </cell>
          <cell r="E278">
            <v>1.0319</v>
          </cell>
          <cell r="F278">
            <v>2014</v>
          </cell>
          <cell r="G278" t="str">
            <v/>
          </cell>
        </row>
        <row r="279">
          <cell r="A279" t="str">
            <v>Tillsonburg Hydro Inc.</v>
          </cell>
          <cell r="E279">
            <v>1.8209</v>
          </cell>
          <cell r="F279">
            <v>2014</v>
          </cell>
          <cell r="G279" t="str">
            <v/>
          </cell>
        </row>
        <row r="280">
          <cell r="A280" t="str">
            <v>Toronto Hydro-Electric System Limited</v>
          </cell>
          <cell r="E280">
            <v>5.7115999999999998</v>
          </cell>
          <cell r="F280">
            <v>2014</v>
          </cell>
          <cell r="G280" t="str">
            <v>Industrial</v>
          </cell>
        </row>
        <row r="281">
          <cell r="A281" t="str">
            <v>Toronto Hydro-Electric System Limited</v>
          </cell>
          <cell r="E281">
            <v>4.5419</v>
          </cell>
          <cell r="F281">
            <v>2014</v>
          </cell>
          <cell r="G281" t="str">
            <v/>
          </cell>
        </row>
        <row r="282">
          <cell r="A282" t="str">
            <v>Veridian Connections Inc. - excluding Gravenhurst</v>
          </cell>
          <cell r="E282">
            <v>3.1796000000000002</v>
          </cell>
          <cell r="F282">
            <v>2014</v>
          </cell>
          <cell r="G282" t="str">
            <v>Industrial</v>
          </cell>
        </row>
        <row r="283">
          <cell r="A283" t="str">
            <v>Veridian Connections Inc. - Gravenhurst</v>
          </cell>
          <cell r="E283">
            <v>3.1796000000000002</v>
          </cell>
          <cell r="F283">
            <v>2014</v>
          </cell>
          <cell r="G283" t="str">
            <v>Industrial</v>
          </cell>
        </row>
        <row r="284">
          <cell r="A284" t="str">
            <v>Veridian Connections Inc. - excluding Gravenhurst</v>
          </cell>
          <cell r="E284">
            <v>2.0145</v>
          </cell>
          <cell r="F284">
            <v>2014</v>
          </cell>
          <cell r="G284" t="str">
            <v/>
          </cell>
        </row>
        <row r="285">
          <cell r="A285" t="str">
            <v>Veridian Connections Inc. - Gravenhurst</v>
          </cell>
          <cell r="E285">
            <v>2.0145</v>
          </cell>
          <cell r="F285">
            <v>2014</v>
          </cell>
          <cell r="G285" t="str">
            <v/>
          </cell>
        </row>
        <row r="286">
          <cell r="A286" t="str">
            <v>Wasaga Distribution Inc.</v>
          </cell>
          <cell r="E286">
            <v>4.6375999999999999</v>
          </cell>
          <cell r="F286">
            <v>2014</v>
          </cell>
          <cell r="G286" t="str">
            <v>Industrial</v>
          </cell>
        </row>
        <row r="287">
          <cell r="A287" t="str">
            <v>Waterloo North Hydro Inc.</v>
          </cell>
          <cell r="E287">
            <v>4.6787000000000001</v>
          </cell>
          <cell r="F287">
            <v>2014</v>
          </cell>
          <cell r="G287" t="str">
            <v>Industrial</v>
          </cell>
        </row>
        <row r="288">
          <cell r="A288" t="str">
            <v>Welland Hydro-Electric System Corp.</v>
          </cell>
          <cell r="E288">
            <v>2.3797999999999999</v>
          </cell>
          <cell r="F288">
            <v>2014</v>
          </cell>
          <cell r="G288" t="str">
            <v>Industrial</v>
          </cell>
        </row>
        <row r="289">
          <cell r="A289" t="str">
            <v>Wellington North Power Inc.</v>
          </cell>
          <cell r="E289">
            <v>3.6225999999999998</v>
          </cell>
          <cell r="F289">
            <v>2014</v>
          </cell>
          <cell r="G289" t="str">
            <v>Industrial</v>
          </cell>
        </row>
        <row r="290">
          <cell r="A290" t="str">
            <v>Wellington North Power Inc.</v>
          </cell>
          <cell r="E290">
            <v>1.8706</v>
          </cell>
          <cell r="F290">
            <v>2014</v>
          </cell>
          <cell r="G290" t="str">
            <v/>
          </cell>
        </row>
        <row r="291">
          <cell r="A291" t="str">
            <v>West Coast Huron Energy Inc.</v>
          </cell>
          <cell r="E291">
            <v>2.3555999999999999</v>
          </cell>
          <cell r="F291">
            <v>2014</v>
          </cell>
          <cell r="G291" t="str">
            <v>Industrial</v>
          </cell>
        </row>
        <row r="292">
          <cell r="A292" t="str">
            <v>West Coast Huron Energy Inc.</v>
          </cell>
          <cell r="E292">
            <v>1.0968</v>
          </cell>
          <cell r="F292">
            <v>2014</v>
          </cell>
          <cell r="G292" t="str">
            <v/>
          </cell>
        </row>
        <row r="293">
          <cell r="A293" t="str">
            <v>Westario Power Inc.</v>
          </cell>
          <cell r="E293">
            <v>2.0808</v>
          </cell>
          <cell r="F293">
            <v>2014</v>
          </cell>
          <cell r="G293" t="str">
            <v>Industrial</v>
          </cell>
        </row>
        <row r="294">
          <cell r="A294" t="str">
            <v>Whitby Hydro Electric Corporation</v>
          </cell>
          <cell r="E294">
            <v>4.0388999999999999</v>
          </cell>
          <cell r="F294">
            <v>2014</v>
          </cell>
          <cell r="G294" t="str">
            <v>Industrial</v>
          </cell>
        </row>
        <row r="295">
          <cell r="A295" t="str">
            <v>Woodstock Hydro Services Inc.</v>
          </cell>
          <cell r="E295">
            <v>2.5777000000000001</v>
          </cell>
          <cell r="F295">
            <v>2014</v>
          </cell>
          <cell r="G295" t="str">
            <v>Industrial</v>
          </cell>
        </row>
        <row r="296">
          <cell r="A296" t="str">
            <v>Woodstock Hydro Services Inc.</v>
          </cell>
          <cell r="E296">
            <v>2.7397999999999998</v>
          </cell>
          <cell r="F296">
            <v>2014</v>
          </cell>
          <cell r="G296" t="str">
            <v/>
          </cell>
        </row>
        <row r="297">
          <cell r="A297" t="str">
            <v>Bluewater Power Distribution Corporation</v>
          </cell>
          <cell r="E297">
            <v>1.8602000000000001</v>
          </cell>
          <cell r="F297">
            <v>2014</v>
          </cell>
          <cell r="G297" t="str">
            <v>LargeUse</v>
          </cell>
        </row>
        <row r="298">
          <cell r="A298" t="str">
            <v>Bluewater Power Distribution Corporation</v>
          </cell>
          <cell r="E298">
            <v>1.8602000000000001</v>
          </cell>
          <cell r="F298">
            <v>2014</v>
          </cell>
          <cell r="G298" t="str">
            <v>LargeUse</v>
          </cell>
        </row>
        <row r="299">
          <cell r="A299" t="str">
            <v>Cambridge and North Dumfries Hydro Inc.</v>
          </cell>
          <cell r="E299">
            <v>2.3578000000000001</v>
          </cell>
          <cell r="F299">
            <v>2014</v>
          </cell>
          <cell r="G299" t="str">
            <v>LargeUse</v>
          </cell>
        </row>
        <row r="300">
          <cell r="A300" t="str">
            <v>Enersource Hydro Mississauga Inc.</v>
          </cell>
          <cell r="E300">
            <v>2.7145000000000001</v>
          </cell>
          <cell r="F300">
            <v>2014</v>
          </cell>
          <cell r="G300" t="str">
            <v>LargeUse</v>
          </cell>
        </row>
        <row r="301">
          <cell r="A301" t="str">
            <v>Enersource Hydro Mississauga Inc.</v>
          </cell>
          <cell r="E301">
            <v>2.7145000000000001</v>
          </cell>
          <cell r="F301">
            <v>2014</v>
          </cell>
          <cell r="G301" t="str">
            <v>LargeUse</v>
          </cell>
        </row>
        <row r="302">
          <cell r="A302" t="str">
            <v>Entegrus Powerlines Inc. - Strathroy, Mount Brydges and Parkhill Service Areas</v>
          </cell>
          <cell r="E302">
            <v>5.5899999999999998E-2</v>
          </cell>
          <cell r="F302">
            <v>2014</v>
          </cell>
          <cell r="G302" t="str">
            <v>LargeUse</v>
          </cell>
        </row>
        <row r="303">
          <cell r="A303" t="str">
            <v>ENWIN Utilities Ltd.</v>
          </cell>
          <cell r="E303">
            <v>2.2361</v>
          </cell>
          <cell r="F303">
            <v>2014</v>
          </cell>
          <cell r="G303" t="str">
            <v>LargeUse</v>
          </cell>
        </row>
        <row r="304">
          <cell r="A304" t="str">
            <v>ENWIN Utilities Ltd.</v>
          </cell>
          <cell r="E304">
            <v>2.7906</v>
          </cell>
          <cell r="F304">
            <v>2014</v>
          </cell>
          <cell r="G304" t="str">
            <v>LargeUse</v>
          </cell>
        </row>
        <row r="305">
          <cell r="A305" t="str">
            <v>ENWIN Utilities Ltd.</v>
          </cell>
          <cell r="E305" t="str">
            <v>-</v>
          </cell>
          <cell r="F305">
            <v>2014</v>
          </cell>
          <cell r="G305" t="str">
            <v>LargeUse</v>
          </cell>
        </row>
        <row r="306">
          <cell r="A306" t="str">
            <v>Erie Thames Powerlines Corporation</v>
          </cell>
          <cell r="E306">
            <v>1.8179000000000001</v>
          </cell>
          <cell r="F306">
            <v>2014</v>
          </cell>
          <cell r="G306" t="str">
            <v>LargeUse</v>
          </cell>
        </row>
        <row r="307">
          <cell r="A307" t="str">
            <v>Erie Thames Powerlines Corporation - former Clinton Power and West Perth Power Service Areas</v>
          </cell>
          <cell r="E307">
            <v>1.8179000000000001</v>
          </cell>
          <cell r="F307">
            <v>2014</v>
          </cell>
          <cell r="G307" t="str">
            <v>LargeUse</v>
          </cell>
        </row>
        <row r="308">
          <cell r="A308" t="str">
            <v>Festival Hydro Inc.</v>
          </cell>
          <cell r="E308">
            <v>1.01</v>
          </cell>
          <cell r="F308">
            <v>2014</v>
          </cell>
          <cell r="G308" t="str">
            <v>LargeUse</v>
          </cell>
        </row>
        <row r="309">
          <cell r="A309" t="str">
            <v>Guelph Hydro Electric Systems Inc.</v>
          </cell>
          <cell r="E309">
            <v>2.3246000000000002</v>
          </cell>
          <cell r="F309">
            <v>2014</v>
          </cell>
          <cell r="G309" t="str">
            <v>LargeUse</v>
          </cell>
        </row>
        <row r="310">
          <cell r="A310" t="str">
            <v>Horizon Utilities Corporation</v>
          </cell>
          <cell r="E310">
            <v>1.3792</v>
          </cell>
          <cell r="F310">
            <v>2014</v>
          </cell>
          <cell r="G310" t="str">
            <v>LargeUse</v>
          </cell>
        </row>
        <row r="311">
          <cell r="A311" t="str">
            <v>Hydro One Brampton Networks Inc.</v>
          </cell>
          <cell r="E311">
            <v>2.2038000000000002</v>
          </cell>
          <cell r="F311">
            <v>2014</v>
          </cell>
          <cell r="G311" t="str">
            <v>LargeUse</v>
          </cell>
        </row>
        <row r="312">
          <cell r="A312" t="str">
            <v>Hydro One Networks Inc.</v>
          </cell>
          <cell r="E312">
            <v>0.68200000000000005</v>
          </cell>
          <cell r="F312">
            <v>2014</v>
          </cell>
          <cell r="G312" t="str">
            <v/>
          </cell>
        </row>
        <row r="313">
          <cell r="A313" t="str">
            <v>Hydro Ottawa Limited</v>
          </cell>
          <cell r="E313">
            <v>3.2704</v>
          </cell>
          <cell r="F313">
            <v>2014</v>
          </cell>
          <cell r="G313" t="str">
            <v>LargeUse</v>
          </cell>
        </row>
        <row r="314">
          <cell r="A314" t="str">
            <v>Kingston Hydro Corporation</v>
          </cell>
          <cell r="E314">
            <v>1.04</v>
          </cell>
          <cell r="F314">
            <v>2014</v>
          </cell>
          <cell r="G314" t="str">
            <v>LargeUse</v>
          </cell>
        </row>
        <row r="315">
          <cell r="A315" t="str">
            <v>Kitchener-Wilmot Hydro Inc.</v>
          </cell>
          <cell r="E315">
            <v>1.46</v>
          </cell>
          <cell r="F315">
            <v>2014</v>
          </cell>
          <cell r="G315" t="str">
            <v>LargeUse</v>
          </cell>
        </row>
        <row r="316">
          <cell r="A316" t="str">
            <v>London Hydro Inc.</v>
          </cell>
          <cell r="E316">
            <v>2.1274000000000002</v>
          </cell>
          <cell r="F316">
            <v>2014</v>
          </cell>
          <cell r="G316" t="str">
            <v>LargeUse</v>
          </cell>
        </row>
        <row r="317">
          <cell r="A317" t="str">
            <v>Milton Hydro Distribution inc.</v>
          </cell>
          <cell r="E317">
            <v>2.2162000000000002</v>
          </cell>
          <cell r="F317">
            <v>2014</v>
          </cell>
          <cell r="G317" t="str">
            <v>LargeUse</v>
          </cell>
        </row>
        <row r="318">
          <cell r="A318" t="str">
            <v>Oshawa PUC Networks Inc.</v>
          </cell>
          <cell r="E318">
            <v>2.0531000000000001</v>
          </cell>
          <cell r="F318">
            <v>2014</v>
          </cell>
          <cell r="G318" t="str">
            <v>LargeUse</v>
          </cell>
        </row>
        <row r="319">
          <cell r="A319" t="str">
            <v>Peterborough Distribution Incorporated</v>
          </cell>
          <cell r="E319">
            <v>0.72629999999999995</v>
          </cell>
          <cell r="F319">
            <v>2014</v>
          </cell>
          <cell r="G319" t="str">
            <v>LargeUse</v>
          </cell>
        </row>
        <row r="320">
          <cell r="A320" t="str">
            <v>PowerStream Inc. - excl. former Barrie Hydro Ser. Area</v>
          </cell>
          <cell r="E320">
            <v>1.3976999999999999</v>
          </cell>
          <cell r="F320">
            <v>2014</v>
          </cell>
          <cell r="G320" t="str">
            <v>LargeUse</v>
          </cell>
        </row>
        <row r="321">
          <cell r="A321" t="str">
            <v>PowerStream Inc. - former Barrie Hydro Service Area</v>
          </cell>
          <cell r="E321">
            <v>1.3976999999999999</v>
          </cell>
          <cell r="F321">
            <v>2014</v>
          </cell>
          <cell r="G321" t="str">
            <v>LargeUse</v>
          </cell>
        </row>
        <row r="322">
          <cell r="A322" t="str">
            <v>Toronto Hydro-Electric System Limited</v>
          </cell>
          <cell r="E322">
            <v>4.8388</v>
          </cell>
          <cell r="F322">
            <v>2014</v>
          </cell>
          <cell r="G322" t="str">
            <v>LargeUse</v>
          </cell>
        </row>
        <row r="323">
          <cell r="A323" t="str">
            <v>Veridian Connections Inc. - excluding Gravenhurst</v>
          </cell>
          <cell r="E323">
            <v>2.8370000000000002</v>
          </cell>
          <cell r="F323">
            <v>2014</v>
          </cell>
          <cell r="G323" t="str">
            <v>LargeUse</v>
          </cell>
        </row>
        <row r="324">
          <cell r="A324" t="str">
            <v>Veridian Connections Inc. - Gravenhurst</v>
          </cell>
          <cell r="E324">
            <v>2.8370000000000002</v>
          </cell>
          <cell r="F324">
            <v>2014</v>
          </cell>
          <cell r="G324" t="str">
            <v>LargeUse</v>
          </cell>
        </row>
        <row r="325">
          <cell r="A325" t="str">
            <v>Waterloo North Hydro Inc.</v>
          </cell>
          <cell r="E325">
            <v>3.2947000000000002</v>
          </cell>
          <cell r="F325">
            <v>2014</v>
          </cell>
          <cell r="G325" t="str">
            <v>LargeUse</v>
          </cell>
        </row>
        <row r="326">
          <cell r="A326" t="str">
            <v>Welland Hydro-Electric System Corp.</v>
          </cell>
          <cell r="E326">
            <v>0.80710000000000004</v>
          </cell>
          <cell r="F326">
            <v>2014</v>
          </cell>
          <cell r="G326" t="str">
            <v>LargeUse</v>
          </cell>
        </row>
        <row r="327">
          <cell r="A327" t="str">
            <v>West Coast Huron Energy Inc.</v>
          </cell>
          <cell r="E327">
            <v>1.7306999999999999</v>
          </cell>
          <cell r="F327">
            <v>2014</v>
          </cell>
          <cell r="G327" t="str">
            <v>LargeUse</v>
          </cell>
        </row>
        <row r="328">
          <cell r="A328" t="str">
            <v>Bluewater Power Distribution Corporation</v>
          </cell>
          <cell r="E328">
            <v>25.739899999999999</v>
          </cell>
          <cell r="F328">
            <v>2014</v>
          </cell>
          <cell r="G328" t="str">
            <v/>
          </cell>
        </row>
        <row r="329">
          <cell r="A329" t="str">
            <v>Brant County Power Inc.</v>
          </cell>
          <cell r="E329">
            <v>30.502800000000001</v>
          </cell>
          <cell r="F329">
            <v>2014</v>
          </cell>
          <cell r="G329" t="str">
            <v/>
          </cell>
        </row>
        <row r="330">
          <cell r="A330" t="str">
            <v>Brantford Power Inc.</v>
          </cell>
          <cell r="E330">
            <v>18.828600000000002</v>
          </cell>
          <cell r="F330">
            <v>2014</v>
          </cell>
          <cell r="G330" t="str">
            <v/>
          </cell>
        </row>
        <row r="331">
          <cell r="A331" t="str">
            <v>Canadian Niagara Power Inc. - Eastern Ontario Power</v>
          </cell>
          <cell r="E331">
            <v>5.0109000000000004</v>
          </cell>
          <cell r="F331">
            <v>2014</v>
          </cell>
          <cell r="G331" t="str">
            <v/>
          </cell>
        </row>
        <row r="332">
          <cell r="A332" t="str">
            <v>Canadian Niagara Power Inc. - Fort Erie</v>
          </cell>
          <cell r="E332">
            <v>5.0109000000000004</v>
          </cell>
          <cell r="F332">
            <v>2014</v>
          </cell>
          <cell r="G332" t="str">
            <v/>
          </cell>
        </row>
        <row r="333">
          <cell r="A333" t="str">
            <v>Canadian Niagara Power Inc. - Port Colborne</v>
          </cell>
          <cell r="E333">
            <v>5.0109000000000004</v>
          </cell>
          <cell r="F333">
            <v>2014</v>
          </cell>
          <cell r="G333" t="str">
            <v/>
          </cell>
        </row>
        <row r="334">
          <cell r="A334" t="str">
            <v>Centre Wellington Hydro Ltd.</v>
          </cell>
          <cell r="E334">
            <v>11.950200000000001</v>
          </cell>
          <cell r="F334">
            <v>2014</v>
          </cell>
          <cell r="G334" t="str">
            <v/>
          </cell>
        </row>
        <row r="335">
          <cell r="A335" t="str">
            <v>Chapleau Public Utilities Corporation</v>
          </cell>
          <cell r="E335">
            <v>13.6395</v>
          </cell>
          <cell r="F335">
            <v>2014</v>
          </cell>
          <cell r="G335" t="str">
            <v/>
          </cell>
        </row>
        <row r="336">
          <cell r="A336" t="str">
            <v>E.L.K. Energy Inc.</v>
          </cell>
          <cell r="E336">
            <v>5.6779000000000002</v>
          </cell>
          <cell r="F336">
            <v>2014</v>
          </cell>
          <cell r="G336" t="str">
            <v/>
          </cell>
        </row>
        <row r="337">
          <cell r="A337" t="str">
            <v>Entegrus Powerlines Inc. - former Chatham-Kent Hydro Service Area</v>
          </cell>
          <cell r="E337">
            <v>0.60970000000000002</v>
          </cell>
          <cell r="F337">
            <v>2014</v>
          </cell>
          <cell r="G337" t="str">
            <v/>
          </cell>
        </row>
        <row r="338">
          <cell r="A338" t="str">
            <v>Entegrus Powerlines Inc. - Strathroy, Mount Brydges and Parkhill Service Areas</v>
          </cell>
          <cell r="E338">
            <v>1.0208999999999999</v>
          </cell>
          <cell r="F338">
            <v>2014</v>
          </cell>
          <cell r="G338" t="str">
            <v/>
          </cell>
        </row>
        <row r="339">
          <cell r="A339" t="str">
            <v>Entegrus Powerlines Inc. - Dutton Service Area</v>
          </cell>
          <cell r="E339">
            <v>5.1492000000000004</v>
          </cell>
          <cell r="F339">
            <v>2014</v>
          </cell>
          <cell r="G339" t="str">
            <v/>
          </cell>
        </row>
        <row r="340">
          <cell r="A340" t="str">
            <v>ENWIN Utilities Ltd.</v>
          </cell>
          <cell r="E340" t="str">
            <v>-</v>
          </cell>
          <cell r="F340">
            <v>2014</v>
          </cell>
          <cell r="G340" t="str">
            <v/>
          </cell>
        </row>
        <row r="341">
          <cell r="A341" t="str">
            <v>Erie Thames Powerlines Corporation</v>
          </cell>
          <cell r="E341">
            <v>14.958600000000001</v>
          </cell>
          <cell r="F341">
            <v>2014</v>
          </cell>
          <cell r="G341" t="str">
            <v/>
          </cell>
        </row>
        <row r="342">
          <cell r="A342" t="str">
            <v>Erie Thames Powerlines Corporation - former Clinton Power Service Area</v>
          </cell>
          <cell r="E342">
            <v>14.958600000000001</v>
          </cell>
          <cell r="F342">
            <v>2014</v>
          </cell>
          <cell r="G342" t="str">
            <v/>
          </cell>
        </row>
        <row r="343">
          <cell r="A343" t="str">
            <v>Erie Thames Powerlines Corporation - former West Perth Power Service Area</v>
          </cell>
          <cell r="E343">
            <v>14.958600000000001</v>
          </cell>
          <cell r="F343">
            <v>2014</v>
          </cell>
          <cell r="G343" t="str">
            <v/>
          </cell>
        </row>
        <row r="344">
          <cell r="A344" t="str">
            <v>Espanola Regional Hydro Distribution Corporation</v>
          </cell>
          <cell r="E344">
            <v>17.010400000000001</v>
          </cell>
          <cell r="F344">
            <v>2014</v>
          </cell>
          <cell r="G344" t="str">
            <v/>
          </cell>
        </row>
        <row r="345">
          <cell r="A345" t="str">
            <v>Essex Powerlines Corporation</v>
          </cell>
          <cell r="E345">
            <v>9.4397000000000002</v>
          </cell>
          <cell r="F345">
            <v>2014</v>
          </cell>
          <cell r="G345" t="str">
            <v/>
          </cell>
        </row>
        <row r="346">
          <cell r="A346" t="str">
            <v>Festival Hydro Inc.</v>
          </cell>
          <cell r="E346">
            <v>10.819800000000001</v>
          </cell>
          <cell r="F346">
            <v>2014</v>
          </cell>
          <cell r="G346" t="str">
            <v/>
          </cell>
        </row>
        <row r="347">
          <cell r="A347" t="str">
            <v>Greater Sudbury Hydro Inc.</v>
          </cell>
          <cell r="E347">
            <v>12.473000000000001</v>
          </cell>
          <cell r="F347">
            <v>2014</v>
          </cell>
          <cell r="G347" t="str">
            <v/>
          </cell>
        </row>
        <row r="348">
          <cell r="A348" t="str">
            <v>Guelph Hydro Electric Systems Inc.</v>
          </cell>
          <cell r="E348">
            <v>7.7038000000000002</v>
          </cell>
          <cell r="F348">
            <v>2014</v>
          </cell>
          <cell r="G348" t="str">
            <v/>
          </cell>
        </row>
        <row r="349">
          <cell r="A349" t="str">
            <v>Haldimand County Hydro Inc.</v>
          </cell>
          <cell r="E349">
            <v>36.726100000000002</v>
          </cell>
          <cell r="F349">
            <v>2014</v>
          </cell>
          <cell r="G349" t="str">
            <v/>
          </cell>
        </row>
        <row r="350">
          <cell r="A350" t="str">
            <v>Halton Hills Hydro Inc.</v>
          </cell>
          <cell r="E350">
            <v>18.8596</v>
          </cell>
          <cell r="F350">
            <v>2014</v>
          </cell>
          <cell r="G350" t="str">
            <v/>
          </cell>
        </row>
        <row r="351">
          <cell r="A351" t="str">
            <v>Hearst Power Distribution Company Limited</v>
          </cell>
          <cell r="E351">
            <v>3.1198000000000001</v>
          </cell>
          <cell r="F351">
            <v>2014</v>
          </cell>
          <cell r="G351" t="str">
            <v/>
          </cell>
        </row>
        <row r="352">
          <cell r="A352" t="str">
            <v>Horizon Utilities Corporation</v>
          </cell>
          <cell r="E352">
            <v>12.5335</v>
          </cell>
          <cell r="F352">
            <v>2014</v>
          </cell>
          <cell r="G352" t="str">
            <v/>
          </cell>
        </row>
        <row r="353">
          <cell r="A353" t="str">
            <v>Hydro Hawkesbury Inc.</v>
          </cell>
          <cell r="E353">
            <v>3.1753999999999998</v>
          </cell>
          <cell r="F353">
            <v>2014</v>
          </cell>
          <cell r="G353" t="str">
            <v/>
          </cell>
        </row>
        <row r="354">
          <cell r="A354" t="str">
            <v>Hydro One Networks Inc.</v>
          </cell>
          <cell r="E354">
            <v>9.9860000000000004E-2</v>
          </cell>
          <cell r="F354">
            <v>2014</v>
          </cell>
          <cell r="G354" t="str">
            <v/>
          </cell>
        </row>
        <row r="355">
          <cell r="A355" t="str">
            <v>Hydro One Networks Inc. - Norfolk</v>
          </cell>
          <cell r="E355">
            <v>19.433</v>
          </cell>
          <cell r="F355">
            <v>2014</v>
          </cell>
          <cell r="G355" t="str">
            <v/>
          </cell>
        </row>
        <row r="356">
          <cell r="A356" t="str">
            <v>Hydro Ottawa Limited</v>
          </cell>
          <cell r="E356">
            <v>9.9072999999999993</v>
          </cell>
          <cell r="F356">
            <v>2014</v>
          </cell>
          <cell r="G356" t="str">
            <v/>
          </cell>
        </row>
        <row r="357">
          <cell r="A357" t="str">
            <v>Innisfil Hydro Distribution Systems Limited</v>
          </cell>
          <cell r="E357">
            <v>49.472099999999998</v>
          </cell>
          <cell r="F357">
            <v>2014</v>
          </cell>
          <cell r="G357" t="str">
            <v/>
          </cell>
        </row>
        <row r="358">
          <cell r="A358" t="str">
            <v>Lakefront Utilities Inc.</v>
          </cell>
          <cell r="E358">
            <v>11.7987</v>
          </cell>
          <cell r="F358">
            <v>2014</v>
          </cell>
          <cell r="G358" t="str">
            <v/>
          </cell>
        </row>
        <row r="359">
          <cell r="A359" t="str">
            <v>Lakeland Power Distribution Ltd.</v>
          </cell>
          <cell r="E359">
            <v>21.418600000000001</v>
          </cell>
          <cell r="F359">
            <v>2014</v>
          </cell>
          <cell r="G359" t="str">
            <v/>
          </cell>
        </row>
        <row r="360">
          <cell r="A360" t="str">
            <v>Lakeland Power Distribution Ltd. - Parry Sound</v>
          </cell>
          <cell r="E360">
            <v>16.631399999999999</v>
          </cell>
          <cell r="F360">
            <v>2014</v>
          </cell>
          <cell r="G360" t="str">
            <v/>
          </cell>
        </row>
        <row r="361">
          <cell r="A361" t="str">
            <v>London Hydro Inc.</v>
          </cell>
          <cell r="E361">
            <v>11.1031</v>
          </cell>
          <cell r="F361">
            <v>2014</v>
          </cell>
          <cell r="G361" t="str">
            <v/>
          </cell>
        </row>
        <row r="362">
          <cell r="A362" t="str">
            <v>Milton Hydro Distribution inc.</v>
          </cell>
          <cell r="E362">
            <v>18.201699999999999</v>
          </cell>
          <cell r="F362">
            <v>2014</v>
          </cell>
          <cell r="G362" t="str">
            <v/>
          </cell>
        </row>
        <row r="363">
          <cell r="A363" t="str">
            <v>Newmarket - Tay Power Distribution Ltd.</v>
          </cell>
          <cell r="E363">
            <v>12.1707</v>
          </cell>
          <cell r="F363">
            <v>2014</v>
          </cell>
          <cell r="G363" t="str">
            <v/>
          </cell>
        </row>
        <row r="364">
          <cell r="A364" t="str">
            <v>Newmarket - Tay Power Distribution Ltd.</v>
          </cell>
          <cell r="E364">
            <v>12.1707</v>
          </cell>
          <cell r="F364">
            <v>2014</v>
          </cell>
          <cell r="G364" t="str">
            <v/>
          </cell>
        </row>
        <row r="365">
          <cell r="A365" t="str">
            <v xml:space="preserve">Niagara Peninsula Energy Inc. </v>
          </cell>
          <cell r="E365">
            <v>16.055299999999999</v>
          </cell>
          <cell r="F365">
            <v>2014</v>
          </cell>
          <cell r="G365" t="str">
            <v/>
          </cell>
        </row>
        <row r="366">
          <cell r="A366" t="str">
            <v>North Bay Hydro Distribution Limited</v>
          </cell>
          <cell r="E366">
            <v>15.436999999999999</v>
          </cell>
          <cell r="F366">
            <v>2014</v>
          </cell>
          <cell r="G366" t="str">
            <v/>
          </cell>
        </row>
        <row r="367">
          <cell r="A367" t="str">
            <v>Oakville Hydro Electricity Distribution Inc.</v>
          </cell>
          <cell r="E367">
            <v>45.5762</v>
          </cell>
          <cell r="F367">
            <v>2014</v>
          </cell>
          <cell r="G367" t="str">
            <v/>
          </cell>
        </row>
        <row r="368">
          <cell r="A368" t="str">
            <v>Orangeville Hydro Limited</v>
          </cell>
          <cell r="E368">
            <v>12.1717</v>
          </cell>
          <cell r="F368">
            <v>2014</v>
          </cell>
          <cell r="G368" t="str">
            <v/>
          </cell>
        </row>
        <row r="369">
          <cell r="A369" t="str">
            <v>Orillia Power Distribution Corporation</v>
          </cell>
          <cell r="E369">
            <v>9.8404000000000007</v>
          </cell>
          <cell r="F369">
            <v>2014</v>
          </cell>
          <cell r="G369" t="str">
            <v/>
          </cell>
        </row>
        <row r="370">
          <cell r="A370" t="str">
            <v>Oshawa PUC Networks Inc.</v>
          </cell>
          <cell r="E370">
            <v>6.2114000000000003</v>
          </cell>
          <cell r="F370">
            <v>2014</v>
          </cell>
          <cell r="G370" t="str">
            <v/>
          </cell>
        </row>
        <row r="371">
          <cell r="A371" t="str">
            <v>Ottawa River Power Corporation</v>
          </cell>
          <cell r="E371">
            <v>7.8817000000000004</v>
          </cell>
          <cell r="F371">
            <v>2014</v>
          </cell>
          <cell r="G371" t="str">
            <v/>
          </cell>
        </row>
        <row r="372">
          <cell r="A372" t="str">
            <v>Peterborough Distribution Incorporated</v>
          </cell>
          <cell r="E372">
            <v>4.5522</v>
          </cell>
          <cell r="F372">
            <v>2014</v>
          </cell>
          <cell r="G372" t="str">
            <v/>
          </cell>
        </row>
        <row r="373">
          <cell r="A373" t="str">
            <v>PowerStream Inc. - excl. former Barrie Hydro Ser. Area</v>
          </cell>
          <cell r="E373">
            <v>7.9142999999999999</v>
          </cell>
          <cell r="F373">
            <v>2014</v>
          </cell>
          <cell r="G373" t="str">
            <v/>
          </cell>
        </row>
        <row r="374">
          <cell r="A374" t="str">
            <v>PowerStream Inc. - former Barrie Hydro Ser. Area</v>
          </cell>
          <cell r="E374">
            <v>7.9142999999999999</v>
          </cell>
          <cell r="F374">
            <v>2014</v>
          </cell>
          <cell r="G374" t="str">
            <v/>
          </cell>
        </row>
        <row r="375">
          <cell r="A375" t="str">
            <v>PUC Distribution Inc.</v>
          </cell>
          <cell r="E375">
            <v>26.657499999999999</v>
          </cell>
          <cell r="F375">
            <v>2014</v>
          </cell>
          <cell r="G375" t="str">
            <v/>
          </cell>
        </row>
        <row r="376">
          <cell r="A376" t="str">
            <v>Rideau St. Lawrence Distribution Inc.</v>
          </cell>
          <cell r="E376">
            <v>15.3576</v>
          </cell>
          <cell r="F376">
            <v>2014</v>
          </cell>
          <cell r="G376" t="str">
            <v/>
          </cell>
        </row>
        <row r="377">
          <cell r="A377" t="str">
            <v>St. Thomas Energy Inc.</v>
          </cell>
          <cell r="E377">
            <v>6.9740000000000002</v>
          </cell>
          <cell r="F377">
            <v>2014</v>
          </cell>
          <cell r="G377" t="str">
            <v/>
          </cell>
        </row>
        <row r="378">
          <cell r="A378" t="str">
            <v>Thunder Bay Hydro Electricity Distribution Inc.</v>
          </cell>
          <cell r="E378">
            <v>5.4146999999999998</v>
          </cell>
          <cell r="F378">
            <v>2014</v>
          </cell>
          <cell r="G378" t="str">
            <v/>
          </cell>
        </row>
        <row r="379">
          <cell r="A379" t="str">
            <v>Tillsonburg Hydro Inc.</v>
          </cell>
          <cell r="E379">
            <v>21.038699999999999</v>
          </cell>
          <cell r="F379">
            <v>2014</v>
          </cell>
          <cell r="G379" t="str">
            <v/>
          </cell>
        </row>
        <row r="380">
          <cell r="A380" t="str">
            <v>Veridian Connections Inc. - excluding Gravenhurst</v>
          </cell>
          <cell r="E380">
            <v>13.0977</v>
          </cell>
          <cell r="F380">
            <v>2014</v>
          </cell>
          <cell r="G380" t="str">
            <v/>
          </cell>
        </row>
        <row r="381">
          <cell r="A381" t="str">
            <v>Veridian Connections Inc. - Gravenhurst</v>
          </cell>
          <cell r="E381">
            <v>13.0977</v>
          </cell>
          <cell r="F381">
            <v>2014</v>
          </cell>
          <cell r="G381" t="str">
            <v/>
          </cell>
        </row>
        <row r="382">
          <cell r="A382" t="str">
            <v>Welland Hydro-Electric System Corp.</v>
          </cell>
          <cell r="E382">
            <v>5.8254000000000001</v>
          </cell>
          <cell r="F382">
            <v>2014</v>
          </cell>
          <cell r="G382" t="str">
            <v/>
          </cell>
        </row>
        <row r="383">
          <cell r="A383" t="str">
            <v>Wellington North Power Inc.</v>
          </cell>
          <cell r="E383">
            <v>19.157299999999999</v>
          </cell>
          <cell r="F383">
            <v>2014</v>
          </cell>
          <cell r="G383" t="str">
            <v/>
          </cell>
        </row>
        <row r="384">
          <cell r="A384" t="str">
            <v>West Coast Huron Energy Inc.</v>
          </cell>
          <cell r="E384">
            <v>0</v>
          </cell>
          <cell r="F384">
            <v>2014</v>
          </cell>
          <cell r="G384" t="str">
            <v/>
          </cell>
        </row>
        <row r="385">
          <cell r="A385" t="str">
            <v>Westario Power Inc.</v>
          </cell>
          <cell r="E385">
            <v>28.3889</v>
          </cell>
          <cell r="F385">
            <v>2014</v>
          </cell>
          <cell r="G385" t="str">
            <v/>
          </cell>
        </row>
        <row r="386">
          <cell r="A386" t="str">
            <v>Whitby Hydro Electric Corporation</v>
          </cell>
          <cell r="E386">
            <v>14.703200000000001</v>
          </cell>
          <cell r="F386">
            <v>2014</v>
          </cell>
          <cell r="G386" t="str">
            <v/>
          </cell>
        </row>
        <row r="387">
          <cell r="A387" t="str">
            <v>Algoma Power Inc.</v>
          </cell>
          <cell r="E387">
            <v>0.15790000000000001</v>
          </cell>
          <cell r="F387">
            <v>2014</v>
          </cell>
          <cell r="G387" t="str">
            <v>SL</v>
          </cell>
        </row>
        <row r="388">
          <cell r="A388" t="str">
            <v>Atikokan Hydro Inc.</v>
          </cell>
          <cell r="E388">
            <v>14.8903</v>
          </cell>
          <cell r="F388">
            <v>2014</v>
          </cell>
          <cell r="G388" t="str">
            <v>SL</v>
          </cell>
        </row>
        <row r="389">
          <cell r="A389" t="str">
            <v>Bluewater Power Distribution Corporation</v>
          </cell>
          <cell r="E389">
            <v>18.825800000000001</v>
          </cell>
          <cell r="F389">
            <v>2014</v>
          </cell>
          <cell r="G389" t="str">
            <v>SL</v>
          </cell>
        </row>
        <row r="390">
          <cell r="A390" t="str">
            <v>Brant County Power Inc.</v>
          </cell>
          <cell r="E390">
            <v>44.8917</v>
          </cell>
          <cell r="F390">
            <v>2014</v>
          </cell>
          <cell r="G390" t="str">
            <v>SL</v>
          </cell>
        </row>
        <row r="391">
          <cell r="A391" t="str">
            <v>Brantford Power Inc.</v>
          </cell>
          <cell r="E391">
            <v>2.8001999999999998</v>
          </cell>
          <cell r="F391">
            <v>2014</v>
          </cell>
          <cell r="G391" t="str">
            <v>SL</v>
          </cell>
        </row>
        <row r="392">
          <cell r="A392" t="str">
            <v>Burlington Hydro Inc.</v>
          </cell>
          <cell r="E392">
            <v>4.3040000000000003</v>
          </cell>
          <cell r="F392">
            <v>2014</v>
          </cell>
          <cell r="G392" t="str">
            <v>SL</v>
          </cell>
        </row>
        <row r="393">
          <cell r="A393" t="str">
            <v>Cambridge and North Dumfries Hydro Inc.</v>
          </cell>
          <cell r="E393">
            <v>15.480700000000001</v>
          </cell>
          <cell r="F393">
            <v>2014</v>
          </cell>
          <cell r="G393" t="str">
            <v>SL</v>
          </cell>
        </row>
        <row r="394">
          <cell r="A394" t="str">
            <v>Canadian Niagara Power Inc. - Eastern Ontario Power</v>
          </cell>
          <cell r="E394">
            <v>9.6593999999999998</v>
          </cell>
          <cell r="F394">
            <v>2012</v>
          </cell>
          <cell r="G394" t="str">
            <v>SL</v>
          </cell>
        </row>
        <row r="395">
          <cell r="A395" t="str">
            <v>Canadian Niagara Power Inc. - Fort Erie</v>
          </cell>
          <cell r="E395">
            <v>9.6593999999999998</v>
          </cell>
          <cell r="F395">
            <v>2012</v>
          </cell>
          <cell r="G395" t="str">
            <v>SL</v>
          </cell>
        </row>
        <row r="396">
          <cell r="A396" t="str">
            <v>Canadian Niagara Power Inc. - Port Colborne Hydro Inc.</v>
          </cell>
          <cell r="E396">
            <v>8.7698</v>
          </cell>
          <cell r="F396">
            <v>2012</v>
          </cell>
          <cell r="G396" t="str">
            <v>SL</v>
          </cell>
        </row>
        <row r="397">
          <cell r="A397" t="str">
            <v>Centre Wellington Hydro Ltd.</v>
          </cell>
          <cell r="E397">
            <v>8.8867999999999991</v>
          </cell>
          <cell r="F397">
            <v>2014</v>
          </cell>
          <cell r="G397" t="str">
            <v>SL</v>
          </cell>
        </row>
        <row r="398">
          <cell r="A398" t="str">
            <v>Chapleau Public Utilities Corporation</v>
          </cell>
          <cell r="E398">
            <v>20.3873</v>
          </cell>
          <cell r="F398">
            <v>2014</v>
          </cell>
          <cell r="G398" t="str">
            <v>SL</v>
          </cell>
        </row>
        <row r="399">
          <cell r="A399" t="str">
            <v>COLLUS PowerStream Corporation</v>
          </cell>
          <cell r="E399">
            <v>14.588800000000001</v>
          </cell>
          <cell r="F399">
            <v>2014</v>
          </cell>
          <cell r="G399" t="str">
            <v>SL</v>
          </cell>
        </row>
        <row r="400">
          <cell r="A400" t="str">
            <v>Cooperative Hydro Embrun Inc.</v>
          </cell>
          <cell r="E400">
            <v>7.6727999999999996</v>
          </cell>
          <cell r="F400">
            <v>2014</v>
          </cell>
          <cell r="G400" t="str">
            <v>SL</v>
          </cell>
        </row>
        <row r="401">
          <cell r="A401" t="str">
            <v>E.L.K. Energy Inc.</v>
          </cell>
          <cell r="E401">
            <v>11.026400000000001</v>
          </cell>
          <cell r="F401">
            <v>2014</v>
          </cell>
          <cell r="G401" t="str">
            <v>SL</v>
          </cell>
        </row>
        <row r="402">
          <cell r="A402" t="str">
            <v>Enersource Hydro Mississauga Inc.</v>
          </cell>
          <cell r="E402">
            <v>10.619199999999999</v>
          </cell>
          <cell r="F402">
            <v>2014</v>
          </cell>
          <cell r="G402" t="str">
            <v>SL</v>
          </cell>
        </row>
        <row r="403">
          <cell r="A403" t="str">
            <v>Entegrus Powerlines Inc. - former Chatham-Kent Hydro Service Area</v>
          </cell>
          <cell r="E403">
            <v>1.2675000000000001</v>
          </cell>
          <cell r="F403">
            <v>2014</v>
          </cell>
          <cell r="G403" t="str">
            <v>SL</v>
          </cell>
        </row>
        <row r="404">
          <cell r="A404" t="str">
            <v>Entegrus Powerlines Inc. - Strathroy, Mount Brydges and Parkhill Service Areas</v>
          </cell>
          <cell r="E404">
            <v>0.59819999999999995</v>
          </cell>
          <cell r="F404">
            <v>2014</v>
          </cell>
          <cell r="G404" t="str">
            <v>SL</v>
          </cell>
        </row>
        <row r="405">
          <cell r="A405" t="str">
            <v>Entegrus Powerlines Inc. - Dutton Service Area</v>
          </cell>
          <cell r="E405">
            <v>3.0522999999999998</v>
          </cell>
          <cell r="F405">
            <v>2014</v>
          </cell>
          <cell r="G405" t="str">
            <v>SL</v>
          </cell>
        </row>
        <row r="406">
          <cell r="A406" t="str">
            <v>Entegrus Powerlines Inc. - Newbury Service Area</v>
          </cell>
          <cell r="E406">
            <v>3.4986999999999999</v>
          </cell>
          <cell r="F406">
            <v>2014</v>
          </cell>
          <cell r="G406" t="str">
            <v>SL</v>
          </cell>
        </row>
        <row r="407">
          <cell r="A407" t="str">
            <v>ENWIN Utilities Ltd.</v>
          </cell>
          <cell r="E407" t="str">
            <v>-</v>
          </cell>
          <cell r="F407">
            <v>2014</v>
          </cell>
          <cell r="G407" t="str">
            <v>SL</v>
          </cell>
        </row>
        <row r="408">
          <cell r="A408" t="str">
            <v>Erie Thames Powerlines Corporation</v>
          </cell>
          <cell r="E408">
            <v>22.433900000000001</v>
          </cell>
          <cell r="F408">
            <v>2014</v>
          </cell>
          <cell r="G408" t="str">
            <v>SL</v>
          </cell>
        </row>
        <row r="409">
          <cell r="A409" t="str">
            <v>Erie Thames Powerlines Corporation - former Clinton Power Service Area</v>
          </cell>
          <cell r="E409">
            <v>22.433900000000001</v>
          </cell>
          <cell r="F409">
            <v>2014</v>
          </cell>
          <cell r="G409" t="str">
            <v>SL</v>
          </cell>
        </row>
        <row r="410">
          <cell r="A410" t="str">
            <v>Erie Thames Powerlines Corporation - former West Perth Power Service Area</v>
          </cell>
          <cell r="E410">
            <v>22.433900000000001</v>
          </cell>
          <cell r="F410">
            <v>2014</v>
          </cell>
          <cell r="G410" t="str">
            <v>SL</v>
          </cell>
        </row>
        <row r="411">
          <cell r="A411" t="str">
            <v>Espanola Regional Hydro Distribution Corporation</v>
          </cell>
          <cell r="E411">
            <v>24.721599999999999</v>
          </cell>
          <cell r="F411">
            <v>2014</v>
          </cell>
          <cell r="G411" t="str">
            <v>SL</v>
          </cell>
        </row>
        <row r="412">
          <cell r="A412" t="str">
            <v>Essex Powerlines Corporation</v>
          </cell>
          <cell r="E412">
            <v>8.6188000000000002</v>
          </cell>
          <cell r="F412">
            <v>2014</v>
          </cell>
          <cell r="G412" t="str">
            <v>SL</v>
          </cell>
        </row>
        <row r="413">
          <cell r="A413" t="str">
            <v>Festival Hydro Inc.</v>
          </cell>
          <cell r="E413">
            <v>5.0151000000000003</v>
          </cell>
          <cell r="F413">
            <v>2014</v>
          </cell>
          <cell r="G413" t="str">
            <v>SL</v>
          </cell>
        </row>
        <row r="414">
          <cell r="A414" t="str">
            <v>Fort Frances Power Corporation</v>
          </cell>
          <cell r="E414">
            <v>4.1380999999999997</v>
          </cell>
          <cell r="F414">
            <v>2014</v>
          </cell>
          <cell r="G414" t="str">
            <v>SL</v>
          </cell>
        </row>
        <row r="415">
          <cell r="A415" t="str">
            <v>Greater Sudbury Hydro Inc.</v>
          </cell>
          <cell r="E415">
            <v>2.6126999999999998</v>
          </cell>
          <cell r="F415">
            <v>2014</v>
          </cell>
          <cell r="G415" t="str">
            <v>SL</v>
          </cell>
        </row>
        <row r="416">
          <cell r="A416" t="str">
            <v>Grimsby Power Inc.</v>
          </cell>
          <cell r="E416">
            <v>5.2229999999999999</v>
          </cell>
          <cell r="F416">
            <v>2014</v>
          </cell>
          <cell r="G416" t="str">
            <v>SL</v>
          </cell>
        </row>
        <row r="417">
          <cell r="A417" t="str">
            <v>Guelph Hydro Electric Systems Inc.</v>
          </cell>
          <cell r="E417">
            <v>9.4450000000000003</v>
          </cell>
          <cell r="F417">
            <v>2014</v>
          </cell>
          <cell r="G417" t="str">
            <v>SL</v>
          </cell>
        </row>
        <row r="418">
          <cell r="A418" t="str">
            <v>Haldimand County Hydro Inc.</v>
          </cell>
          <cell r="E418">
            <v>14.588200000000001</v>
          </cell>
          <cell r="F418">
            <v>2014</v>
          </cell>
          <cell r="G418" t="str">
            <v>SL</v>
          </cell>
        </row>
        <row r="419">
          <cell r="A419" t="str">
            <v>Halton Hills Hydro Inc.</v>
          </cell>
          <cell r="E419">
            <v>29.587399999999999</v>
          </cell>
          <cell r="F419">
            <v>2014</v>
          </cell>
          <cell r="G419" t="str">
            <v>SL</v>
          </cell>
        </row>
        <row r="420">
          <cell r="A420" t="str">
            <v>Hearst Power Distribution Company Limited</v>
          </cell>
          <cell r="E420">
            <v>2.2936999999999999</v>
          </cell>
          <cell r="F420">
            <v>2014</v>
          </cell>
          <cell r="G420" t="str">
            <v>SL</v>
          </cell>
        </row>
        <row r="421">
          <cell r="A421" t="str">
            <v>Horizon Utilities Corporation</v>
          </cell>
          <cell r="E421">
            <v>6.3601000000000001</v>
          </cell>
          <cell r="F421">
            <v>2014</v>
          </cell>
          <cell r="G421" t="str">
            <v>SL</v>
          </cell>
        </row>
        <row r="422">
          <cell r="A422" t="str">
            <v>Hydro 2000 Inc.</v>
          </cell>
          <cell r="E422">
            <v>6.9903000000000004</v>
          </cell>
          <cell r="F422">
            <v>2014</v>
          </cell>
          <cell r="G422" t="str">
            <v>SL</v>
          </cell>
        </row>
        <row r="423">
          <cell r="A423" t="str">
            <v>Hydro Hawkesbury Inc.</v>
          </cell>
          <cell r="E423">
            <v>5.7504</v>
          </cell>
          <cell r="F423">
            <v>2014</v>
          </cell>
          <cell r="G423" t="str">
            <v>SL</v>
          </cell>
        </row>
        <row r="424">
          <cell r="A424" t="str">
            <v>Hydro One Brampton Networks Inc.</v>
          </cell>
          <cell r="E424">
            <v>8.7506000000000004</v>
          </cell>
          <cell r="F424">
            <v>2014</v>
          </cell>
          <cell r="G424" t="str">
            <v>SL</v>
          </cell>
        </row>
        <row r="425">
          <cell r="A425" t="str">
            <v>Hydro One Networks Inc.</v>
          </cell>
          <cell r="E425">
            <v>7.288E-2</v>
          </cell>
          <cell r="F425">
            <v>2014</v>
          </cell>
          <cell r="G425" t="str">
            <v>SL</v>
          </cell>
        </row>
        <row r="426">
          <cell r="A426" t="str">
            <v>Hydro One Networks Inc. - Norfolk</v>
          </cell>
          <cell r="E426">
            <v>7.4268999999999998</v>
          </cell>
          <cell r="F426">
            <v>2014</v>
          </cell>
          <cell r="G426" t="str">
            <v>SL</v>
          </cell>
        </row>
        <row r="427">
          <cell r="A427" t="str">
            <v>Hydro Ottawa Limited</v>
          </cell>
          <cell r="E427">
            <v>3.9483999999999999</v>
          </cell>
          <cell r="F427">
            <v>2014</v>
          </cell>
          <cell r="G427" t="str">
            <v>SL</v>
          </cell>
        </row>
        <row r="428">
          <cell r="A428" t="str">
            <v>Innisfil Hydro Distribution Systems Limited</v>
          </cell>
          <cell r="E428">
            <v>38.356400000000001</v>
          </cell>
          <cell r="F428">
            <v>2014</v>
          </cell>
          <cell r="G428" t="str">
            <v>SL</v>
          </cell>
        </row>
        <row r="429">
          <cell r="A429" t="str">
            <v>Kenora Hydro Electric Corporation Ltd.</v>
          </cell>
          <cell r="E429">
            <v>3.3146</v>
          </cell>
          <cell r="F429">
            <v>2014</v>
          </cell>
          <cell r="G429" t="str">
            <v>SL</v>
          </cell>
        </row>
        <row r="430">
          <cell r="A430" t="str">
            <v>Kingston Hydro Corporation</v>
          </cell>
          <cell r="E430">
            <v>4.6150000000000002</v>
          </cell>
          <cell r="F430">
            <v>2014</v>
          </cell>
          <cell r="G430" t="str">
            <v>SL</v>
          </cell>
        </row>
        <row r="431">
          <cell r="A431" t="str">
            <v>Kitchener-Wilmot Hydro Inc.</v>
          </cell>
          <cell r="E431">
            <v>4.6513</v>
          </cell>
          <cell r="F431">
            <v>2014</v>
          </cell>
          <cell r="G431" t="str">
            <v>SL</v>
          </cell>
        </row>
        <row r="432">
          <cell r="A432" t="str">
            <v>Lakefront Utilities Inc.</v>
          </cell>
          <cell r="E432">
            <v>24.970700000000001</v>
          </cell>
          <cell r="F432">
            <v>2014</v>
          </cell>
          <cell r="G432" t="str">
            <v>SL</v>
          </cell>
        </row>
        <row r="433">
          <cell r="A433" t="str">
            <v>Lakeland Power Distribution Ltd.</v>
          </cell>
          <cell r="E433">
            <v>15.6152</v>
          </cell>
          <cell r="F433">
            <v>2014</v>
          </cell>
          <cell r="G433" t="str">
            <v>SL</v>
          </cell>
        </row>
        <row r="434">
          <cell r="A434" t="str">
            <v>Lakeland Power Distribution Ltd. - Parry Sound</v>
          </cell>
          <cell r="E434">
            <v>27.379899999999999</v>
          </cell>
          <cell r="F434">
            <v>2014</v>
          </cell>
          <cell r="G434" t="str">
            <v>SL</v>
          </cell>
        </row>
        <row r="435">
          <cell r="A435" t="str">
            <v>London Hydro Inc.</v>
          </cell>
          <cell r="E435">
            <v>8.2319999999999993</v>
          </cell>
          <cell r="F435">
            <v>2014</v>
          </cell>
          <cell r="G435" t="str">
            <v>SL</v>
          </cell>
        </row>
        <row r="436">
          <cell r="A436" t="str">
            <v>Midland Power Utility Corporation</v>
          </cell>
          <cell r="E436">
            <v>8.5629000000000008</v>
          </cell>
          <cell r="F436">
            <v>2014</v>
          </cell>
          <cell r="G436" t="str">
            <v>SL</v>
          </cell>
        </row>
        <row r="437">
          <cell r="A437" t="str">
            <v>Milton Hydro Distribution inc.</v>
          </cell>
          <cell r="E437">
            <v>8.8033999999999999</v>
          </cell>
          <cell r="F437">
            <v>2014</v>
          </cell>
          <cell r="G437" t="str">
            <v>SL</v>
          </cell>
        </row>
        <row r="438">
          <cell r="A438" t="str">
            <v>Newmarket - Tay Power Distribution Ltd.</v>
          </cell>
          <cell r="E438">
            <v>15.511100000000001</v>
          </cell>
          <cell r="F438">
            <v>2014</v>
          </cell>
          <cell r="G438" t="str">
            <v>SL</v>
          </cell>
        </row>
        <row r="439">
          <cell r="A439" t="str">
            <v>Newmarket - Tay Power Distribution Ltd.</v>
          </cell>
          <cell r="E439">
            <v>15.511100000000001</v>
          </cell>
          <cell r="F439">
            <v>2014</v>
          </cell>
          <cell r="G439" t="str">
            <v>SL</v>
          </cell>
        </row>
        <row r="440">
          <cell r="A440" t="str">
            <v>Niagara-on-the-Lake Hydro Inc.</v>
          </cell>
          <cell r="E440">
            <v>29.033799999999999</v>
          </cell>
          <cell r="F440">
            <v>2014</v>
          </cell>
          <cell r="G440" t="str">
            <v>SL</v>
          </cell>
        </row>
        <row r="441">
          <cell r="A441" t="str">
            <v xml:space="preserve">Niagara Peninsula Energy Inc. </v>
          </cell>
          <cell r="E441">
            <v>4.4657</v>
          </cell>
          <cell r="F441">
            <v>2014</v>
          </cell>
          <cell r="G441" t="str">
            <v>SL</v>
          </cell>
        </row>
        <row r="442">
          <cell r="A442" t="str">
            <v>North Bay Hydro Distribution Limited</v>
          </cell>
          <cell r="E442">
            <v>26.125499999999999</v>
          </cell>
          <cell r="F442">
            <v>2014</v>
          </cell>
          <cell r="G442" t="str">
            <v>SL</v>
          </cell>
        </row>
        <row r="443">
          <cell r="A443" t="str">
            <v>Northern Ontario Wires Inc.</v>
          </cell>
          <cell r="E443">
            <v>7.7172000000000001</v>
          </cell>
          <cell r="F443">
            <v>2014</v>
          </cell>
          <cell r="G443" t="str">
            <v>SL</v>
          </cell>
        </row>
        <row r="444">
          <cell r="A444" t="str">
            <v>Oakville Hydro Electricity Distribution Inc.</v>
          </cell>
          <cell r="E444">
            <v>22.639199999999999</v>
          </cell>
          <cell r="F444">
            <v>2014</v>
          </cell>
          <cell r="G444" t="str">
            <v>SL</v>
          </cell>
        </row>
        <row r="445">
          <cell r="A445" t="str">
            <v>Orangeville Hydro Limited</v>
          </cell>
          <cell r="E445">
            <v>7.8391000000000002</v>
          </cell>
          <cell r="F445">
            <v>2014</v>
          </cell>
          <cell r="G445" t="str">
            <v>SL</v>
          </cell>
        </row>
        <row r="446">
          <cell r="A446" t="str">
            <v>Orillia Power Distribution Corporation</v>
          </cell>
          <cell r="E446">
            <v>14.706200000000001</v>
          </cell>
          <cell r="F446">
            <v>2014</v>
          </cell>
          <cell r="G446" t="str">
            <v>SL</v>
          </cell>
        </row>
        <row r="447">
          <cell r="A447" t="str">
            <v>Oshawa PUC Networks Inc.</v>
          </cell>
          <cell r="E447">
            <v>18.104199999999999</v>
          </cell>
          <cell r="F447">
            <v>2014</v>
          </cell>
          <cell r="G447" t="str">
            <v>SL</v>
          </cell>
        </row>
        <row r="448">
          <cell r="A448" t="str">
            <v>Ottawa River Power Corporation</v>
          </cell>
          <cell r="E448">
            <v>12.1768</v>
          </cell>
          <cell r="F448">
            <v>2014</v>
          </cell>
          <cell r="G448" t="str">
            <v>SL</v>
          </cell>
        </row>
        <row r="449">
          <cell r="A449" t="str">
            <v>Peterborough Distribution Incorporated</v>
          </cell>
          <cell r="E449">
            <v>12.9915</v>
          </cell>
          <cell r="F449">
            <v>2014</v>
          </cell>
          <cell r="G449" t="str">
            <v>SL</v>
          </cell>
        </row>
        <row r="450">
          <cell r="A450" t="str">
            <v>PowerStream Inc. - excl. former Barrie Hydro Ser. Area</v>
          </cell>
          <cell r="E450">
            <v>6.5692000000000004</v>
          </cell>
          <cell r="F450">
            <v>2014</v>
          </cell>
          <cell r="G450" t="str">
            <v>SL</v>
          </cell>
        </row>
        <row r="451">
          <cell r="A451" t="str">
            <v>PowerStream Inc. - former Barrie Hydro Service Area</v>
          </cell>
          <cell r="E451">
            <v>6.5692000000000004</v>
          </cell>
          <cell r="F451">
            <v>2014</v>
          </cell>
          <cell r="G451" t="str">
            <v>SL</v>
          </cell>
        </row>
        <row r="452">
          <cell r="A452" t="str">
            <v>PUC Distribution Inc.</v>
          </cell>
          <cell r="E452">
            <v>18.684699999999999</v>
          </cell>
          <cell r="F452">
            <v>2014</v>
          </cell>
          <cell r="G452" t="str">
            <v>SL</v>
          </cell>
        </row>
        <row r="453">
          <cell r="A453" t="str">
            <v>Renfrew Hydro Inc.</v>
          </cell>
          <cell r="E453">
            <v>7.1764999999999999</v>
          </cell>
          <cell r="F453">
            <v>2014</v>
          </cell>
          <cell r="G453" t="str">
            <v>SL</v>
          </cell>
        </row>
        <row r="454">
          <cell r="A454" t="str">
            <v>Rideau St. Lawrence Distribution Inc.</v>
          </cell>
          <cell r="E454">
            <v>12.965299999999999</v>
          </cell>
          <cell r="F454">
            <v>2014</v>
          </cell>
          <cell r="G454" t="str">
            <v>SL</v>
          </cell>
        </row>
        <row r="455">
          <cell r="A455" t="str">
            <v>St. Thomas Energy Inc.</v>
          </cell>
          <cell r="E455">
            <v>3.3300000000000003E-2</v>
          </cell>
          <cell r="F455">
            <v>2014</v>
          </cell>
          <cell r="G455" t="str">
            <v>SL</v>
          </cell>
        </row>
        <row r="456">
          <cell r="A456" t="str">
            <v>Sioux Lookout Hydro Inc.</v>
          </cell>
          <cell r="E456">
            <v>27.0322</v>
          </cell>
          <cell r="F456">
            <v>2014</v>
          </cell>
          <cell r="G456" t="str">
            <v>SL</v>
          </cell>
        </row>
        <row r="457">
          <cell r="A457" t="str">
            <v>Thunder Bay Hydro Electricity Distribution Inc.</v>
          </cell>
          <cell r="E457">
            <v>6.7896000000000001</v>
          </cell>
          <cell r="F457">
            <v>2014</v>
          </cell>
          <cell r="G457" t="str">
            <v>SL</v>
          </cell>
        </row>
        <row r="458">
          <cell r="A458" t="str">
            <v>Tillsonburg Hydro Inc.</v>
          </cell>
          <cell r="E458">
            <v>8.1463999999999999</v>
          </cell>
          <cell r="F458">
            <v>2014</v>
          </cell>
          <cell r="G458" t="str">
            <v>SL</v>
          </cell>
        </row>
        <row r="459">
          <cell r="A459" t="str">
            <v>Toronto Hydro-Electric System Limited</v>
          </cell>
          <cell r="E459">
            <v>29.3201</v>
          </cell>
          <cell r="F459">
            <v>2014</v>
          </cell>
          <cell r="G459" t="str">
            <v>SL</v>
          </cell>
        </row>
        <row r="460">
          <cell r="A460" t="str">
            <v>Veridian Connections Inc. - excluding Gravenhurst</v>
          </cell>
          <cell r="E460">
            <v>3.5813999999999999</v>
          </cell>
          <cell r="F460">
            <v>2014</v>
          </cell>
          <cell r="G460" t="str">
            <v>SL</v>
          </cell>
        </row>
        <row r="461">
          <cell r="A461" t="str">
            <v>Veridian Connections Inc. - Gravenhurst</v>
          </cell>
          <cell r="E461">
            <v>3.5813999999999999</v>
          </cell>
          <cell r="F461">
            <v>2014</v>
          </cell>
          <cell r="G461" t="str">
            <v>SL</v>
          </cell>
        </row>
        <row r="462">
          <cell r="A462" t="str">
            <v>Wasaga Distribution Inc.</v>
          </cell>
          <cell r="E462">
            <v>0.8659</v>
          </cell>
          <cell r="F462">
            <v>2014</v>
          </cell>
          <cell r="G462" t="str">
            <v>SL</v>
          </cell>
        </row>
        <row r="463">
          <cell r="A463" t="str">
            <v>Waterloo North Hydro Inc.</v>
          </cell>
          <cell r="E463">
            <v>8.5717999999999996</v>
          </cell>
          <cell r="F463">
            <v>2014</v>
          </cell>
          <cell r="G463" t="str">
            <v>SL</v>
          </cell>
        </row>
        <row r="464">
          <cell r="A464" t="str">
            <v>Welland Hydro-Electric System Corp.</v>
          </cell>
          <cell r="E464">
            <v>8.0774000000000008</v>
          </cell>
          <cell r="F464">
            <v>2014</v>
          </cell>
          <cell r="G464" t="str">
            <v>SL</v>
          </cell>
        </row>
        <row r="465">
          <cell r="A465" t="str">
            <v>Wellington North Power Inc.</v>
          </cell>
          <cell r="E465">
            <v>7.8381999999999996</v>
          </cell>
          <cell r="F465">
            <v>2014</v>
          </cell>
          <cell r="G465" t="str">
            <v>SL</v>
          </cell>
        </row>
        <row r="466">
          <cell r="A466" t="str">
            <v>West Coast Huron Energy Inc.</v>
          </cell>
          <cell r="E466">
            <v>24.1312</v>
          </cell>
          <cell r="F466">
            <v>2014</v>
          </cell>
          <cell r="G466" t="str">
            <v>SL</v>
          </cell>
        </row>
        <row r="467">
          <cell r="A467" t="str">
            <v>Westario Power Inc.</v>
          </cell>
          <cell r="E467">
            <v>4.8212999999999999</v>
          </cell>
          <cell r="F467">
            <v>2014</v>
          </cell>
          <cell r="G467" t="str">
            <v>SL</v>
          </cell>
        </row>
        <row r="468">
          <cell r="A468" t="str">
            <v>Whitby Hydro Electric Corporation</v>
          </cell>
          <cell r="E468">
            <v>6.8087</v>
          </cell>
          <cell r="F468">
            <v>2014</v>
          </cell>
          <cell r="G468" t="str">
            <v>SL</v>
          </cell>
        </row>
        <row r="469">
          <cell r="A469" t="str">
            <v>Woodstock Hydro Services Inc.</v>
          </cell>
          <cell r="E469">
            <v>12.4552</v>
          </cell>
          <cell r="F469">
            <v>2014</v>
          </cell>
          <cell r="G469" t="str">
            <v>SL</v>
          </cell>
        </row>
        <row r="470">
          <cell r="A470" t="str">
            <v>Algoma Power Inc.</v>
          </cell>
          <cell r="E470">
            <v>3.1300000000000001E-2</v>
          </cell>
          <cell r="F470">
            <v>2013</v>
          </cell>
          <cell r="G470" t="str">
            <v>Consumer</v>
          </cell>
        </row>
        <row r="471">
          <cell r="A471" t="str">
            <v>Algoma Power Inc.</v>
          </cell>
          <cell r="E471">
            <v>2.8948999999999998</v>
          </cell>
          <cell r="F471">
            <v>2013</v>
          </cell>
          <cell r="G471" t="str">
            <v/>
          </cell>
        </row>
        <row r="472">
          <cell r="A472" t="str">
            <v>Algoma Power Inc.</v>
          </cell>
          <cell r="E472">
            <v>0.10150000000000001</v>
          </cell>
          <cell r="F472">
            <v>2013</v>
          </cell>
          <cell r="G472" t="str">
            <v/>
          </cell>
        </row>
        <row r="473">
          <cell r="A473" t="str">
            <v>Atikokan Hydro Inc.</v>
          </cell>
          <cell r="E473">
            <v>1.35E-2</v>
          </cell>
          <cell r="F473">
            <v>2013</v>
          </cell>
          <cell r="G473" t="str">
            <v>Consumer</v>
          </cell>
        </row>
        <row r="474">
          <cell r="A474" t="str">
            <v>Bluewater Power Distribution Corporation</v>
          </cell>
          <cell r="E474">
            <v>2.1100000000000001E-2</v>
          </cell>
          <cell r="F474">
            <v>2013</v>
          </cell>
          <cell r="G474" t="str">
            <v>Consumer</v>
          </cell>
        </row>
        <row r="475">
          <cell r="A475" t="str">
            <v>Brant County Power Inc.</v>
          </cell>
          <cell r="E475">
            <v>2.0899999999999998E-2</v>
          </cell>
          <cell r="F475">
            <v>2013</v>
          </cell>
          <cell r="G475" t="str">
            <v>Consumer</v>
          </cell>
        </row>
        <row r="476">
          <cell r="A476" t="str">
            <v>Brantford Power Inc.</v>
          </cell>
          <cell r="E476">
            <v>1.38E-2</v>
          </cell>
          <cell r="F476">
            <v>2013</v>
          </cell>
          <cell r="G476" t="str">
            <v>Consumer</v>
          </cell>
        </row>
        <row r="477">
          <cell r="A477" t="str">
            <v>Burlington Hydro Inc.</v>
          </cell>
          <cell r="E477">
            <v>1.67E-2</v>
          </cell>
          <cell r="F477">
            <v>2013</v>
          </cell>
          <cell r="G477" t="str">
            <v>Consumer</v>
          </cell>
        </row>
        <row r="478">
          <cell r="A478" t="str">
            <v>Cambridge and North Dumfries Hydro Inc.</v>
          </cell>
          <cell r="E478">
            <v>1.6299999999999999E-2</v>
          </cell>
          <cell r="F478">
            <v>2013</v>
          </cell>
          <cell r="G478" t="str">
            <v>Consumer</v>
          </cell>
        </row>
        <row r="479">
          <cell r="A479" t="str">
            <v>Canadian Niagara Power Inc. - Eastern Ontario Power</v>
          </cell>
          <cell r="E479">
            <v>1.5100000000000001E-2</v>
          </cell>
          <cell r="F479">
            <v>2011</v>
          </cell>
          <cell r="G479" t="str">
            <v>Consumer</v>
          </cell>
        </row>
        <row r="480">
          <cell r="A480" t="str">
            <v>Canadian Niagara Power Inc. - Fort Erie</v>
          </cell>
          <cell r="E480">
            <v>1.5100000000000001E-2</v>
          </cell>
          <cell r="F480">
            <v>2011</v>
          </cell>
          <cell r="G480" t="str">
            <v>Consumer</v>
          </cell>
        </row>
        <row r="481">
          <cell r="A481" t="str">
            <v>Canadian Niagara Power Inc. - Port Colborne Hydro Inc.</v>
          </cell>
          <cell r="E481">
            <v>2.1899999999999999E-2</v>
          </cell>
          <cell r="F481">
            <v>2011</v>
          </cell>
          <cell r="G481" t="str">
            <v>Consumer</v>
          </cell>
        </row>
        <row r="482">
          <cell r="A482" t="str">
            <v>Centre Wellington Hydro Ltd.</v>
          </cell>
          <cell r="E482">
            <v>1.4E-2</v>
          </cell>
          <cell r="F482">
            <v>2013</v>
          </cell>
          <cell r="G482" t="str">
            <v>Consumer</v>
          </cell>
        </row>
        <row r="483">
          <cell r="A483" t="str">
            <v>Chapleau Public Utilities Corporation</v>
          </cell>
          <cell r="E483">
            <v>1.3599999999999999E-2</v>
          </cell>
          <cell r="F483">
            <v>2013</v>
          </cell>
          <cell r="G483" t="str">
            <v>Consumer</v>
          </cell>
        </row>
        <row r="484">
          <cell r="A484" t="str">
            <v>Collus PowerStream Corporation</v>
          </cell>
          <cell r="E484">
            <v>1.9300000000000001E-2</v>
          </cell>
          <cell r="F484">
            <v>2013</v>
          </cell>
          <cell r="G484" t="str">
            <v>Consumer</v>
          </cell>
        </row>
        <row r="485">
          <cell r="A485" t="str">
            <v>Cooperative Hydro Embrun Inc.</v>
          </cell>
          <cell r="E485">
            <v>1.2800000000000001E-2</v>
          </cell>
          <cell r="F485">
            <v>2013</v>
          </cell>
          <cell r="G485" t="str">
            <v>Consumer</v>
          </cell>
        </row>
        <row r="486">
          <cell r="A486" t="str">
            <v>E.L.K. Energy Inc.</v>
          </cell>
          <cell r="E486">
            <v>8.9999999999999993E-3</v>
          </cell>
          <cell r="F486">
            <v>2013</v>
          </cell>
          <cell r="G486" t="str">
            <v>Consumer</v>
          </cell>
        </row>
        <row r="487">
          <cell r="A487" t="str">
            <v>Enersource Hydro Mississauga Inc.</v>
          </cell>
          <cell r="E487">
            <v>1.29E-2</v>
          </cell>
          <cell r="F487">
            <v>2013</v>
          </cell>
          <cell r="G487" t="str">
            <v>Consumer</v>
          </cell>
        </row>
        <row r="488">
          <cell r="A488" t="str">
            <v>Entegrus Powerlines Inc. - former Chatham-Kent Hydro Service Area</v>
          </cell>
          <cell r="E488">
            <v>8.6E-3</v>
          </cell>
          <cell r="F488">
            <v>2013</v>
          </cell>
          <cell r="G488" t="str">
            <v>Consumer</v>
          </cell>
        </row>
        <row r="489">
          <cell r="A489" t="str">
            <v>Entegrus Powerlines Inc. - Strathroy, Mount Brydges and Parkhill Service Areas</v>
          </cell>
          <cell r="E489">
            <v>1.4200000000000001E-2</v>
          </cell>
          <cell r="F489">
            <v>2013</v>
          </cell>
          <cell r="G489" t="str">
            <v>Consumer</v>
          </cell>
        </row>
        <row r="490">
          <cell r="A490" t="str">
            <v>Entegrus Powerlines Inc. - Dutton Service Area</v>
          </cell>
          <cell r="E490">
            <v>1.23E-2</v>
          </cell>
          <cell r="F490">
            <v>2013</v>
          </cell>
          <cell r="G490" t="str">
            <v>Consumer</v>
          </cell>
        </row>
        <row r="491">
          <cell r="A491" t="str">
            <v>Entegrus Powerlines Inc. - Newbury Service Area</v>
          </cell>
          <cell r="E491">
            <v>1.2200000000000001E-2</v>
          </cell>
          <cell r="F491">
            <v>2013</v>
          </cell>
          <cell r="G491" t="str">
            <v>Consumer</v>
          </cell>
        </row>
        <row r="492">
          <cell r="A492" t="str">
            <v>ENWIN Utilities Ltd.</v>
          </cell>
          <cell r="E492">
            <v>2.0199999999999999E-2</v>
          </cell>
          <cell r="F492">
            <v>2013</v>
          </cell>
          <cell r="G492" t="str">
            <v>Consumer</v>
          </cell>
        </row>
        <row r="493">
          <cell r="A493" t="str">
            <v>Erie Thames Powerlines Corporation</v>
          </cell>
          <cell r="E493">
            <v>1.78E-2</v>
          </cell>
          <cell r="F493">
            <v>2013</v>
          </cell>
          <cell r="G493" t="str">
            <v>Consumer</v>
          </cell>
        </row>
        <row r="494">
          <cell r="A494" t="str">
            <v>Erie Thames Powerlines Corporation - former Clinton Power Service Area</v>
          </cell>
          <cell r="E494">
            <v>1.78E-2</v>
          </cell>
          <cell r="F494">
            <v>2013</v>
          </cell>
          <cell r="G494" t="str">
            <v>Consumer</v>
          </cell>
        </row>
        <row r="495">
          <cell r="A495" t="str">
            <v>Erie Thames Powerlines Corporation - former West Perth Power Service Area</v>
          </cell>
          <cell r="E495">
            <v>1.78E-2</v>
          </cell>
          <cell r="F495">
            <v>2013</v>
          </cell>
          <cell r="G495" t="str">
            <v>Consumer</v>
          </cell>
        </row>
        <row r="496">
          <cell r="A496" t="str">
            <v>Espanola Regional Hydro Distribution Corporation</v>
          </cell>
          <cell r="E496">
            <v>1.6500000000000001E-2</v>
          </cell>
          <cell r="F496">
            <v>2013</v>
          </cell>
          <cell r="G496" t="str">
            <v>Consumer</v>
          </cell>
        </row>
        <row r="497">
          <cell r="A497" t="str">
            <v>Essex Powerlines Corporation</v>
          </cell>
          <cell r="E497">
            <v>1.4999999999999999E-2</v>
          </cell>
          <cell r="F497">
            <v>2013</v>
          </cell>
          <cell r="G497" t="str">
            <v>Consumer</v>
          </cell>
        </row>
        <row r="498">
          <cell r="A498" t="str">
            <v>Festival Hydro Inc.</v>
          </cell>
          <cell r="E498">
            <v>1.67E-2</v>
          </cell>
          <cell r="F498">
            <v>2013</v>
          </cell>
          <cell r="G498" t="str">
            <v>Consumer</v>
          </cell>
        </row>
        <row r="499">
          <cell r="A499" t="str">
            <v>Festival Hydro Inc.</v>
          </cell>
          <cell r="E499">
            <v>1.6199999999999999E-2</v>
          </cell>
          <cell r="F499">
            <v>2013</v>
          </cell>
          <cell r="G499" t="str">
            <v>Consumer</v>
          </cell>
        </row>
        <row r="500">
          <cell r="A500" t="str">
            <v>Fort Frances Power Corporation</v>
          </cell>
          <cell r="E500">
            <v>8.8000000000000005E-3</v>
          </cell>
          <cell r="F500">
            <v>2013</v>
          </cell>
          <cell r="G500" t="str">
            <v>Consumer</v>
          </cell>
        </row>
        <row r="501">
          <cell r="A501" t="str">
            <v>Greater Sudbury Hydro Inc.</v>
          </cell>
          <cell r="E501">
            <v>1.21E-2</v>
          </cell>
          <cell r="F501">
            <v>2013</v>
          </cell>
          <cell r="G501" t="str">
            <v>Consumer</v>
          </cell>
        </row>
        <row r="502">
          <cell r="A502" t="str">
            <v>Grimsby Power Inc.</v>
          </cell>
          <cell r="E502">
            <v>1.17E-2</v>
          </cell>
          <cell r="F502">
            <v>2013</v>
          </cell>
          <cell r="G502" t="str">
            <v>Consumer</v>
          </cell>
        </row>
        <row r="503">
          <cell r="A503" t="str">
            <v>Guelph Hydro Electric Systems Inc.</v>
          </cell>
          <cell r="E503">
            <v>1.72E-2</v>
          </cell>
          <cell r="F503">
            <v>2013</v>
          </cell>
          <cell r="G503" t="str">
            <v>Consumer</v>
          </cell>
        </row>
        <row r="504">
          <cell r="A504" t="str">
            <v>Haldimand County Hydro Inc.</v>
          </cell>
          <cell r="E504">
            <v>2.6499999999999999E-2</v>
          </cell>
          <cell r="F504">
            <v>2013</v>
          </cell>
          <cell r="G504" t="str">
            <v>Consumer</v>
          </cell>
        </row>
        <row r="505">
          <cell r="A505" t="str">
            <v>Halton Hills Hydro Inc.</v>
          </cell>
          <cell r="E505">
            <v>1.1599999999999999E-2</v>
          </cell>
          <cell r="F505">
            <v>2013</v>
          </cell>
          <cell r="G505" t="str">
            <v>Consumer</v>
          </cell>
        </row>
        <row r="506">
          <cell r="A506" t="str">
            <v>Hearst Power Distribution Company Limited</v>
          </cell>
          <cell r="E506">
            <v>1.6E-2</v>
          </cell>
          <cell r="F506">
            <v>2013</v>
          </cell>
          <cell r="G506" t="str">
            <v>Consumer</v>
          </cell>
        </row>
        <row r="507">
          <cell r="A507" t="str">
            <v>Horizon Utilities Corporation</v>
          </cell>
          <cell r="E507">
            <v>1.4500000000000001E-2</v>
          </cell>
          <cell r="F507">
            <v>2013</v>
          </cell>
          <cell r="G507" t="str">
            <v>Consumer</v>
          </cell>
        </row>
        <row r="508">
          <cell r="A508" t="str">
            <v>Hydro 2000 Inc.</v>
          </cell>
          <cell r="E508">
            <v>1.37E-2</v>
          </cell>
          <cell r="F508">
            <v>2013</v>
          </cell>
          <cell r="G508" t="str">
            <v>Consumer</v>
          </cell>
        </row>
        <row r="509">
          <cell r="A509" t="str">
            <v>Hydro Hawkesbury Inc.</v>
          </cell>
          <cell r="E509">
            <v>8.0999999999999996E-3</v>
          </cell>
          <cell r="F509">
            <v>2013</v>
          </cell>
          <cell r="G509" t="str">
            <v>Consumer</v>
          </cell>
        </row>
        <row r="510">
          <cell r="A510" t="str">
            <v>Hydro One Brampton Networks Inc.</v>
          </cell>
          <cell r="E510">
            <v>1.4500000000000001E-2</v>
          </cell>
          <cell r="F510">
            <v>2013</v>
          </cell>
          <cell r="G510" t="str">
            <v>Consumer</v>
          </cell>
        </row>
        <row r="511">
          <cell r="A511" t="str">
            <v>Hydro One Networks Inc.</v>
          </cell>
          <cell r="E511">
            <v>2.529E-2</v>
          </cell>
          <cell r="F511">
            <v>2013</v>
          </cell>
          <cell r="G511" t="str">
            <v>Consumer</v>
          </cell>
        </row>
        <row r="512">
          <cell r="A512" t="str">
            <v>Hydro One Networks Inc.</v>
          </cell>
          <cell r="E512">
            <v>3.3353000000000001E-2</v>
          </cell>
          <cell r="F512">
            <v>2013</v>
          </cell>
          <cell r="G512" t="str">
            <v>Consumer</v>
          </cell>
        </row>
        <row r="513">
          <cell r="A513" t="str">
            <v>Hydro One Networks Inc.</v>
          </cell>
          <cell r="E513">
            <v>3.6830000000000002E-2</v>
          </cell>
          <cell r="F513">
            <v>2013</v>
          </cell>
          <cell r="G513" t="str">
            <v/>
          </cell>
        </row>
        <row r="514">
          <cell r="A514" t="str">
            <v>Hydro Ottawa Limited</v>
          </cell>
          <cell r="E514">
            <v>2.2800000000000001E-2</v>
          </cell>
          <cell r="F514">
            <v>2013</v>
          </cell>
          <cell r="G514" t="str">
            <v>Consumer</v>
          </cell>
        </row>
        <row r="515">
          <cell r="A515" t="str">
            <v>Innisfil Hydro Distribution Systems Limited</v>
          </cell>
          <cell r="E515">
            <v>1.78E-2</v>
          </cell>
          <cell r="F515">
            <v>2013</v>
          </cell>
          <cell r="G515" t="str">
            <v>Consumer</v>
          </cell>
        </row>
        <row r="516">
          <cell r="A516" t="str">
            <v>Kenora Hydro Electric Corporation Ltd.</v>
          </cell>
          <cell r="E516">
            <v>1.3899999999999999E-2</v>
          </cell>
          <cell r="F516">
            <v>2013</v>
          </cell>
          <cell r="G516" t="str">
            <v>Consumer</v>
          </cell>
        </row>
        <row r="517">
          <cell r="A517" t="str">
            <v>Kingston Hydro Corporation</v>
          </cell>
          <cell r="E517">
            <v>1.4999999999999999E-2</v>
          </cell>
          <cell r="F517">
            <v>2013</v>
          </cell>
          <cell r="G517" t="str">
            <v>Consumer</v>
          </cell>
        </row>
        <row r="518">
          <cell r="A518" t="str">
            <v>Kitchener-Wilmot Hydro Inc.</v>
          </cell>
          <cell r="E518">
            <v>1.7299999999999999E-2</v>
          </cell>
          <cell r="F518">
            <v>2013</v>
          </cell>
          <cell r="G518" t="str">
            <v>Consumer</v>
          </cell>
        </row>
        <row r="519">
          <cell r="A519" t="str">
            <v>Lakefront Utilities Inc.</v>
          </cell>
          <cell r="E519">
            <v>1.44E-2</v>
          </cell>
          <cell r="F519">
            <v>2013</v>
          </cell>
          <cell r="G519" t="str">
            <v>Consumer</v>
          </cell>
        </row>
        <row r="520">
          <cell r="A520" t="str">
            <v>Lakeland Power Distribution Ltd.</v>
          </cell>
          <cell r="E520">
            <v>1.44E-2</v>
          </cell>
          <cell r="F520">
            <v>2013</v>
          </cell>
          <cell r="G520" t="str">
            <v>Consumer</v>
          </cell>
        </row>
        <row r="521">
          <cell r="A521" t="str">
            <v>London Hydro Inc.</v>
          </cell>
          <cell r="E521">
            <v>1.55E-2</v>
          </cell>
          <cell r="F521">
            <v>2013</v>
          </cell>
          <cell r="G521" t="str">
            <v>Consumer</v>
          </cell>
        </row>
        <row r="522">
          <cell r="A522" t="str">
            <v>Midland Power Utility Corporation</v>
          </cell>
          <cell r="E522">
            <v>0.02</v>
          </cell>
          <cell r="F522">
            <v>2013</v>
          </cell>
          <cell r="G522" t="str">
            <v>Consumer</v>
          </cell>
        </row>
        <row r="523">
          <cell r="A523" t="str">
            <v>Milton Hydro Distribution Inc.</v>
          </cell>
          <cell r="E523">
            <v>1.4E-2</v>
          </cell>
          <cell r="F523">
            <v>2013</v>
          </cell>
          <cell r="G523" t="str">
            <v>Consumer</v>
          </cell>
        </row>
        <row r="524">
          <cell r="A524" t="str">
            <v>Newmarket - Tay Power Distribution Ltd.</v>
          </cell>
          <cell r="E524">
            <v>1.44E-2</v>
          </cell>
          <cell r="F524">
            <v>2013</v>
          </cell>
          <cell r="G524" t="str">
            <v>Consumer</v>
          </cell>
        </row>
        <row r="525">
          <cell r="A525" t="str">
            <v>Newmarket - Tay Power Distribution Ltd.</v>
          </cell>
          <cell r="E525">
            <v>1.44E-2</v>
          </cell>
          <cell r="F525">
            <v>2013</v>
          </cell>
          <cell r="G525" t="str">
            <v>Consumer</v>
          </cell>
        </row>
        <row r="526">
          <cell r="A526" t="str">
            <v>Niagara-on-the-Lake Hydro Inc.</v>
          </cell>
          <cell r="E526">
            <v>1.29E-2</v>
          </cell>
          <cell r="F526">
            <v>2013</v>
          </cell>
          <cell r="G526" t="str">
            <v>Consumer</v>
          </cell>
        </row>
        <row r="527">
          <cell r="A527" t="str">
            <v>Niagara Peninsula Energy Inc.</v>
          </cell>
          <cell r="E527">
            <v>1.5900000000000001E-2</v>
          </cell>
          <cell r="F527">
            <v>2013</v>
          </cell>
          <cell r="G527" t="str">
            <v>Consumer</v>
          </cell>
        </row>
        <row r="528">
          <cell r="A528" t="str">
            <v>Niagara Peninsula Energy Inc.</v>
          </cell>
          <cell r="E528">
            <v>1.5900000000000001E-2</v>
          </cell>
          <cell r="F528">
            <v>2013</v>
          </cell>
          <cell r="G528" t="str">
            <v>Consumer</v>
          </cell>
        </row>
        <row r="529">
          <cell r="A529" t="str">
            <v>Norfolk Power Distribution Inc.</v>
          </cell>
          <cell r="E529">
            <v>2.18E-2</v>
          </cell>
          <cell r="F529">
            <v>2013</v>
          </cell>
          <cell r="G529" t="str">
            <v>Consumer</v>
          </cell>
        </row>
        <row r="530">
          <cell r="A530" t="str">
            <v>North Bay Hydro Distribution Limited</v>
          </cell>
          <cell r="E530">
            <v>1.29E-2</v>
          </cell>
          <cell r="F530">
            <v>2013</v>
          </cell>
          <cell r="G530" t="str">
            <v>Consumer</v>
          </cell>
        </row>
        <row r="531">
          <cell r="A531" t="str">
            <v>Northern Ontario Wires Inc.</v>
          </cell>
          <cell r="E531">
            <v>1.54E-2</v>
          </cell>
          <cell r="F531">
            <v>2013</v>
          </cell>
          <cell r="G531" t="str">
            <v>Consumer</v>
          </cell>
        </row>
        <row r="532">
          <cell r="A532" t="str">
            <v>Oakville Hydro Electricity Distribution Inc.</v>
          </cell>
          <cell r="E532">
            <v>1.43E-2</v>
          </cell>
          <cell r="F532">
            <v>2013</v>
          </cell>
          <cell r="G532" t="str">
            <v>Consumer</v>
          </cell>
        </row>
        <row r="533">
          <cell r="A533" t="str">
            <v>Orangeville Hydro Limited</v>
          </cell>
          <cell r="E533">
            <v>1.4E-2</v>
          </cell>
          <cell r="F533">
            <v>2013</v>
          </cell>
          <cell r="G533" t="str">
            <v>Consumer</v>
          </cell>
        </row>
        <row r="534">
          <cell r="A534" t="str">
            <v>Orillia Power Distribution Corporation</v>
          </cell>
          <cell r="E534">
            <v>1.6299999999999999E-2</v>
          </cell>
          <cell r="F534">
            <v>2013</v>
          </cell>
          <cell r="G534" t="str">
            <v>Consumer</v>
          </cell>
        </row>
        <row r="535">
          <cell r="A535" t="str">
            <v>Oshawa PUC Networks Inc.</v>
          </cell>
          <cell r="E535">
            <v>1.18E-2</v>
          </cell>
          <cell r="F535">
            <v>2013</v>
          </cell>
          <cell r="G535" t="str">
            <v>Consumer</v>
          </cell>
        </row>
        <row r="536">
          <cell r="A536" t="str">
            <v>Ottawa River Power Corporation</v>
          </cell>
          <cell r="E536">
            <v>1.4800000000000001E-2</v>
          </cell>
          <cell r="F536">
            <v>2013</v>
          </cell>
          <cell r="G536" t="str">
            <v>Consumer</v>
          </cell>
        </row>
        <row r="537">
          <cell r="A537" t="str">
            <v>Parry Sound Power Corporation</v>
          </cell>
          <cell r="E537">
            <v>1.7500000000000002E-2</v>
          </cell>
          <cell r="F537">
            <v>2013</v>
          </cell>
          <cell r="G537" t="str">
            <v>Consumer</v>
          </cell>
        </row>
        <row r="538">
          <cell r="A538" t="str">
            <v>Peterborough Distribution Incorporated</v>
          </cell>
          <cell r="E538">
            <v>1.2E-2</v>
          </cell>
          <cell r="F538">
            <v>2013</v>
          </cell>
          <cell r="G538" t="str">
            <v>Consumer</v>
          </cell>
        </row>
        <row r="539">
          <cell r="A539" t="str">
            <v>PowerStream Inc. - excl. former Barrie Hydro Ser. Area</v>
          </cell>
          <cell r="E539">
            <v>1.3599999999999999E-2</v>
          </cell>
          <cell r="F539">
            <v>2013</v>
          </cell>
          <cell r="G539" t="str">
            <v>Consumer</v>
          </cell>
        </row>
        <row r="540">
          <cell r="A540" t="str">
            <v>PowerStream Inc. - former Barrie Hydro Service Area</v>
          </cell>
          <cell r="E540">
            <v>1.3599999999999999E-2</v>
          </cell>
          <cell r="F540">
            <v>2013</v>
          </cell>
          <cell r="G540" t="str">
            <v>Consumer</v>
          </cell>
        </row>
        <row r="541">
          <cell r="A541" t="str">
            <v>PUC Distribution Inc.</v>
          </cell>
          <cell r="E541">
            <v>1.67E-2</v>
          </cell>
          <cell r="F541">
            <v>2013</v>
          </cell>
          <cell r="G541" t="str">
            <v>Consumer</v>
          </cell>
        </row>
        <row r="542">
          <cell r="A542" t="str">
            <v>Renfrew Hydro Inc.</v>
          </cell>
          <cell r="E542">
            <v>1.4200000000000001E-2</v>
          </cell>
          <cell r="F542">
            <v>2013</v>
          </cell>
          <cell r="G542" t="str">
            <v>Consumer</v>
          </cell>
        </row>
        <row r="543">
          <cell r="A543" t="str">
            <v>Rideau St. Lawrence Distribution Inc.</v>
          </cell>
          <cell r="E543">
            <v>1.46E-2</v>
          </cell>
          <cell r="F543">
            <v>2013</v>
          </cell>
          <cell r="G543" t="str">
            <v>Consumer</v>
          </cell>
        </row>
        <row r="544">
          <cell r="A544" t="str">
            <v>St. Thomas Energy Inc.</v>
          </cell>
          <cell r="E544">
            <v>1.5800000000000002E-2</v>
          </cell>
          <cell r="F544">
            <v>2013</v>
          </cell>
          <cell r="G544" t="str">
            <v>Consumer</v>
          </cell>
        </row>
        <row r="545">
          <cell r="A545" t="str">
            <v>Sioux Lookout Hydro Inc.</v>
          </cell>
          <cell r="E545">
            <v>1.1299999999999999E-2</v>
          </cell>
          <cell r="F545">
            <v>2013</v>
          </cell>
          <cell r="G545" t="str">
            <v>Consumer</v>
          </cell>
        </row>
        <row r="546">
          <cell r="A546" t="str">
            <v>Thunder Bay Hydro Electricity Distribution Inc.</v>
          </cell>
          <cell r="E546">
            <v>1.2200000000000001E-2</v>
          </cell>
          <cell r="F546">
            <v>2013</v>
          </cell>
          <cell r="G546" t="str">
            <v>Consumer</v>
          </cell>
        </row>
        <row r="547">
          <cell r="A547" t="str">
            <v>Tillsonburg Hydro Inc.</v>
          </cell>
          <cell r="E547">
            <v>2.3599999999999999E-2</v>
          </cell>
          <cell r="F547">
            <v>2013</v>
          </cell>
          <cell r="G547" t="str">
            <v>Consumer</v>
          </cell>
        </row>
        <row r="548">
          <cell r="A548" t="str">
            <v>Toronto Hydro-Electric System Limited</v>
          </cell>
          <cell r="E548">
            <v>1.521E-2</v>
          </cell>
          <cell r="F548">
            <v>2013</v>
          </cell>
          <cell r="G548" t="str">
            <v>Consumer</v>
          </cell>
        </row>
        <row r="549">
          <cell r="A549" t="str">
            <v>Toronto Hydro-Electric System Limited</v>
          </cell>
          <cell r="E549">
            <v>2.589E-2</v>
          </cell>
          <cell r="F549">
            <v>2013</v>
          </cell>
          <cell r="G549" t="str">
            <v>Consumer</v>
          </cell>
        </row>
        <row r="550">
          <cell r="A550" t="str">
            <v>Veridian Connections Inc. - excluding Gravenhurst</v>
          </cell>
          <cell r="E550">
            <v>1.5800000000000002E-2</v>
          </cell>
          <cell r="F550">
            <v>2013</v>
          </cell>
          <cell r="G550" t="str">
            <v>Consumer</v>
          </cell>
        </row>
        <row r="551">
          <cell r="A551" t="str">
            <v>Veridian Connections Inc. - Gravenhurst</v>
          </cell>
          <cell r="E551">
            <v>1.95E-2</v>
          </cell>
          <cell r="F551">
            <v>2013</v>
          </cell>
          <cell r="G551" t="str">
            <v>Consumer</v>
          </cell>
        </row>
        <row r="552">
          <cell r="A552" t="str">
            <v>Veridian Connections Inc. - Gravenhurst</v>
          </cell>
          <cell r="E552">
            <v>2.5399999999999999E-2</v>
          </cell>
          <cell r="F552">
            <v>2013</v>
          </cell>
          <cell r="G552" t="str">
            <v>Consumer</v>
          </cell>
        </row>
        <row r="553">
          <cell r="A553" t="str">
            <v>Veridian Connections Inc. - Gravenhurst</v>
          </cell>
          <cell r="E553">
            <v>3.32E-2</v>
          </cell>
          <cell r="F553">
            <v>2013</v>
          </cell>
          <cell r="G553" t="str">
            <v/>
          </cell>
        </row>
        <row r="554">
          <cell r="A554" t="str">
            <v>Wasaga Distribution Inc.</v>
          </cell>
          <cell r="E554">
            <v>1.4E-2</v>
          </cell>
          <cell r="F554">
            <v>2013</v>
          </cell>
          <cell r="G554" t="str">
            <v>Consumer</v>
          </cell>
        </row>
        <row r="555">
          <cell r="A555" t="str">
            <v>Waterloo North Hydro Inc.</v>
          </cell>
          <cell r="E555">
            <v>1.8700000000000001E-2</v>
          </cell>
          <cell r="F555">
            <v>2013</v>
          </cell>
          <cell r="G555" t="str">
            <v>Consumer</v>
          </cell>
        </row>
        <row r="556">
          <cell r="A556" t="str">
            <v>Welland Hydro-Electric System Corp.</v>
          </cell>
          <cell r="E556">
            <v>1.3299999999999999E-2</v>
          </cell>
          <cell r="F556">
            <v>2013</v>
          </cell>
          <cell r="G556" t="str">
            <v>Consumer</v>
          </cell>
        </row>
        <row r="557">
          <cell r="A557" t="str">
            <v>Wellington North Power Inc.</v>
          </cell>
          <cell r="E557">
            <v>1.8100000000000002E-2</v>
          </cell>
          <cell r="F557">
            <v>2013</v>
          </cell>
          <cell r="G557" t="str">
            <v>Consumer</v>
          </cell>
        </row>
        <row r="558">
          <cell r="A558" t="str">
            <v>West Coast Huron Energy Inc.</v>
          </cell>
          <cell r="E558">
            <v>2.2700000000000001E-2</v>
          </cell>
          <cell r="F558">
            <v>2013</v>
          </cell>
          <cell r="G558" t="str">
            <v>Consumer</v>
          </cell>
        </row>
        <row r="559">
          <cell r="A559" t="str">
            <v>Westario Power Inc.</v>
          </cell>
          <cell r="E559">
            <v>1.54E-2</v>
          </cell>
          <cell r="F559">
            <v>2013</v>
          </cell>
          <cell r="G559" t="str">
            <v>Consumer</v>
          </cell>
        </row>
        <row r="560">
          <cell r="A560" t="str">
            <v>Whitby Hydro Electric Corporation</v>
          </cell>
          <cell r="E560">
            <v>1.44E-2</v>
          </cell>
          <cell r="F560">
            <v>2013</v>
          </cell>
          <cell r="G560" t="str">
            <v>Consumer</v>
          </cell>
        </row>
        <row r="561">
          <cell r="A561" t="str">
            <v>Woodstock Hydro Services Inc.</v>
          </cell>
          <cell r="E561">
            <v>2.1999999999999999E-2</v>
          </cell>
          <cell r="F561">
            <v>2013</v>
          </cell>
          <cell r="G561" t="str">
            <v>Consumer</v>
          </cell>
        </row>
        <row r="562">
          <cell r="A562" t="str">
            <v>Atikokan Hydro Inc.</v>
          </cell>
          <cell r="E562">
            <v>9.4000000000000004E-3</v>
          </cell>
          <cell r="F562">
            <v>2013</v>
          </cell>
          <cell r="G562" t="str">
            <v>Business</v>
          </cell>
        </row>
        <row r="563">
          <cell r="A563" t="str">
            <v>Bluewater Power Distribution Corporation</v>
          </cell>
          <cell r="E563">
            <v>1.8599999999999998E-2</v>
          </cell>
          <cell r="F563">
            <v>2013</v>
          </cell>
          <cell r="G563" t="str">
            <v>Business</v>
          </cell>
        </row>
        <row r="564">
          <cell r="A564" t="str">
            <v>Brant County Power Inc.</v>
          </cell>
          <cell r="E564">
            <v>1.78E-2</v>
          </cell>
          <cell r="F564">
            <v>2013</v>
          </cell>
          <cell r="G564" t="str">
            <v>Business</v>
          </cell>
        </row>
        <row r="565">
          <cell r="A565" t="str">
            <v>Brantford Power Inc.</v>
          </cell>
          <cell r="E565">
            <v>6.4999999999999997E-3</v>
          </cell>
          <cell r="F565">
            <v>2013</v>
          </cell>
          <cell r="G565" t="str">
            <v>Business</v>
          </cell>
        </row>
        <row r="566">
          <cell r="A566" t="str">
            <v>Burlington Hydro Inc.</v>
          </cell>
          <cell r="E566">
            <v>1.37E-2</v>
          </cell>
          <cell r="F566">
            <v>2013</v>
          </cell>
          <cell r="G566" t="str">
            <v>Business</v>
          </cell>
        </row>
        <row r="567">
          <cell r="A567" t="str">
            <v>Cambridge and North Dumfries Hydro Inc.</v>
          </cell>
          <cell r="E567">
            <v>1.2699999999999999E-2</v>
          </cell>
          <cell r="F567">
            <v>2013</v>
          </cell>
          <cell r="G567" t="str">
            <v>Business</v>
          </cell>
        </row>
        <row r="568">
          <cell r="A568" t="str">
            <v>Canadian Niagara Power Inc. - Eastern Ontario Power</v>
          </cell>
          <cell r="E568">
            <v>2.24E-2</v>
          </cell>
          <cell r="F568">
            <v>2011</v>
          </cell>
          <cell r="G568" t="str">
            <v>Business</v>
          </cell>
        </row>
        <row r="569">
          <cell r="A569" t="str">
            <v>Canadian Niagara Power Inc. - Fort Erie</v>
          </cell>
          <cell r="E569">
            <v>2.24E-2</v>
          </cell>
          <cell r="F569">
            <v>2011</v>
          </cell>
          <cell r="G569" t="str">
            <v>Business</v>
          </cell>
        </row>
        <row r="570">
          <cell r="A570" t="str">
            <v>Canadian Niagara Power Inc. - Port Colborne Hydro Inc.</v>
          </cell>
          <cell r="E570">
            <v>1.44E-2</v>
          </cell>
          <cell r="F570">
            <v>2011</v>
          </cell>
          <cell r="G570" t="str">
            <v>Business</v>
          </cell>
        </row>
        <row r="571">
          <cell r="A571" t="str">
            <v>Centre Wellington Hydro Ltd.</v>
          </cell>
          <cell r="E571">
            <v>1.8100000000000002E-2</v>
          </cell>
          <cell r="F571">
            <v>2013</v>
          </cell>
          <cell r="G571" t="str">
            <v>Business</v>
          </cell>
        </row>
        <row r="572">
          <cell r="A572" t="str">
            <v>Chapleau Public Utilities Corporation</v>
          </cell>
          <cell r="E572">
            <v>1.7500000000000002E-2</v>
          </cell>
          <cell r="F572">
            <v>2013</v>
          </cell>
          <cell r="G572" t="str">
            <v>Business</v>
          </cell>
        </row>
        <row r="573">
          <cell r="A573" t="str">
            <v>Collus PowerStream Corporation</v>
          </cell>
          <cell r="E573">
            <v>1.3100000000000001E-2</v>
          </cell>
          <cell r="F573">
            <v>2013</v>
          </cell>
          <cell r="G573" t="str">
            <v>Business</v>
          </cell>
        </row>
        <row r="574">
          <cell r="A574" t="str">
            <v>Cooperative Hydro Embrun Inc.</v>
          </cell>
          <cell r="E574">
            <v>1.6799999999999999E-2</v>
          </cell>
          <cell r="F574">
            <v>2013</v>
          </cell>
          <cell r="G574" t="str">
            <v>Business</v>
          </cell>
        </row>
        <row r="575">
          <cell r="A575" t="str">
            <v>E.L.K. Energy Inc.</v>
          </cell>
          <cell r="E575">
            <v>7.6E-3</v>
          </cell>
          <cell r="F575">
            <v>2013</v>
          </cell>
          <cell r="G575" t="str">
            <v>Business</v>
          </cell>
        </row>
        <row r="576">
          <cell r="A576" t="str">
            <v>Enersource Hydro Mississauga Inc.</v>
          </cell>
          <cell r="E576">
            <v>1.15E-2</v>
          </cell>
          <cell r="F576">
            <v>2013</v>
          </cell>
          <cell r="G576" t="str">
            <v>Business</v>
          </cell>
        </row>
        <row r="577">
          <cell r="A577" t="str">
            <v>Entegrus Powerlines Inc. - former Chatham-Kent Hydro Service Area</v>
          </cell>
          <cell r="E577">
            <v>1.14E-2</v>
          </cell>
          <cell r="F577">
            <v>2013</v>
          </cell>
          <cell r="G577" t="str">
            <v>Business</v>
          </cell>
        </row>
        <row r="578">
          <cell r="A578" t="str">
            <v>Entegrus Powerlines Inc. - Strathroy, Mount Brydges and Parkhill Service Areas</v>
          </cell>
          <cell r="E578">
            <v>4.8999999999999998E-3</v>
          </cell>
          <cell r="F578">
            <v>2013</v>
          </cell>
          <cell r="G578" t="str">
            <v>Business</v>
          </cell>
        </row>
        <row r="579">
          <cell r="A579" t="str">
            <v>Entegrus Powerlines Inc. - Dutton Service Area</v>
          </cell>
          <cell r="E579">
            <v>5.8999999999999999E-3</v>
          </cell>
          <cell r="F579">
            <v>2013</v>
          </cell>
          <cell r="G579" t="str">
            <v>Business</v>
          </cell>
        </row>
        <row r="580">
          <cell r="A580" t="str">
            <v>Entegrus Powerlines Inc. - Newbury Service Area</v>
          </cell>
          <cell r="E580">
            <v>1.0999999999999999E-2</v>
          </cell>
          <cell r="F580">
            <v>2013</v>
          </cell>
          <cell r="G580" t="str">
            <v>Business</v>
          </cell>
        </row>
        <row r="581">
          <cell r="A581" t="str">
            <v>ENWIN Utilities Ltd.</v>
          </cell>
          <cell r="E581">
            <v>1.6400000000000001E-2</v>
          </cell>
          <cell r="F581">
            <v>2013</v>
          </cell>
          <cell r="G581" t="str">
            <v>Business</v>
          </cell>
        </row>
        <row r="582">
          <cell r="A582" t="str">
            <v>Erie Thames Powerlines Corporation</v>
          </cell>
          <cell r="E582">
            <v>1.3599999999999999E-2</v>
          </cell>
          <cell r="F582">
            <v>2013</v>
          </cell>
          <cell r="G582" t="str">
            <v>Business</v>
          </cell>
        </row>
        <row r="583">
          <cell r="A583" t="str">
            <v>Erie Thames Powerlines Corporation - former Clinton Power Service Area</v>
          </cell>
          <cell r="E583">
            <v>1.3599999999999999E-2</v>
          </cell>
          <cell r="F583">
            <v>2013</v>
          </cell>
          <cell r="G583" t="str">
            <v>Business</v>
          </cell>
        </row>
        <row r="584">
          <cell r="A584" t="str">
            <v>Erie Thames Powerlines Corporation - former West Perth Power Service Area</v>
          </cell>
          <cell r="E584">
            <v>1.3599999999999999E-2</v>
          </cell>
          <cell r="F584">
            <v>2013</v>
          </cell>
          <cell r="G584" t="str">
            <v>Business</v>
          </cell>
        </row>
        <row r="585">
          <cell r="A585" t="str">
            <v>Espanola Regional Hydro Distribution Corporation</v>
          </cell>
          <cell r="E585">
            <v>2.01E-2</v>
          </cell>
          <cell r="F585">
            <v>2013</v>
          </cell>
          <cell r="G585" t="str">
            <v>Business</v>
          </cell>
        </row>
        <row r="586">
          <cell r="A586" t="str">
            <v>Essex Powerlines Corporation</v>
          </cell>
          <cell r="E586">
            <v>1.14E-2</v>
          </cell>
          <cell r="F586">
            <v>2013</v>
          </cell>
          <cell r="G586" t="str">
            <v>Business</v>
          </cell>
        </row>
        <row r="587">
          <cell r="A587" t="str">
            <v>Festival Hydro Inc.</v>
          </cell>
          <cell r="E587">
            <v>1.47E-2</v>
          </cell>
          <cell r="F587">
            <v>2013</v>
          </cell>
          <cell r="G587" t="str">
            <v>Business</v>
          </cell>
        </row>
        <row r="588">
          <cell r="A588" t="str">
            <v>Fort Frances Power Corporation</v>
          </cell>
          <cell r="E588">
            <v>6.6E-3</v>
          </cell>
          <cell r="F588">
            <v>2013</v>
          </cell>
          <cell r="G588" t="str">
            <v>Business</v>
          </cell>
        </row>
        <row r="589">
          <cell r="A589" t="str">
            <v>Greater Sudbury Hydro Inc.</v>
          </cell>
          <cell r="E589">
            <v>1.8200000000000001E-2</v>
          </cell>
          <cell r="F589">
            <v>2013</v>
          </cell>
          <cell r="G589" t="str">
            <v>Business</v>
          </cell>
        </row>
        <row r="590">
          <cell r="A590" t="str">
            <v>Grimsby Power Inc.</v>
          </cell>
          <cell r="E590">
            <v>1.2699999999999999E-2</v>
          </cell>
          <cell r="F590">
            <v>2013</v>
          </cell>
          <cell r="G590" t="str">
            <v>Business</v>
          </cell>
        </row>
        <row r="591">
          <cell r="A591" t="str">
            <v>Guelph Hydro Electric Systems Inc.</v>
          </cell>
          <cell r="E591">
            <v>1.2699999999999999E-2</v>
          </cell>
          <cell r="F591">
            <v>2013</v>
          </cell>
          <cell r="G591" t="str">
            <v>Business</v>
          </cell>
        </row>
        <row r="592">
          <cell r="A592" t="str">
            <v>Haldimand County Hydro Inc.</v>
          </cell>
          <cell r="E592">
            <v>2.0500000000000001E-2</v>
          </cell>
          <cell r="F592">
            <v>2013</v>
          </cell>
          <cell r="G592" t="str">
            <v>Business</v>
          </cell>
        </row>
        <row r="593">
          <cell r="A593" t="str">
            <v>Halton Hills Hydro Inc.</v>
          </cell>
          <cell r="E593">
            <v>8.3000000000000001E-3</v>
          </cell>
          <cell r="F593">
            <v>2013</v>
          </cell>
          <cell r="G593" t="str">
            <v>Business</v>
          </cell>
        </row>
        <row r="594">
          <cell r="A594" t="str">
            <v>Hearst Power Distribution Company Limited</v>
          </cell>
          <cell r="E594">
            <v>6.7000000000000002E-3</v>
          </cell>
          <cell r="F594">
            <v>2013</v>
          </cell>
          <cell r="G594" t="str">
            <v>Business</v>
          </cell>
        </row>
        <row r="595">
          <cell r="A595" t="str">
            <v>Horizon Utilities Corporation</v>
          </cell>
          <cell r="E595">
            <v>8.5000000000000006E-3</v>
          </cell>
          <cell r="F595">
            <v>2013</v>
          </cell>
          <cell r="G595" t="str">
            <v>Business</v>
          </cell>
        </row>
        <row r="596">
          <cell r="A596" t="str">
            <v>Hydro 2000 Inc.</v>
          </cell>
          <cell r="E596">
            <v>1.0999999999999999E-2</v>
          </cell>
          <cell r="F596">
            <v>2013</v>
          </cell>
          <cell r="G596" t="str">
            <v>Business</v>
          </cell>
        </row>
        <row r="597">
          <cell r="A597" t="str">
            <v>Hydro Hawkesbury Inc.</v>
          </cell>
          <cell r="E597">
            <v>5.4999999999999997E-3</v>
          </cell>
          <cell r="F597">
            <v>2013</v>
          </cell>
          <cell r="G597" t="str">
            <v>Business</v>
          </cell>
        </row>
        <row r="598">
          <cell r="A598" t="str">
            <v>Hydro One Brampton Networks Inc.</v>
          </cell>
          <cell r="E598">
            <v>1.5800000000000002E-2</v>
          </cell>
          <cell r="F598">
            <v>2013</v>
          </cell>
          <cell r="G598" t="str">
            <v>Business</v>
          </cell>
        </row>
        <row r="599">
          <cell r="A599" t="str">
            <v>Hydro One Networks Inc.</v>
          </cell>
          <cell r="E599">
            <v>3.9809999999999998E-2</v>
          </cell>
          <cell r="F599">
            <v>2013</v>
          </cell>
          <cell r="G599" t="str">
            <v/>
          </cell>
        </row>
        <row r="600">
          <cell r="A600" t="str">
            <v>Hydro One Networks Inc.</v>
          </cell>
          <cell r="E600">
            <v>1.6660000000000001E-2</v>
          </cell>
          <cell r="F600">
            <v>2013</v>
          </cell>
          <cell r="G600" t="str">
            <v/>
          </cell>
        </row>
        <row r="601">
          <cell r="A601" t="str">
            <v>Hydro Ottawa Limited</v>
          </cell>
          <cell r="E601">
            <v>2.0400000000000001E-2</v>
          </cell>
          <cell r="F601">
            <v>2013</v>
          </cell>
          <cell r="G601" t="str">
            <v>Business</v>
          </cell>
        </row>
        <row r="602">
          <cell r="A602" t="str">
            <v>Innisfil Hydro Distribution Systems Limited</v>
          </cell>
          <cell r="E602">
            <v>8.0000000000000002E-3</v>
          </cell>
          <cell r="F602">
            <v>2013</v>
          </cell>
          <cell r="G602" t="str">
            <v>Business</v>
          </cell>
        </row>
        <row r="603">
          <cell r="A603" t="str">
            <v>Kenora Hydro Electric Corporation Ltd.</v>
          </cell>
          <cell r="E603">
            <v>5.7999999999999996E-3</v>
          </cell>
          <cell r="F603">
            <v>2013</v>
          </cell>
          <cell r="G603" t="str">
            <v>Business</v>
          </cell>
        </row>
        <row r="604">
          <cell r="A604" t="str">
            <v>Kingston Hydro Corporation</v>
          </cell>
          <cell r="E604">
            <v>1.04E-2</v>
          </cell>
          <cell r="F604">
            <v>2013</v>
          </cell>
          <cell r="G604" t="str">
            <v>Business</v>
          </cell>
        </row>
        <row r="605">
          <cell r="A605" t="str">
            <v>Kitchener-Wilmot Hydro Inc.</v>
          </cell>
          <cell r="E605">
            <v>1.24E-2</v>
          </cell>
          <cell r="F605">
            <v>2013</v>
          </cell>
          <cell r="G605" t="str">
            <v>Business</v>
          </cell>
        </row>
        <row r="606">
          <cell r="A606" t="str">
            <v>Lakefront Utilities Inc.</v>
          </cell>
          <cell r="E606">
            <v>8.2000000000000007E-3</v>
          </cell>
          <cell r="F606">
            <v>2013</v>
          </cell>
          <cell r="G606" t="str">
            <v>Business</v>
          </cell>
        </row>
        <row r="607">
          <cell r="A607" t="str">
            <v>Lakeland Power Distribution Ltd.</v>
          </cell>
          <cell r="E607">
            <v>8.6999999999999994E-3</v>
          </cell>
          <cell r="F607">
            <v>2013</v>
          </cell>
          <cell r="G607" t="str">
            <v>Business</v>
          </cell>
        </row>
        <row r="608">
          <cell r="A608" t="str">
            <v>London Hydro Inc.</v>
          </cell>
          <cell r="E608">
            <v>9.9000000000000008E-3</v>
          </cell>
          <cell r="F608">
            <v>2013</v>
          </cell>
          <cell r="G608" t="str">
            <v>Business</v>
          </cell>
        </row>
        <row r="609">
          <cell r="A609" t="str">
            <v>Midland Power Utility Corporation</v>
          </cell>
          <cell r="E609">
            <v>1.5800000000000002E-2</v>
          </cell>
          <cell r="F609">
            <v>2013</v>
          </cell>
          <cell r="G609" t="str">
            <v>Business</v>
          </cell>
        </row>
        <row r="610">
          <cell r="A610" t="str">
            <v>Milton Hydro Distribution inc.</v>
          </cell>
          <cell r="E610">
            <v>1.7000000000000001E-2</v>
          </cell>
          <cell r="F610">
            <v>2013</v>
          </cell>
          <cell r="G610" t="str">
            <v>Business</v>
          </cell>
        </row>
        <row r="611">
          <cell r="A611" t="str">
            <v>Newmarket - Tay Power Distribution Ltd.</v>
          </cell>
          <cell r="E611">
            <v>1.9300000000000001E-2</v>
          </cell>
          <cell r="F611">
            <v>2013</v>
          </cell>
          <cell r="G611" t="str">
            <v>Business</v>
          </cell>
        </row>
        <row r="612">
          <cell r="A612" t="str">
            <v>Niagara-on-the-Lake Hydro Inc.</v>
          </cell>
          <cell r="E612">
            <v>1.38E-2</v>
          </cell>
          <cell r="F612">
            <v>2013</v>
          </cell>
          <cell r="G612" t="str">
            <v>Business</v>
          </cell>
        </row>
        <row r="613">
          <cell r="A613" t="str">
            <v>Niagara Peninsula Energy Inc.</v>
          </cell>
          <cell r="E613">
            <v>1.3599999999999999E-2</v>
          </cell>
          <cell r="F613">
            <v>2013</v>
          </cell>
          <cell r="G613" t="str">
            <v>Business</v>
          </cell>
        </row>
        <row r="614">
          <cell r="A614" t="str">
            <v>Norfolk Power Distribution Inc.</v>
          </cell>
          <cell r="E614">
            <v>1.5599999999999999E-2</v>
          </cell>
          <cell r="F614">
            <v>2013</v>
          </cell>
          <cell r="G614" t="str">
            <v>Business</v>
          </cell>
        </row>
        <row r="615">
          <cell r="A615" t="str">
            <v>North Bay Hydro Distribution Limited</v>
          </cell>
          <cell r="E615">
            <v>1.6500000000000001E-2</v>
          </cell>
          <cell r="F615">
            <v>2013</v>
          </cell>
          <cell r="G615" t="str">
            <v>Business</v>
          </cell>
        </row>
        <row r="616">
          <cell r="A616" t="str">
            <v>Northern Ontario Wires Inc.</v>
          </cell>
          <cell r="E616">
            <v>1.4999999999999999E-2</v>
          </cell>
          <cell r="F616">
            <v>2013</v>
          </cell>
          <cell r="G616" t="str">
            <v>Business</v>
          </cell>
        </row>
        <row r="617">
          <cell r="A617" t="str">
            <v>Oakville Hydro Electricity Distribution Inc.</v>
          </cell>
          <cell r="E617">
            <v>1.4200000000000001E-2</v>
          </cell>
          <cell r="F617">
            <v>2013</v>
          </cell>
          <cell r="G617" t="str">
            <v>Business</v>
          </cell>
        </row>
        <row r="618">
          <cell r="A618" t="str">
            <v>Orangeville Hydro Limited</v>
          </cell>
          <cell r="E618">
            <v>1.01E-2</v>
          </cell>
          <cell r="F618">
            <v>2013</v>
          </cell>
          <cell r="G618" t="str">
            <v>Business</v>
          </cell>
        </row>
        <row r="619">
          <cell r="A619" t="str">
            <v>Orillia Power Distribution Corporation</v>
          </cell>
          <cell r="E619">
            <v>1.5800000000000002E-2</v>
          </cell>
          <cell r="F619">
            <v>2013</v>
          </cell>
          <cell r="G619" t="str">
            <v>Business</v>
          </cell>
        </row>
        <row r="620">
          <cell r="A620" t="str">
            <v>Oshawa PUC Networks Inc.</v>
          </cell>
          <cell r="E620">
            <v>1.67E-2</v>
          </cell>
          <cell r="F620">
            <v>2013</v>
          </cell>
          <cell r="G620" t="str">
            <v>Business</v>
          </cell>
        </row>
        <row r="621">
          <cell r="A621" t="str">
            <v>Ottawa River Power Corporation</v>
          </cell>
          <cell r="E621">
            <v>1.04E-2</v>
          </cell>
          <cell r="F621">
            <v>2013</v>
          </cell>
          <cell r="G621" t="str">
            <v>Business</v>
          </cell>
        </row>
        <row r="622">
          <cell r="A622" t="str">
            <v>Parry Sound Power Corporation</v>
          </cell>
          <cell r="E622">
            <v>1.34E-2</v>
          </cell>
          <cell r="F622">
            <v>2013</v>
          </cell>
          <cell r="G622" t="str">
            <v>Business</v>
          </cell>
        </row>
        <row r="623">
          <cell r="A623" t="str">
            <v>Peterborough Distribution Incorporated</v>
          </cell>
          <cell r="E623">
            <v>8.5000000000000006E-3</v>
          </cell>
          <cell r="F623">
            <v>2013</v>
          </cell>
          <cell r="G623" t="str">
            <v>Business</v>
          </cell>
        </row>
        <row r="624">
          <cell r="A624" t="str">
            <v>PowerStream Inc. - excl. former Barrie Hydro Ser. Area</v>
          </cell>
          <cell r="E624">
            <v>1.35E-2</v>
          </cell>
          <cell r="F624">
            <v>2013</v>
          </cell>
          <cell r="G624" t="str">
            <v>Business</v>
          </cell>
        </row>
        <row r="625">
          <cell r="A625" t="str">
            <v>PowerStream Inc. - former Barrie Hydro Service Area</v>
          </cell>
          <cell r="E625">
            <v>1.35E-2</v>
          </cell>
          <cell r="F625">
            <v>2013</v>
          </cell>
          <cell r="G625" t="str">
            <v>Business</v>
          </cell>
        </row>
        <row r="626">
          <cell r="A626" t="str">
            <v>PUC Distribution Inc.</v>
          </cell>
          <cell r="E626">
            <v>1.9699999999999999E-2</v>
          </cell>
          <cell r="F626">
            <v>2013</v>
          </cell>
          <cell r="G626" t="str">
            <v>Business</v>
          </cell>
        </row>
        <row r="627">
          <cell r="A627" t="str">
            <v>Renfrew Hydro Inc.</v>
          </cell>
          <cell r="E627">
            <v>1.35E-2</v>
          </cell>
          <cell r="F627">
            <v>2013</v>
          </cell>
          <cell r="G627" t="str">
            <v>Business</v>
          </cell>
        </row>
        <row r="628">
          <cell r="A628" t="str">
            <v>Rideau St. Lawrence Distribution Inc.</v>
          </cell>
          <cell r="E628">
            <v>8.9999999999999993E-3</v>
          </cell>
          <cell r="F628">
            <v>2013</v>
          </cell>
          <cell r="G628" t="str">
            <v>Business</v>
          </cell>
        </row>
        <row r="629">
          <cell r="A629" t="str">
            <v>St. Thomas Energy Inc.</v>
          </cell>
          <cell r="E629">
            <v>1.49E-2</v>
          </cell>
          <cell r="F629">
            <v>2013</v>
          </cell>
          <cell r="G629" t="str">
            <v>Business</v>
          </cell>
        </row>
        <row r="630">
          <cell r="A630" t="str">
            <v>Sioux Lookout Hydro Inc.</v>
          </cell>
          <cell r="E630">
            <v>7.7999999999999996E-3</v>
          </cell>
          <cell r="F630">
            <v>2013</v>
          </cell>
          <cell r="G630" t="str">
            <v>Business</v>
          </cell>
        </row>
        <row r="631">
          <cell r="A631" t="str">
            <v>Thunder Bay Hydro Electricity Distribution Inc.</v>
          </cell>
          <cell r="E631">
            <v>1.34E-2</v>
          </cell>
          <cell r="F631">
            <v>2013</v>
          </cell>
          <cell r="G631" t="str">
            <v>Business</v>
          </cell>
        </row>
        <row r="632">
          <cell r="A632" t="str">
            <v>Tillsonburg Hydro Inc.</v>
          </cell>
          <cell r="E632">
            <v>1.7500000000000002E-2</v>
          </cell>
          <cell r="F632">
            <v>2013</v>
          </cell>
          <cell r="G632" t="str">
            <v>Business</v>
          </cell>
        </row>
        <row r="633">
          <cell r="A633" t="str">
            <v>Toronto Hydro-Electric System Limited</v>
          </cell>
          <cell r="E633">
            <v>2.2679999999999999E-2</v>
          </cell>
          <cell r="F633">
            <v>2013</v>
          </cell>
          <cell r="G633" t="str">
            <v>Business</v>
          </cell>
        </row>
        <row r="634">
          <cell r="A634" t="str">
            <v>Veridian Connections Inc. - excluding Gravenhurst</v>
          </cell>
          <cell r="E634">
            <v>1.7100000000000001E-2</v>
          </cell>
          <cell r="F634">
            <v>2013</v>
          </cell>
          <cell r="G634" t="str">
            <v>Business</v>
          </cell>
        </row>
        <row r="635">
          <cell r="A635" t="str">
            <v>Veridian Connections Inc. - Gravenhurst</v>
          </cell>
          <cell r="E635">
            <v>1.6899999999999998E-2</v>
          </cell>
          <cell r="F635">
            <v>2013</v>
          </cell>
          <cell r="G635" t="str">
            <v>Business</v>
          </cell>
        </row>
        <row r="636">
          <cell r="A636" t="str">
            <v>Wasaga Distribution Inc.</v>
          </cell>
          <cell r="E636">
            <v>1.3299999999999999E-2</v>
          </cell>
          <cell r="F636">
            <v>2013</v>
          </cell>
          <cell r="G636" t="str">
            <v>Business</v>
          </cell>
        </row>
        <row r="637">
          <cell r="A637" t="str">
            <v>Waterloo North Hydro Inc.</v>
          </cell>
          <cell r="E637">
            <v>1.3899999999999999E-2</v>
          </cell>
          <cell r="F637">
            <v>2013</v>
          </cell>
          <cell r="G637" t="str">
            <v>Business</v>
          </cell>
        </row>
        <row r="638">
          <cell r="A638" t="str">
            <v>Welland Hydro-Electric System Corp.</v>
          </cell>
          <cell r="E638">
            <v>8.2000000000000007E-3</v>
          </cell>
          <cell r="F638">
            <v>2013</v>
          </cell>
          <cell r="G638" t="str">
            <v>Business</v>
          </cell>
        </row>
        <row r="639">
          <cell r="A639" t="str">
            <v>Wellington North Power Inc.</v>
          </cell>
          <cell r="E639">
            <v>1.6400000000000001E-2</v>
          </cell>
          <cell r="F639">
            <v>2013</v>
          </cell>
          <cell r="G639" t="str">
            <v>Business</v>
          </cell>
        </row>
        <row r="640">
          <cell r="A640" t="str">
            <v>West Coast Huron Energy Inc.</v>
          </cell>
          <cell r="E640">
            <v>1.0699999999999999E-2</v>
          </cell>
          <cell r="F640">
            <v>2013</v>
          </cell>
          <cell r="G640" t="str">
            <v>Business</v>
          </cell>
        </row>
        <row r="641">
          <cell r="A641" t="str">
            <v>Westario Power Inc.</v>
          </cell>
          <cell r="E641">
            <v>1.0699999999999999E-2</v>
          </cell>
          <cell r="F641">
            <v>2013</v>
          </cell>
          <cell r="G641" t="str">
            <v>Business</v>
          </cell>
        </row>
        <row r="642">
          <cell r="A642" t="str">
            <v>Whitby Hydro Electric Corporation</v>
          </cell>
          <cell r="E642">
            <v>1.9699999999999999E-2</v>
          </cell>
          <cell r="F642">
            <v>2013</v>
          </cell>
          <cell r="G642" t="str">
            <v>Business</v>
          </cell>
        </row>
        <row r="643">
          <cell r="A643" t="str">
            <v>Woodstock Hydro Services Inc.</v>
          </cell>
          <cell r="E643">
            <v>1.43E-2</v>
          </cell>
          <cell r="F643">
            <v>2013</v>
          </cell>
          <cell r="G643" t="str">
            <v>Business</v>
          </cell>
        </row>
        <row r="644">
          <cell r="A644" t="str">
            <v>Atikokan Hydro Inc.</v>
          </cell>
          <cell r="E644">
            <v>2.1802000000000001</v>
          </cell>
          <cell r="F644">
            <v>2013</v>
          </cell>
          <cell r="G644" t="str">
            <v>Industrial</v>
          </cell>
        </row>
        <row r="645">
          <cell r="A645" t="str">
            <v>Bluewater Power Distribution Corporation</v>
          </cell>
          <cell r="E645">
            <v>4.1269</v>
          </cell>
          <cell r="F645">
            <v>2013</v>
          </cell>
          <cell r="G645" t="str">
            <v>Industrial</v>
          </cell>
        </row>
        <row r="646">
          <cell r="A646" t="str">
            <v>Bluewater Power Distribution Corporation</v>
          </cell>
          <cell r="E646">
            <v>4.1269</v>
          </cell>
          <cell r="F646">
            <v>2013</v>
          </cell>
          <cell r="G646" t="str">
            <v>Industrial</v>
          </cell>
        </row>
        <row r="647">
          <cell r="A647" t="str">
            <v>Bluewater Power Distribution Corporation</v>
          </cell>
          <cell r="E647">
            <v>1.6835</v>
          </cell>
          <cell r="F647">
            <v>2013</v>
          </cell>
          <cell r="G647" t="str">
            <v/>
          </cell>
        </row>
        <row r="648">
          <cell r="A648" t="str">
            <v>Brant County Power Inc.</v>
          </cell>
          <cell r="E648">
            <v>3.8868999999999998</v>
          </cell>
          <cell r="F648">
            <v>2013</v>
          </cell>
          <cell r="G648" t="str">
            <v>Industrial</v>
          </cell>
        </row>
        <row r="649">
          <cell r="A649" t="str">
            <v>Brantford Power Inc.</v>
          </cell>
          <cell r="E649">
            <v>2.6042999999999998</v>
          </cell>
          <cell r="F649">
            <v>2013</v>
          </cell>
          <cell r="G649" t="str">
            <v>Industrial</v>
          </cell>
        </row>
        <row r="650">
          <cell r="A650" t="str">
            <v>Burlington Hydro Inc.</v>
          </cell>
          <cell r="E650">
            <v>2.8723000000000001</v>
          </cell>
          <cell r="F650">
            <v>2013</v>
          </cell>
          <cell r="G650" t="str">
            <v>Industrial</v>
          </cell>
        </row>
        <row r="651">
          <cell r="A651" t="str">
            <v>Cambridge and North Dumfries Hydro Inc.</v>
          </cell>
          <cell r="E651">
            <v>3.6833999999999998</v>
          </cell>
          <cell r="F651">
            <v>2013</v>
          </cell>
          <cell r="G651" t="str">
            <v>Industrial</v>
          </cell>
        </row>
        <row r="652">
          <cell r="A652" t="str">
            <v>Cambridge and North Dumfries Hydro Inc.</v>
          </cell>
          <cell r="E652">
            <v>3.2086000000000001</v>
          </cell>
          <cell r="F652">
            <v>2013</v>
          </cell>
          <cell r="G652" t="str">
            <v/>
          </cell>
        </row>
        <row r="653">
          <cell r="A653" t="str">
            <v>Canadian Niagara Power Inc. - Eastern Ontario Power</v>
          </cell>
          <cell r="E653">
            <v>7.3987999999999996</v>
          </cell>
          <cell r="F653">
            <v>2013</v>
          </cell>
          <cell r="G653" t="str">
            <v>Industrial</v>
          </cell>
        </row>
        <row r="654">
          <cell r="A654" t="str">
            <v>Canadian Niagara Power Inc. - Fort Erie</v>
          </cell>
          <cell r="E654">
            <v>7.3987999999999996</v>
          </cell>
          <cell r="F654">
            <v>2013</v>
          </cell>
          <cell r="G654" t="str">
            <v>Industrial</v>
          </cell>
        </row>
        <row r="655">
          <cell r="A655" t="str">
            <v>Canadian Niagara Power Inc. - Port Colborne Hydro Inc.</v>
          </cell>
          <cell r="E655">
            <v>4.4494999999999996</v>
          </cell>
          <cell r="F655">
            <v>2013</v>
          </cell>
          <cell r="G655" t="str">
            <v>Industrial</v>
          </cell>
        </row>
        <row r="656">
          <cell r="A656" t="str">
            <v>Centre Wellington Hydro Ltd.</v>
          </cell>
          <cell r="E656">
            <v>3.4933999999999998</v>
          </cell>
          <cell r="F656">
            <v>2013</v>
          </cell>
          <cell r="G656" t="str">
            <v>Industrial</v>
          </cell>
        </row>
        <row r="657">
          <cell r="A657" t="str">
            <v>Centre Wellington Hydro Ltd.</v>
          </cell>
          <cell r="E657">
            <v>2.7557</v>
          </cell>
          <cell r="F657">
            <v>2013</v>
          </cell>
          <cell r="G657" t="str">
            <v/>
          </cell>
        </row>
        <row r="658">
          <cell r="A658" t="str">
            <v>Chapleau Public Utilities Corporation</v>
          </cell>
          <cell r="E658">
            <v>3.6006</v>
          </cell>
          <cell r="F658">
            <v>2013</v>
          </cell>
          <cell r="G658" t="str">
            <v>Industrial</v>
          </cell>
        </row>
        <row r="659">
          <cell r="A659" t="str">
            <v>Collus PowerStream Corporation</v>
          </cell>
          <cell r="E659">
            <v>3.085</v>
          </cell>
          <cell r="F659">
            <v>2013</v>
          </cell>
          <cell r="G659" t="str">
            <v>Industrial</v>
          </cell>
        </row>
        <row r="660">
          <cell r="A660" t="str">
            <v>Cooperative Hydro Embrun Inc.</v>
          </cell>
          <cell r="E660">
            <v>4.5445000000000002</v>
          </cell>
          <cell r="F660">
            <v>2013</v>
          </cell>
          <cell r="G660" t="str">
            <v>Industrial</v>
          </cell>
        </row>
        <row r="661">
          <cell r="A661" t="str">
            <v>E.L.K. Energy Inc.</v>
          </cell>
          <cell r="E661">
            <v>1.8514999999999999</v>
          </cell>
          <cell r="F661">
            <v>2013</v>
          </cell>
          <cell r="G661" t="str">
            <v>Industrial</v>
          </cell>
        </row>
        <row r="662">
          <cell r="A662" t="str">
            <v>Enersource Hydro Mississauga Inc.</v>
          </cell>
          <cell r="E662">
            <v>4.1852999999999998</v>
          </cell>
          <cell r="F662">
            <v>2013</v>
          </cell>
          <cell r="G662" t="str">
            <v>Industrial</v>
          </cell>
        </row>
        <row r="663">
          <cell r="A663" t="str">
            <v>Enersource Hydro Mississauga Inc.</v>
          </cell>
          <cell r="E663">
            <v>2.1536</v>
          </cell>
          <cell r="F663">
            <v>2013</v>
          </cell>
          <cell r="G663" t="str">
            <v/>
          </cell>
        </row>
        <row r="664">
          <cell r="A664" t="str">
            <v>Entegrus Powerlines Inc. - former Chatham-Kent Hydro Service Area</v>
          </cell>
          <cell r="E664">
            <v>3.3805000000000001</v>
          </cell>
          <cell r="F664">
            <v>2013</v>
          </cell>
          <cell r="G664" t="str">
            <v>Industrial</v>
          </cell>
        </row>
        <row r="665">
          <cell r="A665" t="str">
            <v>Entegrus Powerlines Inc. - former Chatham-Kent Hydro Service Area</v>
          </cell>
          <cell r="E665">
            <v>4.5910000000000002</v>
          </cell>
          <cell r="F665">
            <v>2013</v>
          </cell>
          <cell r="G665" t="str">
            <v/>
          </cell>
        </row>
        <row r="666">
          <cell r="A666" t="str">
            <v>Entegrus Powerlines Inc. - former Chatham-Kent Hydro Service Area</v>
          </cell>
          <cell r="E666">
            <v>3.3927999999999998</v>
          </cell>
          <cell r="F666">
            <v>2013</v>
          </cell>
          <cell r="G666" t="str">
            <v/>
          </cell>
        </row>
        <row r="667">
          <cell r="A667" t="str">
            <v>Entegrus Powerlines Inc. - Strathroy, Mount Brydges and Parkhill Service Areas</v>
          </cell>
          <cell r="E667">
            <v>1.4651000000000001</v>
          </cell>
          <cell r="F667">
            <v>2013</v>
          </cell>
          <cell r="G667" t="str">
            <v>Industrial</v>
          </cell>
        </row>
        <row r="668">
          <cell r="A668" t="str">
            <v>Entegrus Powerlines Inc. - Newbury Service Area</v>
          </cell>
          <cell r="E668">
            <v>1.3614999999999999</v>
          </cell>
          <cell r="F668">
            <v>2013</v>
          </cell>
          <cell r="G668" t="str">
            <v>Industrial</v>
          </cell>
        </row>
        <row r="669">
          <cell r="A669" t="str">
            <v>ENWIN Utilities Ltd.</v>
          </cell>
          <cell r="E669">
            <v>4.6765999999999996</v>
          </cell>
          <cell r="F669">
            <v>2013</v>
          </cell>
          <cell r="G669" t="str">
            <v>Industrial</v>
          </cell>
        </row>
        <row r="670">
          <cell r="A670" t="str">
            <v>ENWIN Utilities Ltd.</v>
          </cell>
          <cell r="E670">
            <v>1.9565999999999999</v>
          </cell>
          <cell r="F670">
            <v>2013</v>
          </cell>
          <cell r="G670" t="str">
            <v/>
          </cell>
        </row>
        <row r="671">
          <cell r="A671" t="str">
            <v>Erie Thames Powerlines Corporation</v>
          </cell>
          <cell r="E671">
            <v>2.9249999999999998</v>
          </cell>
          <cell r="F671">
            <v>2013</v>
          </cell>
          <cell r="G671" t="str">
            <v>Industrial</v>
          </cell>
        </row>
        <row r="672">
          <cell r="A672" t="str">
            <v>Erie Thames Powerlines Corporation - former Clinton Power Service Area</v>
          </cell>
          <cell r="E672">
            <v>2.9249999999999998</v>
          </cell>
          <cell r="F672">
            <v>2013</v>
          </cell>
          <cell r="G672" t="str">
            <v>Industrial</v>
          </cell>
        </row>
        <row r="673">
          <cell r="A673" t="str">
            <v>Erie Thames Powerlines Corporation - former West Perth Power Service Area</v>
          </cell>
          <cell r="E673">
            <v>2.9249999999999998</v>
          </cell>
          <cell r="F673">
            <v>2013</v>
          </cell>
          <cell r="G673" t="str">
            <v>Industrial</v>
          </cell>
        </row>
        <row r="674">
          <cell r="A674" t="str">
            <v>Erie Thames Powerlines Corporation</v>
          </cell>
          <cell r="E674">
            <v>3.9742999999999999</v>
          </cell>
          <cell r="F674">
            <v>2013</v>
          </cell>
          <cell r="G674" t="str">
            <v/>
          </cell>
        </row>
        <row r="675">
          <cell r="A675" t="str">
            <v>Erie Thames Powerlines Corporation - former Clinton Power and West Perth Power Service Areas</v>
          </cell>
          <cell r="E675">
            <v>3.9742999999999999</v>
          </cell>
          <cell r="F675">
            <v>2013</v>
          </cell>
          <cell r="G675" t="str">
            <v/>
          </cell>
        </row>
        <row r="676">
          <cell r="A676" t="str">
            <v>Espanola Regional Hydro Distribution Corporation</v>
          </cell>
          <cell r="E676">
            <v>3.6836000000000002</v>
          </cell>
          <cell r="F676">
            <v>2013</v>
          </cell>
          <cell r="G676" t="str">
            <v>Industrial</v>
          </cell>
        </row>
        <row r="677">
          <cell r="A677" t="str">
            <v>Essex Powerlines Corporation</v>
          </cell>
          <cell r="E677">
            <v>2.0981000000000001</v>
          </cell>
          <cell r="F677">
            <v>2013</v>
          </cell>
          <cell r="G677" t="str">
            <v>Industrial</v>
          </cell>
        </row>
        <row r="678">
          <cell r="A678" t="str">
            <v>Essex Powerlines Corporation</v>
          </cell>
          <cell r="E678">
            <v>1.3456999999999999</v>
          </cell>
          <cell r="F678">
            <v>2013</v>
          </cell>
          <cell r="G678" t="str">
            <v/>
          </cell>
        </row>
        <row r="679">
          <cell r="A679" t="str">
            <v>Festival Hydro Inc.</v>
          </cell>
          <cell r="E679">
            <v>2.3045</v>
          </cell>
          <cell r="F679">
            <v>2013</v>
          </cell>
          <cell r="G679" t="str">
            <v>Industrial</v>
          </cell>
        </row>
        <row r="680">
          <cell r="A680" t="str">
            <v>Fort Frances Power Corporation</v>
          </cell>
          <cell r="E680">
            <v>3.5943000000000001</v>
          </cell>
          <cell r="F680">
            <v>2013</v>
          </cell>
          <cell r="G680" t="str">
            <v>Industrial</v>
          </cell>
        </row>
        <row r="681">
          <cell r="A681" t="str">
            <v>Greater Sudbury Hydro Inc.</v>
          </cell>
          <cell r="E681">
            <v>4.1821000000000002</v>
          </cell>
          <cell r="F681">
            <v>2013</v>
          </cell>
          <cell r="G681" t="str">
            <v>Industrial</v>
          </cell>
        </row>
        <row r="682">
          <cell r="A682" t="str">
            <v>Grimsby Power Inc.</v>
          </cell>
          <cell r="E682">
            <v>1.7153</v>
          </cell>
          <cell r="F682">
            <v>2013</v>
          </cell>
          <cell r="G682" t="str">
            <v>Industrial</v>
          </cell>
        </row>
        <row r="683">
          <cell r="A683" t="str">
            <v>Guelph Hydro Electric Systems Inc.</v>
          </cell>
          <cell r="E683">
            <v>2.5068999999999999</v>
          </cell>
          <cell r="F683">
            <v>2013</v>
          </cell>
          <cell r="G683" t="str">
            <v>Industrial</v>
          </cell>
        </row>
        <row r="684">
          <cell r="A684" t="str">
            <v>Guelph Hydro Electric Systems Inc.</v>
          </cell>
          <cell r="E684">
            <v>3.3511000000000002</v>
          </cell>
          <cell r="F684">
            <v>2013</v>
          </cell>
          <cell r="G684" t="str">
            <v/>
          </cell>
        </row>
        <row r="685">
          <cell r="A685" t="str">
            <v>Haldimand County Hydro Inc.</v>
          </cell>
          <cell r="E685">
            <v>4.8285999999999998</v>
          </cell>
          <cell r="F685">
            <v>2013</v>
          </cell>
          <cell r="G685" t="str">
            <v>Industrial</v>
          </cell>
        </row>
        <row r="686">
          <cell r="A686" t="str">
            <v>Haldimand County Hydro Inc.</v>
          </cell>
          <cell r="E686">
            <v>4.8285999999999998</v>
          </cell>
          <cell r="F686">
            <v>2013</v>
          </cell>
          <cell r="G686" t="str">
            <v>Industrial</v>
          </cell>
        </row>
        <row r="687">
          <cell r="A687" t="str">
            <v>Halton Hills Hydro Inc.</v>
          </cell>
          <cell r="E687">
            <v>3.3447</v>
          </cell>
          <cell r="F687">
            <v>2013</v>
          </cell>
          <cell r="G687" t="str">
            <v>Industrial</v>
          </cell>
        </row>
        <row r="688">
          <cell r="A688" t="str">
            <v>Halton Hills Hydro Inc.</v>
          </cell>
          <cell r="E688">
            <v>3.0663</v>
          </cell>
          <cell r="F688">
            <v>2013</v>
          </cell>
          <cell r="G688" t="str">
            <v/>
          </cell>
        </row>
        <row r="689">
          <cell r="A689" t="str">
            <v>Hearst Power Distribution Company Limited</v>
          </cell>
          <cell r="E689">
            <v>2.3212999999999999</v>
          </cell>
          <cell r="F689">
            <v>2013</v>
          </cell>
          <cell r="G689" t="str">
            <v>Industrial</v>
          </cell>
        </row>
        <row r="690">
          <cell r="A690" t="str">
            <v>Hearst Power Distribution Company Limited</v>
          </cell>
          <cell r="E690">
            <v>1.0215000000000001</v>
          </cell>
          <cell r="F690">
            <v>2013</v>
          </cell>
          <cell r="G690" t="str">
            <v/>
          </cell>
        </row>
        <row r="691">
          <cell r="A691" t="str">
            <v>Horizon Utilities Corporation</v>
          </cell>
          <cell r="E691">
            <v>2.0680000000000001</v>
          </cell>
          <cell r="F691">
            <v>2013</v>
          </cell>
          <cell r="G691" t="str">
            <v>Industrial</v>
          </cell>
        </row>
        <row r="692">
          <cell r="A692" t="str">
            <v>Hydro 2000 Inc.</v>
          </cell>
          <cell r="E692">
            <v>1.8606</v>
          </cell>
          <cell r="F692">
            <v>2013</v>
          </cell>
          <cell r="G692" t="str">
            <v>Industrial</v>
          </cell>
        </row>
        <row r="693">
          <cell r="A693" t="str">
            <v>Hydro Hawkesbury Inc.</v>
          </cell>
          <cell r="E693">
            <v>1.5558000000000001</v>
          </cell>
          <cell r="F693">
            <v>2013</v>
          </cell>
          <cell r="G693" t="str">
            <v>Industrial</v>
          </cell>
        </row>
        <row r="694">
          <cell r="A694" t="str">
            <v>Hydro One Brampton Networks Inc.</v>
          </cell>
          <cell r="E694">
            <v>2.4693000000000001</v>
          </cell>
          <cell r="F694">
            <v>2013</v>
          </cell>
          <cell r="G694" t="str">
            <v>Industrial</v>
          </cell>
        </row>
        <row r="695">
          <cell r="A695" t="str">
            <v>Hydro One Brampton Networks Inc.</v>
          </cell>
          <cell r="E695">
            <v>3.3936000000000002</v>
          </cell>
          <cell r="F695">
            <v>2013</v>
          </cell>
          <cell r="G695" t="str">
            <v/>
          </cell>
        </row>
        <row r="696">
          <cell r="A696" t="str">
            <v>Hydro One Networks Inc.</v>
          </cell>
          <cell r="E696">
            <v>11.37</v>
          </cell>
          <cell r="F696">
            <v>2013</v>
          </cell>
          <cell r="G696" t="str">
            <v/>
          </cell>
        </row>
        <row r="697">
          <cell r="A697" t="str">
            <v>Hydro One Networks Inc.</v>
          </cell>
          <cell r="E697">
            <v>6.9139999999999997</v>
          </cell>
          <cell r="F697">
            <v>2013</v>
          </cell>
          <cell r="G697" t="str">
            <v/>
          </cell>
        </row>
        <row r="698">
          <cell r="A698" t="str">
            <v>Hydro One Networks Inc.</v>
          </cell>
          <cell r="E698" t="str">
            <v>-</v>
          </cell>
          <cell r="F698">
            <v>2013</v>
          </cell>
          <cell r="G698" t="str">
            <v/>
          </cell>
        </row>
        <row r="699">
          <cell r="A699" t="str">
            <v>Hydro One Networks Inc.</v>
          </cell>
          <cell r="E699">
            <v>5.9390000000000001</v>
          </cell>
          <cell r="F699">
            <v>2013</v>
          </cell>
          <cell r="G699" t="str">
            <v/>
          </cell>
        </row>
        <row r="700">
          <cell r="A700" t="str">
            <v>Hydro Ottawa Limited</v>
          </cell>
          <cell r="E700">
            <v>3.4746999999999999</v>
          </cell>
          <cell r="F700">
            <v>2013</v>
          </cell>
          <cell r="G700" t="str">
            <v>Industrial</v>
          </cell>
        </row>
        <row r="701">
          <cell r="A701" t="str">
            <v>Hydro Ottawa Limited</v>
          </cell>
          <cell r="E701">
            <v>3.3963999999999999</v>
          </cell>
          <cell r="F701">
            <v>2013</v>
          </cell>
          <cell r="G701" t="str">
            <v/>
          </cell>
        </row>
        <row r="702">
          <cell r="A702" t="str">
            <v>Innisfil Hydro Distribution Systems Limited</v>
          </cell>
          <cell r="E702">
            <v>2.9773000000000001</v>
          </cell>
          <cell r="F702">
            <v>2013</v>
          </cell>
          <cell r="G702" t="str">
            <v>Industrial</v>
          </cell>
        </row>
        <row r="703">
          <cell r="A703" t="str">
            <v>Kenora Hydro Electric Corporation Ltd.</v>
          </cell>
          <cell r="E703">
            <v>1.647</v>
          </cell>
          <cell r="F703">
            <v>2013</v>
          </cell>
          <cell r="G703" t="str">
            <v>Industrial</v>
          </cell>
        </row>
        <row r="704">
          <cell r="A704" t="str">
            <v>Kingston Hydro Corporation</v>
          </cell>
          <cell r="E704">
            <v>1.9533</v>
          </cell>
          <cell r="F704">
            <v>2013</v>
          </cell>
          <cell r="G704" t="str">
            <v>Industrial</v>
          </cell>
        </row>
        <row r="705">
          <cell r="A705" t="str">
            <v>Kitchener-Wilmot Hydro Inc.</v>
          </cell>
          <cell r="E705">
            <v>4.0593000000000004</v>
          </cell>
          <cell r="F705">
            <v>2013</v>
          </cell>
          <cell r="G705" t="str">
            <v>Industrial</v>
          </cell>
        </row>
        <row r="706">
          <cell r="A706" t="str">
            <v>Lakefront Utilities Inc.</v>
          </cell>
          <cell r="E706">
            <v>3.3754</v>
          </cell>
          <cell r="F706">
            <v>2013</v>
          </cell>
          <cell r="G706" t="str">
            <v>Industrial</v>
          </cell>
        </row>
        <row r="707">
          <cell r="A707" t="str">
            <v>Lakefront Utilities Inc.</v>
          </cell>
          <cell r="E707">
            <v>1.7964</v>
          </cell>
          <cell r="F707">
            <v>2013</v>
          </cell>
          <cell r="G707" t="str">
            <v/>
          </cell>
        </row>
        <row r="708">
          <cell r="A708" t="str">
            <v>Lakeland Power Distribution Ltd.</v>
          </cell>
          <cell r="E708">
            <v>2.6976</v>
          </cell>
          <cell r="F708">
            <v>2013</v>
          </cell>
          <cell r="G708" t="str">
            <v>Industrial</v>
          </cell>
        </row>
        <row r="709">
          <cell r="A709" t="str">
            <v>London Hydro Inc.</v>
          </cell>
          <cell r="E709">
            <v>2.5038</v>
          </cell>
          <cell r="F709">
            <v>2013</v>
          </cell>
          <cell r="G709" t="str">
            <v>Industrial</v>
          </cell>
        </row>
        <row r="710">
          <cell r="A710" t="str">
            <v>London Hydro Inc.</v>
          </cell>
          <cell r="E710">
            <v>4.1978</v>
          </cell>
          <cell r="F710">
            <v>2013</v>
          </cell>
          <cell r="G710" t="str">
            <v/>
          </cell>
        </row>
        <row r="711">
          <cell r="A711" t="str">
            <v>Midland Power Utility Corporation</v>
          </cell>
          <cell r="E711">
            <v>3.0849000000000002</v>
          </cell>
          <cell r="F711">
            <v>2013</v>
          </cell>
          <cell r="G711" t="str">
            <v>Industrial</v>
          </cell>
        </row>
        <row r="712">
          <cell r="A712" t="str">
            <v>Milton Hydro Distribution inc.</v>
          </cell>
          <cell r="E712">
            <v>2.5259</v>
          </cell>
          <cell r="F712">
            <v>2013</v>
          </cell>
          <cell r="G712" t="str">
            <v>Industrial</v>
          </cell>
        </row>
        <row r="713">
          <cell r="A713" t="str">
            <v>Milton Hydro Distribution inc.</v>
          </cell>
          <cell r="E713">
            <v>2.7587999999999999</v>
          </cell>
          <cell r="F713">
            <v>2013</v>
          </cell>
          <cell r="G713" t="str">
            <v/>
          </cell>
        </row>
        <row r="714">
          <cell r="A714" t="str">
            <v>Newmarket - Tay Power Distribution Ltd.</v>
          </cell>
          <cell r="E714">
            <v>4.6203000000000003</v>
          </cell>
          <cell r="F714">
            <v>2013</v>
          </cell>
          <cell r="G714" t="str">
            <v>Industrial</v>
          </cell>
        </row>
        <row r="715">
          <cell r="A715" t="str">
            <v>Newmarket - Tay Power Distribution Ltd.</v>
          </cell>
          <cell r="E715">
            <v>4.7495000000000003</v>
          </cell>
          <cell r="F715">
            <v>2013</v>
          </cell>
          <cell r="G715" t="str">
            <v>Industrial</v>
          </cell>
        </row>
        <row r="716">
          <cell r="A716" t="str">
            <v>Newmarket - Tay Power Distribution Ltd.</v>
          </cell>
          <cell r="E716">
            <v>4.6203000000000003</v>
          </cell>
          <cell r="F716">
            <v>2013</v>
          </cell>
          <cell r="G716" t="str">
            <v>Industrial</v>
          </cell>
        </row>
        <row r="717">
          <cell r="A717" t="str">
            <v>Newmarket - Tay Power Distribution Ltd.</v>
          </cell>
          <cell r="E717">
            <v>4.7495000000000003</v>
          </cell>
          <cell r="F717">
            <v>2013</v>
          </cell>
          <cell r="G717" t="str">
            <v>Industrial</v>
          </cell>
        </row>
        <row r="718">
          <cell r="A718" t="str">
            <v>Niagara-on-the-Lake Hydro Inc.</v>
          </cell>
          <cell r="E718">
            <v>2.5663999999999998</v>
          </cell>
          <cell r="F718">
            <v>2013</v>
          </cell>
          <cell r="G718" t="str">
            <v>Industrial</v>
          </cell>
        </row>
        <row r="719">
          <cell r="A719" t="str">
            <v>Niagara Peninsula Energy Inc.</v>
          </cell>
          <cell r="E719">
            <v>4.1814999999999998</v>
          </cell>
          <cell r="F719">
            <v>2013</v>
          </cell>
          <cell r="G719" t="str">
            <v>Industrial</v>
          </cell>
        </row>
        <row r="720">
          <cell r="A720" t="str">
            <v>Niagara Peninsula Energy Inc.</v>
          </cell>
          <cell r="E720">
            <v>4.1814999999999998</v>
          </cell>
          <cell r="F720">
            <v>2013</v>
          </cell>
          <cell r="G720" t="str">
            <v>Industrial</v>
          </cell>
        </row>
        <row r="721">
          <cell r="A721" t="str">
            <v>Norfolk Power Distribution Inc.</v>
          </cell>
          <cell r="E721">
            <v>3.9601999999999999</v>
          </cell>
          <cell r="F721">
            <v>2013</v>
          </cell>
          <cell r="G721" t="str">
            <v>Industrial</v>
          </cell>
        </row>
        <row r="722">
          <cell r="A722" t="str">
            <v>North Bay Hydro Distribution Limited</v>
          </cell>
          <cell r="E722">
            <v>2.0676999999999999</v>
          </cell>
          <cell r="F722">
            <v>2013</v>
          </cell>
          <cell r="G722" t="str">
            <v>Industrial</v>
          </cell>
        </row>
        <row r="723">
          <cell r="A723" t="str">
            <v>North Bay Hydro Distribution Limited</v>
          </cell>
          <cell r="E723">
            <v>1.0995999999999999</v>
          </cell>
          <cell r="F723">
            <v>2013</v>
          </cell>
          <cell r="G723" t="str">
            <v/>
          </cell>
        </row>
        <row r="724">
          <cell r="A724" t="str">
            <v>Northern Ontario Wires Inc.</v>
          </cell>
          <cell r="E724">
            <v>0.86980000000000002</v>
          </cell>
          <cell r="F724">
            <v>2013</v>
          </cell>
          <cell r="G724" t="str">
            <v>Industrial</v>
          </cell>
        </row>
        <row r="725">
          <cell r="A725" t="str">
            <v>Oakville Hydro Electricity Distribution Inc.</v>
          </cell>
          <cell r="E725">
            <v>3.6776</v>
          </cell>
          <cell r="F725">
            <v>2013</v>
          </cell>
          <cell r="G725" t="str">
            <v>Industrial</v>
          </cell>
        </row>
        <row r="726">
          <cell r="A726" t="str">
            <v>Oakville Hydro Electricity Distribution Inc.</v>
          </cell>
          <cell r="E726">
            <v>1.8569</v>
          </cell>
          <cell r="F726">
            <v>2013</v>
          </cell>
          <cell r="G726" t="str">
            <v/>
          </cell>
        </row>
        <row r="727">
          <cell r="A727" t="str">
            <v>Orangeville Hydro Limited</v>
          </cell>
          <cell r="E727">
            <v>2.1926999999999999</v>
          </cell>
          <cell r="F727">
            <v>2013</v>
          </cell>
          <cell r="G727" t="str">
            <v>Industrial</v>
          </cell>
        </row>
        <row r="728">
          <cell r="A728" t="str">
            <v>Orillia Power Distribution Corporation</v>
          </cell>
          <cell r="E728">
            <v>3.4260000000000002</v>
          </cell>
          <cell r="F728">
            <v>2013</v>
          </cell>
          <cell r="G728" t="str">
            <v>Industrial</v>
          </cell>
        </row>
        <row r="729">
          <cell r="A729" t="str">
            <v>Oshawa PUC Networks Inc.</v>
          </cell>
          <cell r="E729">
            <v>3.6530999999999998</v>
          </cell>
          <cell r="F729">
            <v>2013</v>
          </cell>
          <cell r="G729" t="str">
            <v>Industrial</v>
          </cell>
        </row>
        <row r="730">
          <cell r="A730" t="str">
            <v>Oshawa PUC Networks Inc.</v>
          </cell>
          <cell r="E730">
            <v>2.5527000000000002</v>
          </cell>
          <cell r="F730">
            <v>2013</v>
          </cell>
          <cell r="G730" t="str">
            <v/>
          </cell>
        </row>
        <row r="731">
          <cell r="A731" t="str">
            <v>Ottawa River Power Corporation</v>
          </cell>
          <cell r="E731">
            <v>0.64180000000000004</v>
          </cell>
          <cell r="F731">
            <v>2013</v>
          </cell>
          <cell r="G731" t="str">
            <v>Industrial</v>
          </cell>
        </row>
        <row r="732">
          <cell r="A732" t="str">
            <v>Parry Sound Power Corporation</v>
          </cell>
          <cell r="E732">
            <v>3.7885</v>
          </cell>
          <cell r="F732">
            <v>2013</v>
          </cell>
          <cell r="G732" t="str">
            <v/>
          </cell>
        </row>
        <row r="733">
          <cell r="A733" t="str">
            <v>Peterborough Distribution Incorporated</v>
          </cell>
          <cell r="E733">
            <v>2.6051000000000002</v>
          </cell>
          <cell r="F733">
            <v>2013</v>
          </cell>
          <cell r="G733" t="str">
            <v>Industrial</v>
          </cell>
        </row>
        <row r="734">
          <cell r="A734" t="str">
            <v>PowerStream Inc. - excl. former Barrie Hydro Ser. Area</v>
          </cell>
          <cell r="E734">
            <v>3.2397</v>
          </cell>
          <cell r="F734">
            <v>2013</v>
          </cell>
          <cell r="G734" t="str">
            <v>Industrial</v>
          </cell>
        </row>
        <row r="735">
          <cell r="A735" t="str">
            <v>PowerStream Inc. - former Barrie Hydro Service Area</v>
          </cell>
          <cell r="E735">
            <v>3.2397</v>
          </cell>
          <cell r="F735">
            <v>2013</v>
          </cell>
          <cell r="G735" t="str">
            <v>Industrial</v>
          </cell>
        </row>
        <row r="736">
          <cell r="A736" t="str">
            <v>PUC Distribution Inc.</v>
          </cell>
          <cell r="E736">
            <v>5.2253999999999996</v>
          </cell>
          <cell r="F736">
            <v>2013</v>
          </cell>
          <cell r="G736" t="str">
            <v>Industrial</v>
          </cell>
        </row>
        <row r="737">
          <cell r="A737" t="str">
            <v>Renfrew Hydro Inc.</v>
          </cell>
          <cell r="E737">
            <v>2.4807000000000001</v>
          </cell>
          <cell r="F737">
            <v>2013</v>
          </cell>
          <cell r="G737" t="str">
            <v>Industrial</v>
          </cell>
        </row>
        <row r="738">
          <cell r="A738" t="str">
            <v>Rideau St. Lawrence Distribution Inc.</v>
          </cell>
          <cell r="E738">
            <v>1.8993</v>
          </cell>
          <cell r="F738">
            <v>2013</v>
          </cell>
          <cell r="G738" t="str">
            <v>Industrial</v>
          </cell>
        </row>
        <row r="739">
          <cell r="A739" t="str">
            <v>St. Thomas Energy Inc.</v>
          </cell>
          <cell r="E739">
            <v>3.1919</v>
          </cell>
          <cell r="F739">
            <v>2013</v>
          </cell>
          <cell r="G739" t="str">
            <v/>
          </cell>
        </row>
        <row r="740">
          <cell r="A740" t="str">
            <v>Sioux Lookout Hydro Inc.</v>
          </cell>
          <cell r="E740">
            <v>1.3077000000000001</v>
          </cell>
          <cell r="F740">
            <v>2013</v>
          </cell>
          <cell r="G740" t="str">
            <v>Industrial</v>
          </cell>
        </row>
        <row r="741">
          <cell r="A741" t="str">
            <v>Thunder Bay Hydro Electricity Distribution Inc.</v>
          </cell>
          <cell r="E741">
            <v>2.4857</v>
          </cell>
          <cell r="F741">
            <v>2013</v>
          </cell>
          <cell r="G741" t="str">
            <v>Industrial</v>
          </cell>
        </row>
        <row r="742">
          <cell r="A742" t="str">
            <v>Thunder Bay Hydro Electricity Distribution Inc.</v>
          </cell>
          <cell r="E742">
            <v>2.2079</v>
          </cell>
          <cell r="F742">
            <v>2013</v>
          </cell>
          <cell r="G742" t="str">
            <v/>
          </cell>
        </row>
        <row r="743">
          <cell r="A743" t="str">
            <v>Tillsonburg Hydro Inc.</v>
          </cell>
          <cell r="E743">
            <v>1.966</v>
          </cell>
          <cell r="F743">
            <v>2013</v>
          </cell>
          <cell r="G743" t="str">
            <v>Industrial</v>
          </cell>
        </row>
        <row r="744">
          <cell r="A744" t="str">
            <v>Tillsonburg Hydro Inc.</v>
          </cell>
          <cell r="E744">
            <v>1.0192000000000001</v>
          </cell>
          <cell r="F744">
            <v>2013</v>
          </cell>
          <cell r="G744" t="str">
            <v/>
          </cell>
        </row>
        <row r="745">
          <cell r="A745" t="str">
            <v>Tillsonburg Hydro Inc.</v>
          </cell>
          <cell r="E745">
            <v>1.8093999999999999</v>
          </cell>
          <cell r="F745">
            <v>2013</v>
          </cell>
          <cell r="G745" t="str">
            <v/>
          </cell>
        </row>
        <row r="746">
          <cell r="A746" t="str">
            <v>Toronto Hydro-Electric System Limited</v>
          </cell>
          <cell r="E746">
            <v>5.6494999999999997</v>
          </cell>
          <cell r="F746">
            <v>2013</v>
          </cell>
          <cell r="G746" t="str">
            <v>Industrial</v>
          </cell>
        </row>
        <row r="747">
          <cell r="A747" t="str">
            <v>Toronto Hydro-Electric System Limited</v>
          </cell>
          <cell r="E747">
            <v>4.4924999999999997</v>
          </cell>
          <cell r="F747">
            <v>2013</v>
          </cell>
          <cell r="G747" t="str">
            <v/>
          </cell>
        </row>
        <row r="748">
          <cell r="A748" t="str">
            <v>Veridian Connections Inc. - excluding Gravenhurst</v>
          </cell>
          <cell r="E748">
            <v>3.0638000000000001</v>
          </cell>
          <cell r="F748">
            <v>2013</v>
          </cell>
          <cell r="G748" t="str">
            <v>Industrial</v>
          </cell>
        </row>
        <row r="749">
          <cell r="A749" t="str">
            <v>Veridian Connections Inc. - excluding Gravenhurst</v>
          </cell>
          <cell r="E749">
            <v>1.4328000000000001</v>
          </cell>
          <cell r="F749">
            <v>2013</v>
          </cell>
          <cell r="G749" t="str">
            <v/>
          </cell>
        </row>
        <row r="750">
          <cell r="A750" t="str">
            <v>Veridian Connections Inc. - Gravenhurst</v>
          </cell>
          <cell r="E750">
            <v>3.8357000000000001</v>
          </cell>
          <cell r="F750">
            <v>2013</v>
          </cell>
          <cell r="G750" t="str">
            <v>Industrial</v>
          </cell>
        </row>
        <row r="751">
          <cell r="A751" t="str">
            <v>Wasaga Distribution Inc.</v>
          </cell>
          <cell r="E751">
            <v>4.5601000000000003</v>
          </cell>
          <cell r="F751">
            <v>2013</v>
          </cell>
          <cell r="G751" t="str">
            <v>Industrial</v>
          </cell>
        </row>
        <row r="752">
          <cell r="A752" t="str">
            <v>Waterloo North Hydro Inc.</v>
          </cell>
          <cell r="E752">
            <v>4.6140999999999996</v>
          </cell>
          <cell r="F752">
            <v>2013</v>
          </cell>
          <cell r="G752" t="str">
            <v>Industrial</v>
          </cell>
        </row>
        <row r="753">
          <cell r="A753" t="str">
            <v>Welland Hydro-Electric System Corp.</v>
          </cell>
          <cell r="E753">
            <v>2.3435000000000001</v>
          </cell>
          <cell r="F753">
            <v>2013</v>
          </cell>
          <cell r="G753" t="str">
            <v>Industrial</v>
          </cell>
        </row>
        <row r="754">
          <cell r="A754" t="str">
            <v>Wellington North Power Inc.</v>
          </cell>
          <cell r="E754">
            <v>3.5779000000000001</v>
          </cell>
          <cell r="F754">
            <v>2013</v>
          </cell>
          <cell r="G754" t="str">
            <v>Industrial</v>
          </cell>
        </row>
        <row r="755">
          <cell r="A755" t="str">
            <v>Wellington North Power Inc.</v>
          </cell>
          <cell r="E755">
            <v>1.8474999999999999</v>
          </cell>
          <cell r="F755">
            <v>2013</v>
          </cell>
          <cell r="G755" t="str">
            <v/>
          </cell>
        </row>
        <row r="756">
          <cell r="A756" t="str">
            <v>West Coast Huron Energy Inc.</v>
          </cell>
          <cell r="E756">
            <v>2.33</v>
          </cell>
          <cell r="F756">
            <v>2013</v>
          </cell>
          <cell r="G756" t="str">
            <v>Industrial</v>
          </cell>
        </row>
        <row r="757">
          <cell r="A757" t="str">
            <v>West Coast Huron Energy Inc.</v>
          </cell>
          <cell r="E757">
            <v>1.0849</v>
          </cell>
          <cell r="F757">
            <v>2013</v>
          </cell>
          <cell r="G757" t="str">
            <v/>
          </cell>
        </row>
        <row r="758">
          <cell r="A758" t="str">
            <v>Westario Power Inc.</v>
          </cell>
          <cell r="E758">
            <v>2.0520999999999998</v>
          </cell>
          <cell r="F758">
            <v>2013</v>
          </cell>
          <cell r="G758" t="str">
            <v>Industrial</v>
          </cell>
        </row>
        <row r="759">
          <cell r="A759" t="str">
            <v>Whitby Hydro Electric Corporation</v>
          </cell>
          <cell r="E759">
            <v>3.9830999999999999</v>
          </cell>
          <cell r="F759">
            <v>2013</v>
          </cell>
          <cell r="G759" t="str">
            <v>Industrial</v>
          </cell>
        </row>
        <row r="760">
          <cell r="A760" t="str">
            <v>Woodstock Hydro Services Inc.</v>
          </cell>
          <cell r="E760">
            <v>2.5497000000000001</v>
          </cell>
          <cell r="F760">
            <v>2013</v>
          </cell>
          <cell r="G760" t="str">
            <v>Industrial</v>
          </cell>
        </row>
        <row r="761">
          <cell r="A761" t="str">
            <v>Woodstock Hydro Services Inc.</v>
          </cell>
          <cell r="E761">
            <v>2.71</v>
          </cell>
          <cell r="F761">
            <v>2013</v>
          </cell>
          <cell r="G761" t="str">
            <v/>
          </cell>
        </row>
        <row r="762">
          <cell r="A762" t="str">
            <v>Bluewater Power Distribution Corporation</v>
          </cell>
          <cell r="E762">
            <v>1.8345</v>
          </cell>
          <cell r="F762">
            <v>2013</v>
          </cell>
          <cell r="G762" t="str">
            <v>LargeUse</v>
          </cell>
        </row>
        <row r="763">
          <cell r="A763" t="str">
            <v>Bluewater Power Distribution Corporation</v>
          </cell>
          <cell r="E763">
            <v>1.8345</v>
          </cell>
          <cell r="F763">
            <v>2013</v>
          </cell>
          <cell r="G763" t="str">
            <v>LargeUse</v>
          </cell>
        </row>
        <row r="764">
          <cell r="A764" t="str">
            <v>Cambridge and North Dumfries Hydro Inc.</v>
          </cell>
          <cell r="E764">
            <v>2.1619000000000002</v>
          </cell>
          <cell r="F764">
            <v>2013</v>
          </cell>
          <cell r="G764" t="str">
            <v>LargeUse</v>
          </cell>
        </row>
        <row r="765">
          <cell r="A765" t="str">
            <v>Enersource Hydro Mississauga Inc.</v>
          </cell>
          <cell r="E765">
            <v>2.6730999999999998</v>
          </cell>
          <cell r="F765">
            <v>2013</v>
          </cell>
          <cell r="G765" t="str">
            <v>LargeUse</v>
          </cell>
        </row>
        <row r="766">
          <cell r="A766" t="str">
            <v>Entegrus Powerlines Inc. - Strathroy, Mount Brydges and Parkhill Service Areas</v>
          </cell>
          <cell r="E766">
            <v>5.5E-2</v>
          </cell>
          <cell r="F766">
            <v>2013</v>
          </cell>
          <cell r="G766" t="str">
            <v>LargeUse</v>
          </cell>
        </row>
        <row r="767">
          <cell r="A767" t="str">
            <v>ENWIN Utilities Ltd.</v>
          </cell>
          <cell r="E767">
            <v>2.2118000000000002</v>
          </cell>
          <cell r="F767">
            <v>2013</v>
          </cell>
          <cell r="G767" t="str">
            <v>LargeUse</v>
          </cell>
        </row>
        <row r="768">
          <cell r="A768" t="str">
            <v>ENWIN Utilities Ltd.</v>
          </cell>
          <cell r="E768">
            <v>2.7602000000000002</v>
          </cell>
          <cell r="F768">
            <v>2013</v>
          </cell>
          <cell r="G768" t="str">
            <v>LargeUse</v>
          </cell>
        </row>
        <row r="769">
          <cell r="A769" t="str">
            <v>ENWIN Utilities Ltd.</v>
          </cell>
          <cell r="E769" t="str">
            <v>-</v>
          </cell>
          <cell r="F769">
            <v>2013</v>
          </cell>
          <cell r="G769" t="str">
            <v>LargeUse</v>
          </cell>
        </row>
        <row r="770">
          <cell r="A770" t="str">
            <v>Erie Thames Powerlines Corporation</v>
          </cell>
          <cell r="E770">
            <v>1.7955000000000001</v>
          </cell>
          <cell r="F770">
            <v>2013</v>
          </cell>
          <cell r="G770" t="str">
            <v>LargeUse</v>
          </cell>
        </row>
        <row r="771">
          <cell r="A771" t="str">
            <v>Erie Thames Powerlines Corporation - former Clinton Power and West Perth Power Service Areas</v>
          </cell>
          <cell r="E771">
            <v>1.7955000000000001</v>
          </cell>
          <cell r="F771">
            <v>2013</v>
          </cell>
          <cell r="G771" t="str">
            <v>LargeUse</v>
          </cell>
        </row>
        <row r="772">
          <cell r="A772" t="str">
            <v>Festival Hydro Inc.</v>
          </cell>
          <cell r="E772">
            <v>0.99750000000000005</v>
          </cell>
          <cell r="F772">
            <v>2013</v>
          </cell>
          <cell r="G772" t="str">
            <v>LargeUse</v>
          </cell>
        </row>
        <row r="773">
          <cell r="A773" t="str">
            <v>Guelph Hydro Electric Systems Inc.</v>
          </cell>
          <cell r="E773">
            <v>2.2925</v>
          </cell>
          <cell r="F773">
            <v>2013</v>
          </cell>
          <cell r="G773" t="str">
            <v>LargeUse</v>
          </cell>
        </row>
        <row r="774">
          <cell r="A774" t="str">
            <v>Horizon Utilities Corporation</v>
          </cell>
          <cell r="E774">
            <v>1.3581000000000001</v>
          </cell>
          <cell r="F774">
            <v>2013</v>
          </cell>
          <cell r="G774" t="str">
            <v>LargeUse</v>
          </cell>
        </row>
        <row r="775">
          <cell r="A775" t="str">
            <v>Hydro One Brampton Networks Inc.</v>
          </cell>
          <cell r="E775">
            <v>2.1734</v>
          </cell>
          <cell r="F775">
            <v>2013</v>
          </cell>
          <cell r="G775" t="str">
            <v>LargeUse</v>
          </cell>
        </row>
        <row r="776">
          <cell r="A776" t="str">
            <v>Hydro One Networks Inc.</v>
          </cell>
          <cell r="E776">
            <v>0.67500000000000004</v>
          </cell>
          <cell r="F776">
            <v>2013</v>
          </cell>
          <cell r="G776" t="str">
            <v/>
          </cell>
        </row>
        <row r="777">
          <cell r="A777" t="str">
            <v>Hydro Ottawa Limited</v>
          </cell>
          <cell r="E777">
            <v>3.2252000000000001</v>
          </cell>
          <cell r="F777">
            <v>2013</v>
          </cell>
          <cell r="G777" t="str">
            <v>LargeUse</v>
          </cell>
        </row>
        <row r="778">
          <cell r="A778" t="str">
            <v>Kingston Hydro Corporation</v>
          </cell>
          <cell r="E778">
            <v>1.0256000000000001</v>
          </cell>
          <cell r="F778">
            <v>2013</v>
          </cell>
          <cell r="G778" t="str">
            <v>LargeUse</v>
          </cell>
        </row>
        <row r="779">
          <cell r="A779" t="str">
            <v>Kitchener-Wilmot Hydro Inc.</v>
          </cell>
          <cell r="E779">
            <v>1.3819999999999999</v>
          </cell>
          <cell r="F779">
            <v>2013</v>
          </cell>
          <cell r="G779" t="str">
            <v>LargeUse</v>
          </cell>
        </row>
        <row r="780">
          <cell r="A780" t="str">
            <v>London Hydro Inc.</v>
          </cell>
          <cell r="E780">
            <v>2.0949</v>
          </cell>
          <cell r="F780">
            <v>2013</v>
          </cell>
          <cell r="G780" t="str">
            <v>LargeUse</v>
          </cell>
        </row>
        <row r="781">
          <cell r="A781" t="str">
            <v>Milton Hydro Distribution inc.</v>
          </cell>
          <cell r="E781">
            <v>2.1856</v>
          </cell>
          <cell r="F781">
            <v>2013</v>
          </cell>
          <cell r="G781" t="str">
            <v>LargeUse</v>
          </cell>
        </row>
        <row r="782">
          <cell r="A782" t="str">
            <v>Oshawa PUC Networks Inc.</v>
          </cell>
          <cell r="E782">
            <v>2.0217999999999998</v>
          </cell>
          <cell r="F782">
            <v>2013</v>
          </cell>
          <cell r="G782" t="str">
            <v>LargeUse</v>
          </cell>
        </row>
        <row r="783">
          <cell r="A783" t="str">
            <v>Peterborough Distribution Incorporated</v>
          </cell>
          <cell r="E783">
            <v>0.71730000000000005</v>
          </cell>
          <cell r="F783">
            <v>2013</v>
          </cell>
          <cell r="G783" t="str">
            <v>LargeUse</v>
          </cell>
        </row>
        <row r="784">
          <cell r="A784" t="str">
            <v>PowerStream Inc. - excl. former Barrie Hydro Ser. Area</v>
          </cell>
          <cell r="E784">
            <v>1.3784000000000001</v>
          </cell>
          <cell r="F784">
            <v>2013</v>
          </cell>
          <cell r="G784" t="str">
            <v>LargeUse</v>
          </cell>
        </row>
        <row r="785">
          <cell r="A785" t="str">
            <v>PowerStream Inc. - former Barrie Hydro Service Area</v>
          </cell>
          <cell r="E785">
            <v>1.3784000000000001</v>
          </cell>
          <cell r="F785">
            <v>2013</v>
          </cell>
          <cell r="G785" t="str">
            <v>LargeUse</v>
          </cell>
        </row>
        <row r="786">
          <cell r="A786" t="str">
            <v>Toronto Hydro-Electric System Limited</v>
          </cell>
          <cell r="E786">
            <v>4.7862</v>
          </cell>
          <cell r="F786">
            <v>2013</v>
          </cell>
          <cell r="G786" t="str">
            <v>LargeUse</v>
          </cell>
        </row>
        <row r="787">
          <cell r="A787" t="str">
            <v>Veridian Connections Inc. - excluding Gravenhurst</v>
          </cell>
          <cell r="E787">
            <v>1.7067000000000001</v>
          </cell>
          <cell r="F787">
            <v>2013</v>
          </cell>
          <cell r="G787" t="str">
            <v>LargeUse</v>
          </cell>
        </row>
        <row r="788">
          <cell r="A788" t="str">
            <v>Waterloo North Hydro Inc.</v>
          </cell>
          <cell r="E788">
            <v>3.2492000000000001</v>
          </cell>
          <cell r="F788">
            <v>2013</v>
          </cell>
          <cell r="G788" t="str">
            <v>LargeUse</v>
          </cell>
        </row>
        <row r="789">
          <cell r="A789" t="str">
            <v>Welland Hydro-Electric System Corp.</v>
          </cell>
          <cell r="E789">
            <v>0.79479999999999995</v>
          </cell>
          <cell r="F789">
            <v>2013</v>
          </cell>
          <cell r="G789" t="str">
            <v>LargeUse</v>
          </cell>
        </row>
        <row r="790">
          <cell r="A790" t="str">
            <v>West Coast Huron Energy Inc.</v>
          </cell>
          <cell r="E790">
            <v>1.7119</v>
          </cell>
          <cell r="F790">
            <v>2013</v>
          </cell>
          <cell r="G790" t="str">
            <v>LargeUse</v>
          </cell>
        </row>
        <row r="791">
          <cell r="A791" t="str">
            <v>Bluewater Power Distribution Corporation</v>
          </cell>
          <cell r="E791">
            <v>25.384499999999999</v>
          </cell>
          <cell r="F791">
            <v>2013</v>
          </cell>
          <cell r="G791" t="str">
            <v/>
          </cell>
        </row>
        <row r="792">
          <cell r="A792" t="str">
            <v>Brant County Power Inc.</v>
          </cell>
          <cell r="E792">
            <v>30.1709</v>
          </cell>
          <cell r="F792">
            <v>2013</v>
          </cell>
          <cell r="G792" t="str">
            <v/>
          </cell>
        </row>
        <row r="793">
          <cell r="A793" t="str">
            <v>Brantford Power Inc.</v>
          </cell>
          <cell r="E793">
            <v>11.1228</v>
          </cell>
          <cell r="F793">
            <v>2013</v>
          </cell>
          <cell r="G793" t="str">
            <v/>
          </cell>
        </row>
        <row r="794">
          <cell r="A794" t="str">
            <v>Canadian Niagara Power Inc. - Eastern Ontario Power</v>
          </cell>
          <cell r="E794">
            <v>5.0088999999999997</v>
          </cell>
          <cell r="F794">
            <v>2013</v>
          </cell>
          <cell r="G794" t="str">
            <v/>
          </cell>
        </row>
        <row r="795">
          <cell r="A795" t="str">
            <v>Canadian Niagara Power Inc. - Fort Erie</v>
          </cell>
          <cell r="E795">
            <v>5.0088999999999997</v>
          </cell>
          <cell r="F795">
            <v>2013</v>
          </cell>
          <cell r="G795" t="str">
            <v/>
          </cell>
        </row>
        <row r="796">
          <cell r="A796" t="str">
            <v>Canadian Niagara Power Inc. - Port Colborne Hydro Inc.</v>
          </cell>
          <cell r="E796">
            <v>5.0088999999999997</v>
          </cell>
          <cell r="F796">
            <v>2013</v>
          </cell>
          <cell r="G796" t="str">
            <v/>
          </cell>
        </row>
        <row r="797">
          <cell r="A797" t="str">
            <v>Centre Wellington Hydro Ltd.</v>
          </cell>
          <cell r="E797">
            <v>11.7852</v>
          </cell>
          <cell r="F797">
            <v>2013</v>
          </cell>
          <cell r="G797" t="str">
            <v/>
          </cell>
        </row>
        <row r="798">
          <cell r="A798" t="str">
            <v>Chapleau Public Utilities Corporation</v>
          </cell>
          <cell r="E798">
            <v>10.155200000000001</v>
          </cell>
          <cell r="F798">
            <v>2013</v>
          </cell>
          <cell r="G798" t="str">
            <v/>
          </cell>
        </row>
        <row r="799">
          <cell r="A799" t="str">
            <v>E.L.K. Energy Inc.</v>
          </cell>
          <cell r="E799">
            <v>7.1055000000000001</v>
          </cell>
          <cell r="F799">
            <v>2013</v>
          </cell>
          <cell r="G799" t="str">
            <v/>
          </cell>
        </row>
        <row r="800">
          <cell r="A800" t="str">
            <v>Entegrus Powerlines Inc. - former Chatham-Kent Hydro Service Area</v>
          </cell>
          <cell r="E800">
            <v>0.60040000000000004</v>
          </cell>
          <cell r="F800">
            <v>2013</v>
          </cell>
          <cell r="G800" t="str">
            <v/>
          </cell>
        </row>
        <row r="801">
          <cell r="A801" t="str">
            <v>Entegrus Powerlines Inc. - Strathroy, Mount Brydges and Parkhill Service Areas</v>
          </cell>
          <cell r="E801">
            <v>1.0053000000000001</v>
          </cell>
          <cell r="F801">
            <v>2013</v>
          </cell>
          <cell r="G801" t="str">
            <v/>
          </cell>
        </row>
        <row r="802">
          <cell r="A802" t="str">
            <v>Entegrus Powerlines Inc. - Dutton Service Area</v>
          </cell>
          <cell r="E802">
            <v>5.0705999999999998</v>
          </cell>
          <cell r="F802">
            <v>2013</v>
          </cell>
          <cell r="G802" t="str">
            <v/>
          </cell>
        </row>
        <row r="803">
          <cell r="A803" t="str">
            <v>ENWIN Utilities Ltd.</v>
          </cell>
          <cell r="E803" t="str">
            <v>-</v>
          </cell>
          <cell r="F803">
            <v>2013</v>
          </cell>
          <cell r="G803" t="str">
            <v/>
          </cell>
        </row>
        <row r="804">
          <cell r="A804" t="str">
            <v>Erie Thames Powerlines Corporation</v>
          </cell>
          <cell r="E804">
            <v>14.773899999999999</v>
          </cell>
          <cell r="F804">
            <v>2013</v>
          </cell>
          <cell r="G804" t="str">
            <v/>
          </cell>
        </row>
        <row r="805">
          <cell r="A805" t="str">
            <v>Erie Thames Powerlines Corporation - former Clinton Power Service Area</v>
          </cell>
          <cell r="E805">
            <v>14.773899999999999</v>
          </cell>
          <cell r="F805">
            <v>2013</v>
          </cell>
          <cell r="G805" t="str">
            <v/>
          </cell>
        </row>
        <row r="806">
          <cell r="A806" t="str">
            <v>Erie Thames Powerlines Corporation - former West Perth Power Service Area</v>
          </cell>
          <cell r="E806">
            <v>14.773899999999999</v>
          </cell>
          <cell r="F806">
            <v>2013</v>
          </cell>
          <cell r="G806" t="str">
            <v/>
          </cell>
        </row>
        <row r="807">
          <cell r="A807" t="str">
            <v>Espanola Regional Hydro Distribution Corporation</v>
          </cell>
          <cell r="E807">
            <v>16.750800000000002</v>
          </cell>
          <cell r="F807">
            <v>2013</v>
          </cell>
          <cell r="G807" t="str">
            <v/>
          </cell>
        </row>
        <row r="808">
          <cell r="A808" t="str">
            <v>Essex Powerlines Corporation</v>
          </cell>
          <cell r="E808">
            <v>9.2956000000000003</v>
          </cell>
          <cell r="F808">
            <v>2013</v>
          </cell>
          <cell r="G808" t="str">
            <v/>
          </cell>
        </row>
        <row r="809">
          <cell r="A809" t="str">
            <v>Festival Hydro Inc.</v>
          </cell>
          <cell r="E809">
            <v>10.686199999999999</v>
          </cell>
          <cell r="F809">
            <v>2013</v>
          </cell>
          <cell r="G809" t="str">
            <v/>
          </cell>
        </row>
        <row r="810">
          <cell r="A810" t="str">
            <v>Greater Sudbury Hydro Inc.</v>
          </cell>
          <cell r="E810">
            <v>12.300800000000001</v>
          </cell>
          <cell r="F810">
            <v>2013</v>
          </cell>
          <cell r="G810" t="str">
            <v/>
          </cell>
        </row>
        <row r="811">
          <cell r="A811" t="str">
            <v>Guelph Hydro Electric Systems Inc.</v>
          </cell>
          <cell r="E811">
            <v>7.5974000000000004</v>
          </cell>
          <cell r="F811">
            <v>2013</v>
          </cell>
          <cell r="G811" t="str">
            <v/>
          </cell>
        </row>
        <row r="812">
          <cell r="A812" t="str">
            <v>Haldimand County Hydro Inc.</v>
          </cell>
          <cell r="E812">
            <v>33.529400000000003</v>
          </cell>
          <cell r="F812">
            <v>2013</v>
          </cell>
          <cell r="G812" t="str">
            <v/>
          </cell>
        </row>
        <row r="813">
          <cell r="A813" t="str">
            <v>Halton Hills Hydro Inc.</v>
          </cell>
          <cell r="E813">
            <v>18.5443</v>
          </cell>
          <cell r="F813">
            <v>2013</v>
          </cell>
          <cell r="G813" t="str">
            <v/>
          </cell>
        </row>
        <row r="814">
          <cell r="A814" t="str">
            <v>Hearst Power Distribution Company Limited</v>
          </cell>
          <cell r="E814">
            <v>3.1198000000000001</v>
          </cell>
          <cell r="F814">
            <v>2013</v>
          </cell>
          <cell r="G814" t="str">
            <v/>
          </cell>
        </row>
        <row r="815">
          <cell r="A815" t="str">
            <v>Horizon Utilities Corporation</v>
          </cell>
          <cell r="E815">
            <v>12.3422</v>
          </cell>
          <cell r="F815">
            <v>2013</v>
          </cell>
          <cell r="G815" t="str">
            <v/>
          </cell>
        </row>
        <row r="816">
          <cell r="A816" t="str">
            <v>Hydro Hawkesbury Inc.</v>
          </cell>
          <cell r="E816">
            <v>3.2284999999999999</v>
          </cell>
          <cell r="F816">
            <v>2013</v>
          </cell>
          <cell r="G816" t="str">
            <v/>
          </cell>
        </row>
        <row r="817">
          <cell r="A817" t="str">
            <v>Hydro One Networks Inc.</v>
          </cell>
          <cell r="E817">
            <v>9.8769999999999997E-2</v>
          </cell>
          <cell r="F817">
            <v>2013</v>
          </cell>
          <cell r="G817" t="str">
            <v/>
          </cell>
        </row>
        <row r="818">
          <cell r="A818" t="str">
            <v>Hydro Ottawa Limited</v>
          </cell>
          <cell r="E818">
            <v>9.7705000000000002</v>
          </cell>
          <cell r="F818">
            <v>2013</v>
          </cell>
          <cell r="G818" t="str">
            <v/>
          </cell>
        </row>
        <row r="819">
          <cell r="A819" t="str">
            <v>Innisfil Hydro Distribution Systems Limited</v>
          </cell>
          <cell r="E819">
            <v>48.789099999999998</v>
          </cell>
          <cell r="F819">
            <v>2013</v>
          </cell>
          <cell r="G819" t="str">
            <v/>
          </cell>
        </row>
        <row r="820">
          <cell r="A820" t="str">
            <v>Lakefront Utilities Inc.</v>
          </cell>
          <cell r="E820">
            <v>11.618600000000001</v>
          </cell>
          <cell r="F820">
            <v>2013</v>
          </cell>
          <cell r="G820" t="str">
            <v/>
          </cell>
        </row>
        <row r="821">
          <cell r="A821" t="str">
            <v>Lakeland Power Distribution Ltd.</v>
          </cell>
          <cell r="E821">
            <v>21.122900000000001</v>
          </cell>
          <cell r="F821">
            <v>2013</v>
          </cell>
          <cell r="G821" t="str">
            <v/>
          </cell>
        </row>
        <row r="822">
          <cell r="A822" t="str">
            <v>London Hydro Inc.</v>
          </cell>
          <cell r="E822">
            <v>10.9336</v>
          </cell>
          <cell r="F822">
            <v>2013</v>
          </cell>
          <cell r="G822" t="str">
            <v/>
          </cell>
        </row>
        <row r="823">
          <cell r="A823" t="str">
            <v>Milton Hydro Distribution inc.</v>
          </cell>
          <cell r="E823">
            <v>17.950399999999998</v>
          </cell>
          <cell r="F823">
            <v>2013</v>
          </cell>
          <cell r="G823" t="str">
            <v/>
          </cell>
        </row>
        <row r="824">
          <cell r="A824" t="str">
            <v>Newmarket - Tay Power Distribution Ltd.</v>
          </cell>
          <cell r="E824">
            <v>12.0383</v>
          </cell>
          <cell r="F824">
            <v>2013</v>
          </cell>
          <cell r="G824" t="str">
            <v/>
          </cell>
        </row>
        <row r="825">
          <cell r="A825" t="str">
            <v>Newmarket - Tay Power Distribution Ltd.</v>
          </cell>
          <cell r="E825">
            <v>12.0383</v>
          </cell>
          <cell r="F825">
            <v>2013</v>
          </cell>
          <cell r="G825" t="str">
            <v/>
          </cell>
        </row>
        <row r="826">
          <cell r="A826" t="str">
            <v xml:space="preserve">Niagara Peninsula Energy Inc. </v>
          </cell>
          <cell r="E826">
            <v>15.833600000000001</v>
          </cell>
          <cell r="F826">
            <v>2013</v>
          </cell>
          <cell r="G826" t="str">
            <v/>
          </cell>
        </row>
        <row r="827">
          <cell r="A827" t="str">
            <v xml:space="preserve">Niagara Peninsula Energy Inc. </v>
          </cell>
          <cell r="E827">
            <v>15.833600000000001</v>
          </cell>
          <cell r="F827">
            <v>2013</v>
          </cell>
          <cell r="G827" t="str">
            <v/>
          </cell>
        </row>
        <row r="828">
          <cell r="A828" t="str">
            <v>Norfolk Power Distribution Inc.</v>
          </cell>
          <cell r="E828">
            <v>19.433</v>
          </cell>
          <cell r="F828">
            <v>2013</v>
          </cell>
          <cell r="G828" t="str">
            <v/>
          </cell>
        </row>
        <row r="829">
          <cell r="A829" t="str">
            <v>North Bay Hydro Distribution Limited</v>
          </cell>
          <cell r="E829">
            <v>15.2239</v>
          </cell>
          <cell r="F829">
            <v>2013</v>
          </cell>
          <cell r="G829" t="str">
            <v/>
          </cell>
        </row>
        <row r="830">
          <cell r="A830" t="str">
            <v>Oakville Hydro Electricity Distribution Inc.</v>
          </cell>
          <cell r="E830">
            <v>50.058900000000001</v>
          </cell>
          <cell r="F830">
            <v>2013</v>
          </cell>
          <cell r="G830" t="str">
            <v/>
          </cell>
        </row>
        <row r="831">
          <cell r="A831" t="str">
            <v>Orangeville Hydro Limited</v>
          </cell>
          <cell r="E831">
            <v>12.9468</v>
          </cell>
          <cell r="F831">
            <v>2013</v>
          </cell>
          <cell r="G831" t="str">
            <v/>
          </cell>
        </row>
        <row r="832">
          <cell r="A832" t="str">
            <v>Orillia Power Distribution Corporation</v>
          </cell>
          <cell r="E832">
            <v>9.7044999999999995</v>
          </cell>
          <cell r="F832">
            <v>2013</v>
          </cell>
          <cell r="G832" t="str">
            <v/>
          </cell>
        </row>
        <row r="833">
          <cell r="A833" t="str">
            <v>Oshawa PUC Networks Inc.</v>
          </cell>
          <cell r="E833">
            <v>6.1166</v>
          </cell>
          <cell r="F833">
            <v>2013</v>
          </cell>
          <cell r="G833" t="str">
            <v/>
          </cell>
        </row>
        <row r="834">
          <cell r="A834" t="str">
            <v>Ottawa River Power Corporation</v>
          </cell>
          <cell r="E834">
            <v>7.7958999999999996</v>
          </cell>
          <cell r="F834">
            <v>2013</v>
          </cell>
          <cell r="G834" t="str">
            <v/>
          </cell>
        </row>
        <row r="835">
          <cell r="A835" t="str">
            <v>Parry Sound Power Corporation</v>
          </cell>
          <cell r="E835">
            <v>16.401800000000001</v>
          </cell>
          <cell r="F835">
            <v>2013</v>
          </cell>
          <cell r="G835" t="str">
            <v/>
          </cell>
        </row>
        <row r="836">
          <cell r="A836" t="str">
            <v>Peterborough Distribution Incorporated</v>
          </cell>
          <cell r="E836">
            <v>4.4960000000000004</v>
          </cell>
          <cell r="F836">
            <v>2013</v>
          </cell>
          <cell r="G836" t="str">
            <v/>
          </cell>
        </row>
        <row r="837">
          <cell r="A837" t="str">
            <v>PowerStream Inc. - excl. former Barrie Hydro Ser. Area</v>
          </cell>
          <cell r="E837">
            <v>7.8049999999999997</v>
          </cell>
          <cell r="F837">
            <v>2013</v>
          </cell>
          <cell r="G837" t="str">
            <v/>
          </cell>
        </row>
        <row r="838">
          <cell r="A838" t="str">
            <v>PowerStream Inc. - former Barrie Hydro Ser. Area</v>
          </cell>
          <cell r="E838">
            <v>7.8049999999999997</v>
          </cell>
          <cell r="F838">
            <v>2013</v>
          </cell>
          <cell r="G838" t="str">
            <v/>
          </cell>
        </row>
        <row r="839">
          <cell r="A839" t="str">
            <v>PUC Distribution Inc.</v>
          </cell>
          <cell r="E839">
            <v>26.289400000000001</v>
          </cell>
          <cell r="F839">
            <v>2013</v>
          </cell>
          <cell r="G839" t="str">
            <v/>
          </cell>
        </row>
        <row r="840">
          <cell r="A840" t="str">
            <v>Rideau St. Lawrence Distribution Inc.</v>
          </cell>
          <cell r="E840">
            <v>15.123200000000001</v>
          </cell>
          <cell r="F840">
            <v>2013</v>
          </cell>
          <cell r="G840" t="str">
            <v/>
          </cell>
        </row>
        <row r="841">
          <cell r="A841" t="str">
            <v>St. Thomas Energy Inc.</v>
          </cell>
          <cell r="E841">
            <v>6.8776999999999999</v>
          </cell>
          <cell r="F841">
            <v>2013</v>
          </cell>
          <cell r="G841" t="str">
            <v/>
          </cell>
        </row>
        <row r="842">
          <cell r="A842" t="str">
            <v>Thunder Bay Hydro Electricity Distribution Inc.</v>
          </cell>
          <cell r="E842">
            <v>5.3399000000000001</v>
          </cell>
          <cell r="F842">
            <v>2013</v>
          </cell>
          <cell r="G842" t="str">
            <v/>
          </cell>
        </row>
        <row r="843">
          <cell r="A843" t="str">
            <v>Tillsonburg Hydro Inc.</v>
          </cell>
          <cell r="E843">
            <v>17.569700000000001</v>
          </cell>
          <cell r="F843">
            <v>2013</v>
          </cell>
          <cell r="G843" t="str">
            <v/>
          </cell>
        </row>
        <row r="844">
          <cell r="A844" t="str">
            <v>Veridian Connections Inc. - excluding Gravenhurst</v>
          </cell>
          <cell r="E844">
            <v>11.1225</v>
          </cell>
          <cell r="F844">
            <v>2013</v>
          </cell>
          <cell r="G844" t="str">
            <v/>
          </cell>
        </row>
        <row r="845">
          <cell r="A845" t="str">
            <v>Veridian Connections Inc. - Gravenhurst</v>
          </cell>
          <cell r="E845">
            <v>5.7157999999999998</v>
          </cell>
          <cell r="F845">
            <v>2013</v>
          </cell>
          <cell r="G845" t="str">
            <v/>
          </cell>
        </row>
        <row r="846">
          <cell r="A846" t="str">
            <v>Welland Hydro-Electric System Corp.</v>
          </cell>
          <cell r="E846">
            <v>5.7365000000000004</v>
          </cell>
          <cell r="F846">
            <v>2013</v>
          </cell>
          <cell r="G846" t="str">
            <v/>
          </cell>
        </row>
        <row r="847">
          <cell r="A847" t="str">
            <v>Wellington North Power Inc.</v>
          </cell>
          <cell r="E847">
            <v>18.9208</v>
          </cell>
          <cell r="F847">
            <v>2013</v>
          </cell>
          <cell r="G847" t="str">
            <v/>
          </cell>
        </row>
        <row r="848">
          <cell r="A848" t="str">
            <v>West Coast Huron Energy Inc.</v>
          </cell>
          <cell r="E848" t="str">
            <v>-</v>
          </cell>
          <cell r="F848">
            <v>2013</v>
          </cell>
          <cell r="G848" t="str">
            <v/>
          </cell>
        </row>
        <row r="849">
          <cell r="A849" t="str">
            <v>Westario Power Inc.</v>
          </cell>
          <cell r="E849">
            <v>27.9969</v>
          </cell>
          <cell r="F849">
            <v>2013</v>
          </cell>
          <cell r="G849" t="str">
            <v/>
          </cell>
        </row>
        <row r="850">
          <cell r="A850" t="str">
            <v>Whitby Hydro Electric Corporation</v>
          </cell>
          <cell r="E850">
            <v>14.5002</v>
          </cell>
          <cell r="F850">
            <v>2013</v>
          </cell>
          <cell r="G850" t="str">
            <v/>
          </cell>
        </row>
        <row r="851">
          <cell r="A851" t="str">
            <v>Algoma Power Inc.</v>
          </cell>
          <cell r="E851">
            <v>0.15570000000000001</v>
          </cell>
          <cell r="F851">
            <v>2013</v>
          </cell>
          <cell r="G851" t="str">
            <v>SL</v>
          </cell>
        </row>
        <row r="852">
          <cell r="A852" t="str">
            <v>Atikokan Hydro Inc.</v>
          </cell>
          <cell r="E852">
            <v>14.7065</v>
          </cell>
          <cell r="F852">
            <v>2013</v>
          </cell>
          <cell r="G852" t="str">
            <v>SL</v>
          </cell>
        </row>
        <row r="853">
          <cell r="A853" t="str">
            <v>Bluewater Power Distribution Corporation</v>
          </cell>
          <cell r="E853">
            <v>18.565899999999999</v>
          </cell>
          <cell r="F853">
            <v>2013</v>
          </cell>
          <cell r="G853" t="str">
            <v>SL</v>
          </cell>
        </row>
        <row r="854">
          <cell r="A854" t="str">
            <v>Brant County Power Inc.</v>
          </cell>
          <cell r="E854">
            <v>44.403300000000002</v>
          </cell>
          <cell r="F854">
            <v>2013</v>
          </cell>
          <cell r="G854" t="str">
            <v>SL</v>
          </cell>
        </row>
        <row r="855">
          <cell r="A855" t="str">
            <v>Brantford Power Inc.</v>
          </cell>
          <cell r="E855">
            <v>2.7126999999999999</v>
          </cell>
          <cell r="F855">
            <v>2013</v>
          </cell>
          <cell r="G855" t="str">
            <v>SL</v>
          </cell>
        </row>
        <row r="856">
          <cell r="A856" t="str">
            <v>Burlington Hydro Inc.</v>
          </cell>
          <cell r="E856">
            <v>4.43</v>
          </cell>
          <cell r="F856">
            <v>2013</v>
          </cell>
          <cell r="G856" t="str">
            <v>SL</v>
          </cell>
        </row>
        <row r="857">
          <cell r="A857" t="str">
            <v>Cambridge and North Dumfries Hydro Inc.</v>
          </cell>
          <cell r="E857">
            <v>13.010999999999999</v>
          </cell>
          <cell r="F857">
            <v>2013</v>
          </cell>
          <cell r="G857" t="str">
            <v>SL</v>
          </cell>
        </row>
        <row r="858">
          <cell r="A858" t="str">
            <v>Canadian Niagara Power Inc. - Eastern Ontario Power</v>
          </cell>
          <cell r="E858">
            <v>9.8094000000000001</v>
          </cell>
          <cell r="F858">
            <v>2013</v>
          </cell>
          <cell r="G858" t="str">
            <v>SL</v>
          </cell>
        </row>
        <row r="859">
          <cell r="A859" t="str">
            <v>Canadian Niagara Power Inc. - Fort Erie</v>
          </cell>
          <cell r="E859">
            <v>9.8094000000000001</v>
          </cell>
          <cell r="F859">
            <v>2013</v>
          </cell>
          <cell r="G859" t="str">
            <v>SL</v>
          </cell>
        </row>
        <row r="860">
          <cell r="A860" t="str">
            <v>Canadian Niagara Power Inc. - Port Colborne Hydro Inc.</v>
          </cell>
          <cell r="E860">
            <v>9.8094000000000001</v>
          </cell>
          <cell r="F860">
            <v>2013</v>
          </cell>
          <cell r="G860" t="str">
            <v>SL</v>
          </cell>
        </row>
        <row r="861">
          <cell r="A861" t="str">
            <v>Centre Wellington Hydro Ltd.</v>
          </cell>
          <cell r="E861">
            <v>8.7640999999999991</v>
          </cell>
          <cell r="F861">
            <v>2013</v>
          </cell>
          <cell r="G861" t="str">
            <v>SL</v>
          </cell>
        </row>
        <row r="862">
          <cell r="A862" t="str">
            <v>Chapleau Public Utilities Corporation</v>
          </cell>
          <cell r="E862">
            <v>18.3108</v>
          </cell>
          <cell r="F862">
            <v>2013</v>
          </cell>
          <cell r="G862" t="str">
            <v>SL</v>
          </cell>
        </row>
        <row r="863">
          <cell r="A863" t="str">
            <v>Collus PowerStream Corporation</v>
          </cell>
          <cell r="E863">
            <v>14.3874</v>
          </cell>
          <cell r="F863">
            <v>2013</v>
          </cell>
          <cell r="G863" t="str">
            <v>SL</v>
          </cell>
        </row>
        <row r="864">
          <cell r="A864" t="str">
            <v>Cooperative Hydro Embrun Inc.</v>
          </cell>
          <cell r="E864">
            <v>6.5145</v>
          </cell>
          <cell r="F864">
            <v>2013</v>
          </cell>
          <cell r="G864" t="str">
            <v>SL</v>
          </cell>
        </row>
        <row r="865">
          <cell r="A865" t="str">
            <v>E.L.K. Energy Inc.</v>
          </cell>
          <cell r="E865">
            <v>14.6485</v>
          </cell>
          <cell r="F865">
            <v>2013</v>
          </cell>
          <cell r="G865" t="str">
            <v>SL</v>
          </cell>
        </row>
        <row r="866">
          <cell r="A866" t="str">
            <v>Enersource Hydro Mississauga Inc.</v>
          </cell>
          <cell r="E866">
            <v>10.457100000000001</v>
          </cell>
          <cell r="F866">
            <v>2013</v>
          </cell>
          <cell r="G866" t="str">
            <v>SL</v>
          </cell>
        </row>
        <row r="867">
          <cell r="A867" t="str">
            <v>Entegrus Powerlines Inc. - former Chatham-Kent Hydro Service Area</v>
          </cell>
          <cell r="E867">
            <v>1.2482</v>
          </cell>
          <cell r="F867">
            <v>2013</v>
          </cell>
          <cell r="G867" t="str">
            <v>SL</v>
          </cell>
        </row>
        <row r="868">
          <cell r="A868" t="str">
            <v>Entegrus Powerlines Inc. - Strathroy, Mount Brydges and Parkhill Service Areas</v>
          </cell>
          <cell r="E868">
            <v>0.58909999999999996</v>
          </cell>
          <cell r="F868">
            <v>2013</v>
          </cell>
          <cell r="G868" t="str">
            <v>SL</v>
          </cell>
        </row>
        <row r="869">
          <cell r="A869" t="str">
            <v>Entegrus Powerlines Inc. - Dutton Service Area</v>
          </cell>
          <cell r="E869">
            <v>3.0057</v>
          </cell>
          <cell r="F869">
            <v>2013</v>
          </cell>
          <cell r="G869" t="str">
            <v>SL</v>
          </cell>
        </row>
        <row r="870">
          <cell r="A870" t="str">
            <v>Entegrus Powerlines Inc. - Newbury Service Area</v>
          </cell>
          <cell r="E870">
            <v>3.4453</v>
          </cell>
          <cell r="F870">
            <v>2013</v>
          </cell>
          <cell r="G870" t="str">
            <v>SL</v>
          </cell>
        </row>
        <row r="871">
          <cell r="A871" t="str">
            <v>ENWIN Utilities Ltd.</v>
          </cell>
          <cell r="E871" t="str">
            <v>-</v>
          </cell>
          <cell r="F871">
            <v>2013</v>
          </cell>
          <cell r="G871" t="str">
            <v>SL</v>
          </cell>
        </row>
        <row r="872">
          <cell r="A872" t="str">
            <v>Erie Thames Powerlines Corporation</v>
          </cell>
          <cell r="E872">
            <v>22.1569</v>
          </cell>
          <cell r="F872">
            <v>2013</v>
          </cell>
          <cell r="G872" t="str">
            <v>SL</v>
          </cell>
        </row>
        <row r="873">
          <cell r="A873" t="str">
            <v>Erie Thames Powerlines Corporation - former Clinton Power Service Area</v>
          </cell>
          <cell r="E873">
            <v>22.1569</v>
          </cell>
          <cell r="F873">
            <v>2013</v>
          </cell>
          <cell r="G873" t="str">
            <v>SL</v>
          </cell>
        </row>
        <row r="874">
          <cell r="A874" t="str">
            <v>Erie Thames Powerlines Corporation - former West Perth Power Service Area</v>
          </cell>
          <cell r="E874">
            <v>22.1569</v>
          </cell>
          <cell r="F874">
            <v>2013</v>
          </cell>
          <cell r="G874" t="str">
            <v>SL</v>
          </cell>
        </row>
        <row r="875">
          <cell r="A875" t="str">
            <v>Espanola Regional Hydro Distribution Corporation</v>
          </cell>
          <cell r="E875">
            <v>24.3443</v>
          </cell>
          <cell r="F875">
            <v>2013</v>
          </cell>
          <cell r="G875" t="str">
            <v>SL</v>
          </cell>
        </row>
        <row r="876">
          <cell r="A876" t="str">
            <v>Essex Powerlines Corporation</v>
          </cell>
          <cell r="E876">
            <v>8.4871999999999996</v>
          </cell>
          <cell r="F876">
            <v>2013</v>
          </cell>
          <cell r="G876" t="str">
            <v>SL</v>
          </cell>
        </row>
        <row r="877">
          <cell r="A877" t="str">
            <v>Festival Hydro Inc.</v>
          </cell>
          <cell r="E877">
            <v>4.9531999999999998</v>
          </cell>
          <cell r="F877">
            <v>2013</v>
          </cell>
          <cell r="G877" t="str">
            <v>SL</v>
          </cell>
        </row>
        <row r="878">
          <cell r="A878" t="str">
            <v>Fort Frances Power Corporation</v>
          </cell>
          <cell r="E878">
            <v>3.0508999999999999</v>
          </cell>
          <cell r="F878">
            <v>2013</v>
          </cell>
          <cell r="G878" t="str">
            <v>SL</v>
          </cell>
        </row>
        <row r="879">
          <cell r="A879" t="str">
            <v>Greater Sudbury Hydro Inc.</v>
          </cell>
          <cell r="E879">
            <v>2.5766</v>
          </cell>
          <cell r="F879">
            <v>2013</v>
          </cell>
          <cell r="G879" t="str">
            <v>SL</v>
          </cell>
        </row>
        <row r="880">
          <cell r="A880" t="str">
            <v>Grimsby Power Inc.</v>
          </cell>
          <cell r="E880">
            <v>4.7760999999999996</v>
          </cell>
          <cell r="F880">
            <v>2013</v>
          </cell>
          <cell r="G880" t="str">
            <v>SL</v>
          </cell>
        </row>
        <row r="881">
          <cell r="A881" t="str">
            <v>Guelph Hydro Electric Systems Inc.</v>
          </cell>
          <cell r="E881">
            <v>9.3146000000000004</v>
          </cell>
          <cell r="F881">
            <v>2013</v>
          </cell>
          <cell r="G881" t="str">
            <v>SL</v>
          </cell>
        </row>
        <row r="882">
          <cell r="A882" t="str">
            <v>Haldimand County Hydro Inc.</v>
          </cell>
          <cell r="E882">
            <v>15.5853</v>
          </cell>
          <cell r="F882">
            <v>2013</v>
          </cell>
          <cell r="G882" t="str">
            <v>SL</v>
          </cell>
        </row>
        <row r="883">
          <cell r="A883" t="str">
            <v>Halton Hills Hydro Inc.</v>
          </cell>
          <cell r="E883">
            <v>29.0928</v>
          </cell>
          <cell r="F883">
            <v>2013</v>
          </cell>
          <cell r="G883" t="str">
            <v>SL</v>
          </cell>
        </row>
        <row r="884">
          <cell r="A884" t="str">
            <v>Hearst Power Distribution Company Limited</v>
          </cell>
          <cell r="E884">
            <v>2.2936999999999999</v>
          </cell>
          <cell r="F884">
            <v>2013</v>
          </cell>
          <cell r="G884" t="str">
            <v>SL</v>
          </cell>
        </row>
        <row r="885">
          <cell r="A885" t="str">
            <v>Horizon Utilities Corporation</v>
          </cell>
          <cell r="E885">
            <v>6.2629999999999999</v>
          </cell>
          <cell r="F885">
            <v>2013</v>
          </cell>
          <cell r="G885" t="str">
            <v>SL</v>
          </cell>
        </row>
        <row r="886">
          <cell r="A886" t="str">
            <v>Hydro 2000 Inc.</v>
          </cell>
          <cell r="E886">
            <v>6.8937999999999997</v>
          </cell>
          <cell r="F886">
            <v>2013</v>
          </cell>
          <cell r="G886" t="str">
            <v>SL</v>
          </cell>
        </row>
        <row r="887">
          <cell r="A887" t="str">
            <v>Hydro Hawkesbury Inc.</v>
          </cell>
          <cell r="E887">
            <v>6.7744</v>
          </cell>
          <cell r="F887">
            <v>2013</v>
          </cell>
          <cell r="G887" t="str">
            <v>SL</v>
          </cell>
        </row>
        <row r="888">
          <cell r="A888" t="str">
            <v>Hydro One Brampton Networks Inc.</v>
          </cell>
          <cell r="E888">
            <v>8.6297999999999995</v>
          </cell>
          <cell r="F888">
            <v>2013</v>
          </cell>
          <cell r="G888" t="str">
            <v>SL</v>
          </cell>
        </row>
        <row r="889">
          <cell r="A889" t="str">
            <v>Hydro One Networks Inc.</v>
          </cell>
          <cell r="E889">
            <v>7.2090000000000001E-2</v>
          </cell>
          <cell r="F889">
            <v>2013</v>
          </cell>
          <cell r="G889" t="str">
            <v>SL</v>
          </cell>
        </row>
        <row r="890">
          <cell r="A890" t="str">
            <v>Hydro Ottawa Limited</v>
          </cell>
          <cell r="E890">
            <v>3.8938999999999999</v>
          </cell>
          <cell r="F890">
            <v>2013</v>
          </cell>
          <cell r="G890" t="str">
            <v>SL</v>
          </cell>
        </row>
        <row r="891">
          <cell r="A891" t="str">
            <v>Innisfil Hydro Distribution Systems Limited</v>
          </cell>
          <cell r="E891">
            <v>37.826799999999999</v>
          </cell>
          <cell r="F891">
            <v>2013</v>
          </cell>
          <cell r="G891" t="str">
            <v>SL</v>
          </cell>
        </row>
        <row r="892">
          <cell r="A892" t="str">
            <v>Kenora Hydro Electric Corporation Ltd.</v>
          </cell>
          <cell r="E892">
            <v>3.2785000000000002</v>
          </cell>
          <cell r="F892">
            <v>2013</v>
          </cell>
          <cell r="G892" t="str">
            <v>SL</v>
          </cell>
        </row>
        <row r="893">
          <cell r="A893" t="str">
            <v>Kingston Hydro Corporation</v>
          </cell>
          <cell r="E893">
            <v>4.5513000000000003</v>
          </cell>
          <cell r="F893">
            <v>2013</v>
          </cell>
          <cell r="G893" t="str">
            <v>SL</v>
          </cell>
        </row>
        <row r="894">
          <cell r="A894" t="str">
            <v>Kitchener-Wilmot Hydro Inc.</v>
          </cell>
          <cell r="E894">
            <v>5.3385999999999996</v>
          </cell>
          <cell r="F894">
            <v>2013</v>
          </cell>
          <cell r="G894" t="str">
            <v>SL</v>
          </cell>
        </row>
        <row r="895">
          <cell r="A895" t="str">
            <v>Lakefront Utilities Inc.</v>
          </cell>
          <cell r="E895">
            <v>24.589600000000001</v>
          </cell>
          <cell r="F895">
            <v>2013</v>
          </cell>
          <cell r="G895" t="str">
            <v>SL</v>
          </cell>
        </row>
        <row r="896">
          <cell r="A896" t="str">
            <v>Lakeland Power Distribution Ltd.</v>
          </cell>
          <cell r="E896">
            <v>15.3996</v>
          </cell>
          <cell r="F896">
            <v>2013</v>
          </cell>
          <cell r="G896" t="str">
            <v>SL</v>
          </cell>
        </row>
        <row r="897">
          <cell r="A897" t="str">
            <v>London Hydro Inc.</v>
          </cell>
          <cell r="E897">
            <v>8.1064000000000007</v>
          </cell>
          <cell r="F897">
            <v>2013</v>
          </cell>
          <cell r="G897" t="str">
            <v>SL</v>
          </cell>
        </row>
        <row r="898">
          <cell r="A898" t="str">
            <v>Midland Power Utility Corporation</v>
          </cell>
          <cell r="E898">
            <v>8.4572000000000003</v>
          </cell>
          <cell r="F898">
            <v>2013</v>
          </cell>
          <cell r="G898" t="str">
            <v>SL</v>
          </cell>
        </row>
        <row r="899">
          <cell r="A899" t="str">
            <v>Milton Hydro Distribution inc.</v>
          </cell>
          <cell r="E899">
            <v>8.6819000000000006</v>
          </cell>
          <cell r="F899">
            <v>2013</v>
          </cell>
          <cell r="G899" t="str">
            <v>SL</v>
          </cell>
        </row>
        <row r="900">
          <cell r="A900" t="str">
            <v>Newmarket - Tay Power Distribution Ltd.</v>
          </cell>
          <cell r="E900">
            <v>15.3423</v>
          </cell>
          <cell r="F900">
            <v>2013</v>
          </cell>
          <cell r="G900" t="str">
            <v/>
          </cell>
        </row>
        <row r="901">
          <cell r="A901" t="str">
            <v>Newmarket - Tay Power Distribution Ltd.</v>
          </cell>
          <cell r="E901">
            <v>15.3423</v>
          </cell>
          <cell r="F901">
            <v>2013</v>
          </cell>
          <cell r="G901" t="str">
            <v/>
          </cell>
        </row>
        <row r="902">
          <cell r="A902" t="str">
            <v>Niagara-on-the-Lake Hydro Inc.</v>
          </cell>
          <cell r="E902">
            <v>19.479500000000002</v>
          </cell>
          <cell r="F902">
            <v>2013</v>
          </cell>
          <cell r="G902" t="str">
            <v>SL</v>
          </cell>
        </row>
        <row r="903">
          <cell r="A903" t="str">
            <v xml:space="preserve">Niagara Peninsula Energy Inc. </v>
          </cell>
          <cell r="E903">
            <v>4.4039999999999999</v>
          </cell>
          <cell r="F903">
            <v>2013</v>
          </cell>
          <cell r="G903" t="str">
            <v/>
          </cell>
        </row>
        <row r="904">
          <cell r="A904" t="str">
            <v xml:space="preserve">Niagara Peninsula Energy Inc. </v>
          </cell>
          <cell r="E904">
            <v>4.4039999999999999</v>
          </cell>
          <cell r="F904">
            <v>2013</v>
          </cell>
          <cell r="G904" t="str">
            <v/>
          </cell>
        </row>
        <row r="905">
          <cell r="A905" t="str">
            <v>Norfolk Power Distribution Inc.</v>
          </cell>
          <cell r="E905">
            <v>7.4268999999999998</v>
          </cell>
          <cell r="F905">
            <v>2013</v>
          </cell>
          <cell r="G905" t="str">
            <v>SL</v>
          </cell>
        </row>
        <row r="906">
          <cell r="A906" t="str">
            <v>North Bay Hydro Distribution Limited</v>
          </cell>
          <cell r="E906">
            <v>25.764800000000001</v>
          </cell>
          <cell r="F906">
            <v>2013</v>
          </cell>
          <cell r="G906" t="str">
            <v>SL</v>
          </cell>
        </row>
        <row r="907">
          <cell r="A907" t="str">
            <v>Northern Ontario Wires Inc.</v>
          </cell>
          <cell r="E907">
            <v>7.5881999999999996</v>
          </cell>
          <cell r="F907">
            <v>2013</v>
          </cell>
          <cell r="G907" t="str">
            <v>SL</v>
          </cell>
        </row>
        <row r="908">
          <cell r="A908" t="str">
            <v>Oakville Hydro Electricity Distribution Inc.</v>
          </cell>
          <cell r="E908">
            <v>19.033799999999999</v>
          </cell>
          <cell r="F908">
            <v>2013</v>
          </cell>
          <cell r="G908" t="str">
            <v>SL</v>
          </cell>
        </row>
        <row r="909">
          <cell r="A909" t="str">
            <v>Orangeville Hydro Limited</v>
          </cell>
          <cell r="E909">
            <v>8.3560999999999996</v>
          </cell>
          <cell r="F909">
            <v>2013</v>
          </cell>
          <cell r="G909" t="str">
            <v>SL</v>
          </cell>
        </row>
        <row r="910">
          <cell r="A910" t="str">
            <v>Orillia Power Distribution Corporation</v>
          </cell>
          <cell r="E910">
            <v>14.5032</v>
          </cell>
          <cell r="F910">
            <v>2013</v>
          </cell>
          <cell r="G910" t="str">
            <v>SL</v>
          </cell>
        </row>
        <row r="911">
          <cell r="A911" t="str">
            <v>Oshawa PUC Networks Inc.</v>
          </cell>
          <cell r="E911">
            <v>17.8279</v>
          </cell>
          <cell r="F911">
            <v>2013</v>
          </cell>
          <cell r="G911" t="str">
            <v>SL</v>
          </cell>
        </row>
        <row r="912">
          <cell r="A912" t="str">
            <v>Ottawa River Power Corporation</v>
          </cell>
          <cell r="E912">
            <v>12.0443</v>
          </cell>
          <cell r="F912">
            <v>2013</v>
          </cell>
          <cell r="G912" t="str">
            <v>SL</v>
          </cell>
        </row>
        <row r="913">
          <cell r="A913" t="str">
            <v>Parry Sound Power Corporation</v>
          </cell>
          <cell r="E913">
            <v>27.001899999999999</v>
          </cell>
          <cell r="F913">
            <v>2013</v>
          </cell>
          <cell r="G913" t="str">
            <v>SL</v>
          </cell>
        </row>
        <row r="914">
          <cell r="A914" t="str">
            <v>Peterborough Distribution Incorporated</v>
          </cell>
          <cell r="E914">
            <v>12.831099999999999</v>
          </cell>
          <cell r="F914">
            <v>2013</v>
          </cell>
          <cell r="G914" t="str">
            <v>SL</v>
          </cell>
        </row>
        <row r="915">
          <cell r="A915" t="str">
            <v>PowerStream Inc. - excl. former Barrie Hydro Ser. Area</v>
          </cell>
          <cell r="E915">
            <v>6.4785000000000004</v>
          </cell>
          <cell r="F915">
            <v>2013</v>
          </cell>
          <cell r="G915" t="str">
            <v>SL</v>
          </cell>
        </row>
        <row r="916">
          <cell r="A916" t="str">
            <v>PowerStream Inc. - former Barrie Hydro Service Area</v>
          </cell>
          <cell r="E916">
            <v>6.4785000000000004</v>
          </cell>
          <cell r="F916">
            <v>2013</v>
          </cell>
          <cell r="G916" t="str">
            <v>SL</v>
          </cell>
        </row>
        <row r="917">
          <cell r="A917" t="str">
            <v>PUC Distribution Inc.</v>
          </cell>
          <cell r="E917">
            <v>18.4267</v>
          </cell>
          <cell r="F917">
            <v>2013</v>
          </cell>
          <cell r="G917" t="str">
            <v>SL</v>
          </cell>
        </row>
        <row r="918">
          <cell r="A918" t="str">
            <v>Renfrew Hydro Inc.</v>
          </cell>
          <cell r="E918">
            <v>7.0983999999999998</v>
          </cell>
          <cell r="F918">
            <v>2013</v>
          </cell>
          <cell r="G918" t="str">
            <v>SL</v>
          </cell>
        </row>
        <row r="919">
          <cell r="A919" t="str">
            <v>Rideau St. Lawrence Distribution Inc.</v>
          </cell>
          <cell r="E919">
            <v>12.7674</v>
          </cell>
          <cell r="F919">
            <v>2013</v>
          </cell>
          <cell r="G919" t="str">
            <v>SL</v>
          </cell>
        </row>
        <row r="920">
          <cell r="A920" t="str">
            <v>St. Thomas Energy Inc.</v>
          </cell>
          <cell r="E920">
            <v>3.2800000000000003E-2</v>
          </cell>
          <cell r="F920">
            <v>2013</v>
          </cell>
          <cell r="G920" t="str">
            <v>SL</v>
          </cell>
        </row>
        <row r="921">
          <cell r="A921" t="str">
            <v>Sioux Lookout Hydro Inc.</v>
          </cell>
          <cell r="E921">
            <v>24.344799999999999</v>
          </cell>
          <cell r="F921">
            <v>2013</v>
          </cell>
          <cell r="G921" t="str">
            <v>SL</v>
          </cell>
        </row>
        <row r="922">
          <cell r="A922" t="str">
            <v>Thunder Bay Hydro Electricity Distribution Inc.</v>
          </cell>
          <cell r="E922">
            <v>6.6959</v>
          </cell>
          <cell r="F922">
            <v>2013</v>
          </cell>
          <cell r="G922" t="str">
            <v>SL</v>
          </cell>
        </row>
        <row r="923">
          <cell r="A923" t="str">
            <v>Tillsonburg Hydro Inc.</v>
          </cell>
          <cell r="E923">
            <v>8.1110000000000007</v>
          </cell>
          <cell r="F923">
            <v>2013</v>
          </cell>
          <cell r="G923" t="str">
            <v>SL</v>
          </cell>
        </row>
        <row r="924">
          <cell r="A924" t="str">
            <v>Toronto Hydro-Electric System Limited</v>
          </cell>
          <cell r="E924">
            <v>29.001100000000001</v>
          </cell>
          <cell r="F924">
            <v>2013</v>
          </cell>
          <cell r="G924" t="str">
            <v>SL</v>
          </cell>
        </row>
        <row r="925">
          <cell r="A925" t="str">
            <v>Veridian Connections Inc. - excluding Gravenhurst</v>
          </cell>
          <cell r="E925">
            <v>3.6833</v>
          </cell>
          <cell r="F925">
            <v>2013</v>
          </cell>
          <cell r="G925" t="str">
            <v>SL</v>
          </cell>
        </row>
        <row r="926">
          <cell r="A926" t="str">
            <v>Veridian Connections Inc. - Gravenhurst</v>
          </cell>
          <cell r="E926">
            <v>0.4118</v>
          </cell>
          <cell r="F926">
            <v>2013</v>
          </cell>
          <cell r="G926" t="str">
            <v>SL</v>
          </cell>
        </row>
        <row r="927">
          <cell r="A927" t="str">
            <v>Wasaga Distribution Inc.</v>
          </cell>
          <cell r="E927">
            <v>0.85140000000000005</v>
          </cell>
          <cell r="F927">
            <v>2013</v>
          </cell>
          <cell r="G927" t="str">
            <v>SL</v>
          </cell>
        </row>
        <row r="928">
          <cell r="A928" t="str">
            <v>Waterloo North Hydro Inc.</v>
          </cell>
          <cell r="E928">
            <v>8.4535</v>
          </cell>
          <cell r="F928">
            <v>2013</v>
          </cell>
          <cell r="G928" t="str">
            <v>SL</v>
          </cell>
        </row>
        <row r="929">
          <cell r="A929" t="str">
            <v>Welland Hydro-Electric System Corp.</v>
          </cell>
          <cell r="E929">
            <v>7.9541000000000004</v>
          </cell>
          <cell r="F929">
            <v>2013</v>
          </cell>
          <cell r="G929" t="str">
            <v>SL</v>
          </cell>
        </row>
        <row r="930">
          <cell r="A930" t="str">
            <v>Wellington North Power Inc.</v>
          </cell>
          <cell r="E930">
            <v>7.7413999999999996</v>
          </cell>
          <cell r="F930">
            <v>2013</v>
          </cell>
          <cell r="G930" t="str">
            <v>SL</v>
          </cell>
        </row>
        <row r="931">
          <cell r="A931" t="str">
            <v>West Coast Huron Energy Inc.</v>
          </cell>
          <cell r="E931">
            <v>23.868600000000001</v>
          </cell>
          <cell r="F931">
            <v>2013</v>
          </cell>
          <cell r="G931" t="str">
            <v>SL</v>
          </cell>
        </row>
        <row r="932">
          <cell r="A932" t="str">
            <v>Westario Power Inc.</v>
          </cell>
          <cell r="E932">
            <v>4.7546999999999997</v>
          </cell>
          <cell r="F932">
            <v>2013</v>
          </cell>
          <cell r="G932" t="str">
            <v>SL</v>
          </cell>
        </row>
        <row r="933">
          <cell r="A933" t="str">
            <v>Whitby Hydro Electric Corporation</v>
          </cell>
          <cell r="E933">
            <v>6.7146999999999997</v>
          </cell>
          <cell r="F933">
            <v>2013</v>
          </cell>
          <cell r="G933" t="str">
            <v>SL</v>
          </cell>
        </row>
        <row r="934">
          <cell r="A934" t="str">
            <v>Woodstock Hydro Services Inc.</v>
          </cell>
          <cell r="E934">
            <v>12.319699999999999</v>
          </cell>
          <cell r="F934">
            <v>2013</v>
          </cell>
          <cell r="G934" t="str">
            <v>SL</v>
          </cell>
        </row>
        <row r="935">
          <cell r="A935" t="str">
            <v>Algoma Power Inc.</v>
          </cell>
          <cell r="E935">
            <v>3.0200000000000001E-2</v>
          </cell>
          <cell r="F935">
            <v>2012</v>
          </cell>
          <cell r="G935" t="str">
            <v>Consumer</v>
          </cell>
        </row>
        <row r="936">
          <cell r="A936" t="str">
            <v>Algoma Power Inc.</v>
          </cell>
          <cell r="E936">
            <v>2.7086000000000001</v>
          </cell>
          <cell r="F936">
            <v>2012</v>
          </cell>
          <cell r="G936" t="str">
            <v/>
          </cell>
        </row>
        <row r="937">
          <cell r="A937" t="str">
            <v>Algoma Power Inc.</v>
          </cell>
          <cell r="E937">
            <v>0.10059999999999999</v>
          </cell>
          <cell r="F937">
            <v>2012</v>
          </cell>
          <cell r="G937" t="str">
            <v/>
          </cell>
        </row>
        <row r="938">
          <cell r="A938" t="str">
            <v>Atikokan Hydro Inc.</v>
          </cell>
          <cell r="E938">
            <v>1.34E-2</v>
          </cell>
          <cell r="F938">
            <v>2012</v>
          </cell>
          <cell r="G938" t="str">
            <v>Consumer</v>
          </cell>
        </row>
        <row r="939">
          <cell r="A939" t="str">
            <v>Bluewater Power Distribution Corporation</v>
          </cell>
          <cell r="E939">
            <v>1.8800000000000001E-2</v>
          </cell>
          <cell r="F939">
            <v>2012</v>
          </cell>
          <cell r="G939" t="str">
            <v>Consumer</v>
          </cell>
        </row>
        <row r="940">
          <cell r="A940" t="str">
            <v>Brant County Power Inc.</v>
          </cell>
          <cell r="E940">
            <v>2.0799999999999999E-2</v>
          </cell>
          <cell r="F940">
            <v>2012</v>
          </cell>
          <cell r="G940" t="str">
            <v>Consumer</v>
          </cell>
        </row>
        <row r="941">
          <cell r="A941" t="str">
            <v>Brantford Power Inc.</v>
          </cell>
          <cell r="E941">
            <v>1.38E-2</v>
          </cell>
          <cell r="F941">
            <v>2012</v>
          </cell>
          <cell r="G941" t="str">
            <v>Consumer</v>
          </cell>
        </row>
        <row r="942">
          <cell r="A942" t="str">
            <v>Burlington Hydro Inc.</v>
          </cell>
          <cell r="E942">
            <v>1.66E-2</v>
          </cell>
          <cell r="F942">
            <v>2012</v>
          </cell>
          <cell r="G942" t="str">
            <v>Consumer</v>
          </cell>
        </row>
        <row r="943">
          <cell r="A943" t="str">
            <v>Cambridge and North Dumfries Hydro Inc.</v>
          </cell>
          <cell r="E943">
            <v>1.6199999999999999E-2</v>
          </cell>
          <cell r="F943">
            <v>2012</v>
          </cell>
          <cell r="G943" t="str">
            <v>Consumer</v>
          </cell>
        </row>
        <row r="944">
          <cell r="A944" t="str">
            <v>Canadian Niagara Power Inc. - Eastern Ontario Power</v>
          </cell>
          <cell r="E944">
            <v>1.52E-2</v>
          </cell>
          <cell r="F944">
            <v>2012</v>
          </cell>
          <cell r="G944" t="str">
            <v>Consumer</v>
          </cell>
        </row>
        <row r="945">
          <cell r="A945" t="str">
            <v>Canadian Niagara Power Inc. - Fort Erie</v>
          </cell>
          <cell r="E945">
            <v>1.52E-2</v>
          </cell>
          <cell r="F945">
            <v>2012</v>
          </cell>
          <cell r="G945" t="str">
            <v>Consumer</v>
          </cell>
        </row>
        <row r="946">
          <cell r="A946" t="str">
            <v>Canadian Niagara Power Inc. - Port Colborne Hydro Inc.</v>
          </cell>
          <cell r="E946">
            <v>2.1999999999999999E-2</v>
          </cell>
          <cell r="F946">
            <v>2012</v>
          </cell>
          <cell r="G946" t="str">
            <v>Consumer</v>
          </cell>
        </row>
        <row r="947">
          <cell r="A947" t="str">
            <v>Centre Wellington Hydro Ltd.</v>
          </cell>
          <cell r="E947">
            <v>1.2800000000000001E-2</v>
          </cell>
          <cell r="F947">
            <v>2012</v>
          </cell>
          <cell r="G947" t="str">
            <v>Consumer</v>
          </cell>
        </row>
        <row r="948">
          <cell r="A948" t="str">
            <v>Chapleau Public Utilities Corporation</v>
          </cell>
          <cell r="E948">
            <v>1.35E-2</v>
          </cell>
          <cell r="F948">
            <v>2012</v>
          </cell>
          <cell r="G948" t="str">
            <v>Consumer</v>
          </cell>
        </row>
        <row r="949">
          <cell r="A949" t="str">
            <v>Collus Power Corporation</v>
          </cell>
          <cell r="E949">
            <v>1.7000000000000001E-2</v>
          </cell>
          <cell r="F949">
            <v>2012</v>
          </cell>
          <cell r="G949" t="str">
            <v>Consumer</v>
          </cell>
        </row>
        <row r="950">
          <cell r="A950" t="str">
            <v>Cooperative Hydro Embrun Inc.</v>
          </cell>
          <cell r="E950">
            <v>1.2699999999999999E-2</v>
          </cell>
          <cell r="F950">
            <v>2012</v>
          </cell>
          <cell r="G950" t="str">
            <v>Consumer</v>
          </cell>
        </row>
        <row r="951">
          <cell r="A951" t="str">
            <v>E.L.K. Energy Inc.</v>
          </cell>
          <cell r="E951">
            <v>7.9000000000000008E-3</v>
          </cell>
          <cell r="F951">
            <v>2012</v>
          </cell>
          <cell r="G951" t="str">
            <v>Consumer</v>
          </cell>
        </row>
        <row r="952">
          <cell r="A952" t="str">
            <v>Enersource Hydro Mississauga Inc.</v>
          </cell>
          <cell r="E952">
            <v>1.1900000000000001E-2</v>
          </cell>
          <cell r="F952">
            <v>2012</v>
          </cell>
          <cell r="G952" t="str">
            <v>Consumer</v>
          </cell>
        </row>
        <row r="953">
          <cell r="A953" t="str">
            <v>Entegrus Powerlines Inc. - former Chatham-Kent Hydro Service Area</v>
          </cell>
          <cell r="E953">
            <v>8.5000000000000006E-3</v>
          </cell>
          <cell r="F953">
            <v>2012</v>
          </cell>
          <cell r="G953" t="str">
            <v>Consumer</v>
          </cell>
        </row>
        <row r="954">
          <cell r="A954" t="str">
            <v>Entegrus Powerlines Inc. - Strathroy, Mount Brydges and Parkhill Service Areas</v>
          </cell>
          <cell r="E954">
            <v>1.41E-2</v>
          </cell>
          <cell r="F954">
            <v>2012</v>
          </cell>
          <cell r="G954" t="str">
            <v>Consumer</v>
          </cell>
        </row>
        <row r="955">
          <cell r="A955" t="str">
            <v>Entegrus Powerlines Inc. - Dutton Service Area</v>
          </cell>
          <cell r="E955">
            <v>1.2200000000000001E-2</v>
          </cell>
          <cell r="F955">
            <v>2012</v>
          </cell>
          <cell r="G955" t="str">
            <v>Consumer</v>
          </cell>
        </row>
        <row r="956">
          <cell r="A956" t="str">
            <v>Entegrus Powerlines Inc. - Newbury Service Area</v>
          </cell>
          <cell r="E956">
            <v>1.21E-2</v>
          </cell>
          <cell r="F956">
            <v>2012</v>
          </cell>
          <cell r="G956" t="str">
            <v>Consumer</v>
          </cell>
        </row>
        <row r="957">
          <cell r="A957" t="str">
            <v>ENWIN Utilities Ltd.</v>
          </cell>
          <cell r="E957">
            <v>2.01E-2</v>
          </cell>
          <cell r="F957">
            <v>2012</v>
          </cell>
          <cell r="G957" t="str">
            <v>Consumer</v>
          </cell>
        </row>
        <row r="958">
          <cell r="A958" t="str">
            <v>Erie Thames Powerlines Corporation</v>
          </cell>
          <cell r="E958">
            <v>1.78E-2</v>
          </cell>
          <cell r="F958">
            <v>2012</v>
          </cell>
          <cell r="G958" t="str">
            <v>Consumer</v>
          </cell>
        </row>
        <row r="959">
          <cell r="A959" t="str">
            <v>Erie Thames Powerlines Corporation - former Clinton Power Service Area</v>
          </cell>
          <cell r="E959">
            <v>1.78E-2</v>
          </cell>
          <cell r="F959">
            <v>2012</v>
          </cell>
          <cell r="G959" t="str">
            <v>Consumer</v>
          </cell>
        </row>
        <row r="960">
          <cell r="A960" t="str">
            <v>Erie Thames Powerlines Corporation - former West Perth Power Service Area</v>
          </cell>
          <cell r="E960">
            <v>1.78E-2</v>
          </cell>
          <cell r="F960">
            <v>2012</v>
          </cell>
          <cell r="G960" t="str">
            <v>Consumer</v>
          </cell>
        </row>
        <row r="961">
          <cell r="A961" t="str">
            <v>Espanola Regional Hydro Distribution Corporation</v>
          </cell>
          <cell r="E961">
            <v>1.6400000000000001E-2</v>
          </cell>
          <cell r="F961">
            <v>2012</v>
          </cell>
          <cell r="G961" t="str">
            <v>Consumer</v>
          </cell>
        </row>
        <row r="962">
          <cell r="A962" t="str">
            <v>Essex Powerlines Corporation</v>
          </cell>
          <cell r="E962">
            <v>1.49E-2</v>
          </cell>
          <cell r="F962">
            <v>2012</v>
          </cell>
          <cell r="G962" t="str">
            <v>Consumer</v>
          </cell>
        </row>
        <row r="963">
          <cell r="A963" t="str">
            <v>Festival Hydro Inc.</v>
          </cell>
          <cell r="E963">
            <v>1.66E-2</v>
          </cell>
          <cell r="F963">
            <v>2012</v>
          </cell>
          <cell r="G963" t="str">
            <v>Consumer</v>
          </cell>
        </row>
        <row r="964">
          <cell r="A964" t="str">
            <v>Festival Hydro Inc.</v>
          </cell>
          <cell r="E964">
            <v>1.49E-2</v>
          </cell>
          <cell r="F964">
            <v>2012</v>
          </cell>
          <cell r="G964" t="str">
            <v>Consumer</v>
          </cell>
        </row>
        <row r="965">
          <cell r="A965" t="str">
            <v>Fort Frances Power Corporation</v>
          </cell>
          <cell r="E965">
            <v>8.8000000000000005E-3</v>
          </cell>
          <cell r="F965">
            <v>2012</v>
          </cell>
          <cell r="G965" t="str">
            <v>Consumer</v>
          </cell>
        </row>
        <row r="966">
          <cell r="A966" t="str">
            <v>Greater Sudbury Hydro Inc.</v>
          </cell>
          <cell r="E966">
            <v>1.24E-2</v>
          </cell>
          <cell r="F966">
            <v>2012</v>
          </cell>
          <cell r="G966" t="str">
            <v>Consumer</v>
          </cell>
        </row>
        <row r="967">
          <cell r="A967" t="str">
            <v>Grimsby Power Inc.</v>
          </cell>
          <cell r="E967">
            <v>1.1599999999999999E-2</v>
          </cell>
          <cell r="F967">
            <v>2012</v>
          </cell>
          <cell r="G967" t="str">
            <v>Consumer</v>
          </cell>
        </row>
        <row r="968">
          <cell r="A968" t="str">
            <v>Guelph Hydro Electric Systems Inc.</v>
          </cell>
          <cell r="E968">
            <v>1.7000000000000001E-2</v>
          </cell>
          <cell r="F968">
            <v>2012</v>
          </cell>
          <cell r="G968" t="str">
            <v>Consumer</v>
          </cell>
        </row>
        <row r="969">
          <cell r="A969" t="str">
            <v>Haldimand County Hydro Inc.</v>
          </cell>
          <cell r="E969">
            <v>2.8899999999999999E-2</v>
          </cell>
          <cell r="F969">
            <v>2012</v>
          </cell>
          <cell r="G969" t="str">
            <v>Consumer</v>
          </cell>
        </row>
        <row r="970">
          <cell r="A970" t="str">
            <v>Halton Hills Hydro Inc.</v>
          </cell>
          <cell r="E970">
            <v>1.15E-2</v>
          </cell>
          <cell r="F970">
            <v>2012</v>
          </cell>
          <cell r="G970" t="str">
            <v>Consumer</v>
          </cell>
        </row>
        <row r="971">
          <cell r="A971" t="str">
            <v>Hearst Power Distribution Company Limited</v>
          </cell>
          <cell r="E971">
            <v>1.5900000000000001E-2</v>
          </cell>
          <cell r="F971">
            <v>2012</v>
          </cell>
          <cell r="G971" t="str">
            <v>Consumer</v>
          </cell>
        </row>
        <row r="972">
          <cell r="A972" t="str">
            <v>Horizon Utilities Corporation</v>
          </cell>
          <cell r="E972">
            <v>1.43E-2</v>
          </cell>
          <cell r="F972">
            <v>2012</v>
          </cell>
          <cell r="G972" t="str">
            <v>Consumer</v>
          </cell>
        </row>
        <row r="973">
          <cell r="A973" t="str">
            <v>Hydro 2000 Inc.</v>
          </cell>
          <cell r="E973">
            <v>1.29E-2</v>
          </cell>
          <cell r="F973">
            <v>2012</v>
          </cell>
          <cell r="G973" t="str">
            <v>Consumer</v>
          </cell>
        </row>
        <row r="974">
          <cell r="A974" t="str">
            <v>Hydro Hawkesbury Inc.</v>
          </cell>
          <cell r="E974">
            <v>8.0000000000000002E-3</v>
          </cell>
          <cell r="F974">
            <v>2012</v>
          </cell>
          <cell r="G974" t="str">
            <v>Consumer</v>
          </cell>
        </row>
        <row r="975">
          <cell r="A975" t="str">
            <v>Hydro One Brampton Networks Inc.</v>
          </cell>
          <cell r="E975">
            <v>1.43E-2</v>
          </cell>
          <cell r="F975">
            <v>2012</v>
          </cell>
          <cell r="G975" t="str">
            <v>Consumer</v>
          </cell>
        </row>
        <row r="976">
          <cell r="A976" t="str">
            <v>Hydro One Networks Inc.</v>
          </cell>
          <cell r="E976">
            <v>2.9180000000000001E-2</v>
          </cell>
          <cell r="F976">
            <v>2012</v>
          </cell>
          <cell r="G976" t="str">
            <v>Consumer</v>
          </cell>
        </row>
        <row r="977">
          <cell r="A977" t="str">
            <v>Hydro One Networks Inc.</v>
          </cell>
          <cell r="E977">
            <v>3.3169999999999998E-2</v>
          </cell>
          <cell r="F977">
            <v>2012</v>
          </cell>
          <cell r="G977" t="str">
            <v>Consumer</v>
          </cell>
        </row>
        <row r="978">
          <cell r="A978" t="str">
            <v>Hydro One Networks Inc.</v>
          </cell>
          <cell r="E978">
            <v>3.5999999999999997E-2</v>
          </cell>
          <cell r="F978">
            <v>2012</v>
          </cell>
          <cell r="G978" t="str">
            <v/>
          </cell>
        </row>
        <row r="979">
          <cell r="A979" t="str">
            <v>Hydro Ottawa Limited</v>
          </cell>
          <cell r="E979">
            <v>2.2599999999999999E-2</v>
          </cell>
          <cell r="F979">
            <v>2012</v>
          </cell>
          <cell r="G979" t="str">
            <v>Consumer</v>
          </cell>
        </row>
        <row r="980">
          <cell r="A980" t="str">
            <v>Innisfil Hydro Distribution Systems Limited</v>
          </cell>
          <cell r="E980">
            <v>1.8800000000000001E-2</v>
          </cell>
          <cell r="F980">
            <v>2012</v>
          </cell>
          <cell r="G980" t="str">
            <v>Consumer</v>
          </cell>
        </row>
        <row r="981">
          <cell r="A981" t="str">
            <v>Kenora Hydro Electric Corporation Ltd.</v>
          </cell>
          <cell r="E981">
            <v>1.38E-2</v>
          </cell>
          <cell r="F981">
            <v>2012</v>
          </cell>
          <cell r="G981" t="str">
            <v>Consumer</v>
          </cell>
        </row>
        <row r="982">
          <cell r="A982" t="str">
            <v>Kingston Hydro Corporation</v>
          </cell>
          <cell r="E982">
            <v>1.49E-2</v>
          </cell>
          <cell r="F982">
            <v>2012</v>
          </cell>
          <cell r="G982" t="str">
            <v>Consumer</v>
          </cell>
        </row>
        <row r="983">
          <cell r="A983" t="str">
            <v>Kitchener-Wilmot Hydro Inc.</v>
          </cell>
          <cell r="E983">
            <v>1.72E-2</v>
          </cell>
          <cell r="F983">
            <v>2012</v>
          </cell>
          <cell r="G983" t="str">
            <v>Consumer</v>
          </cell>
        </row>
        <row r="984">
          <cell r="A984" t="str">
            <v>Lakefront Utilities Inc.</v>
          </cell>
          <cell r="E984">
            <v>1.43E-2</v>
          </cell>
          <cell r="F984">
            <v>2012</v>
          </cell>
          <cell r="G984" t="str">
            <v>Consumer</v>
          </cell>
        </row>
        <row r="985">
          <cell r="A985" t="str">
            <v>Lakeland Power Distribution Ltd.</v>
          </cell>
          <cell r="E985">
            <v>1.38E-2</v>
          </cell>
          <cell r="F985">
            <v>2012</v>
          </cell>
          <cell r="G985" t="str">
            <v>Consumer</v>
          </cell>
        </row>
        <row r="986">
          <cell r="A986" t="str">
            <v>London Hydro Inc.</v>
          </cell>
          <cell r="E986">
            <v>1.43E-2</v>
          </cell>
          <cell r="F986">
            <v>2012</v>
          </cell>
          <cell r="G986" t="str">
            <v>Consumer</v>
          </cell>
        </row>
        <row r="987">
          <cell r="A987" t="str">
            <v>Midland Power Utility Corporation</v>
          </cell>
          <cell r="E987">
            <v>1.9599999999999999E-2</v>
          </cell>
          <cell r="F987">
            <v>2012</v>
          </cell>
          <cell r="G987" t="str">
            <v>Consumer</v>
          </cell>
        </row>
        <row r="988">
          <cell r="A988" t="str">
            <v>Milton Hydro Distribution inc.</v>
          </cell>
          <cell r="E988">
            <v>1.3899999999999999E-2</v>
          </cell>
          <cell r="F988">
            <v>2012</v>
          </cell>
          <cell r="G988" t="str">
            <v>Consumer</v>
          </cell>
        </row>
        <row r="989">
          <cell r="A989" t="str">
            <v>Newmarket - Tay Power Distribution Ltd.</v>
          </cell>
          <cell r="E989">
            <v>1.44E-2</v>
          </cell>
          <cell r="F989">
            <v>2012</v>
          </cell>
          <cell r="G989" t="str">
            <v>Consumer</v>
          </cell>
        </row>
        <row r="990">
          <cell r="A990" t="str">
            <v>Newmarket - Tay Power Distribution Ltd.</v>
          </cell>
          <cell r="E990">
            <v>1.44E-2</v>
          </cell>
          <cell r="F990">
            <v>2012</v>
          </cell>
          <cell r="G990" t="str">
            <v>Consumer</v>
          </cell>
        </row>
        <row r="991">
          <cell r="A991" t="str">
            <v>Niagara-on-the-Lake Hydro Inc.</v>
          </cell>
          <cell r="E991">
            <v>1.2800000000000001E-2</v>
          </cell>
          <cell r="F991">
            <v>2012</v>
          </cell>
          <cell r="G991" t="str">
            <v>Consumer</v>
          </cell>
        </row>
        <row r="992">
          <cell r="A992" t="str">
            <v>Niagara Peninsula Energy Inc.</v>
          </cell>
          <cell r="E992">
            <v>1.5800000000000002E-2</v>
          </cell>
          <cell r="F992">
            <v>2012</v>
          </cell>
          <cell r="G992" t="str">
            <v>Consumer</v>
          </cell>
        </row>
        <row r="993">
          <cell r="A993" t="str">
            <v>Niagara Peninsula Energy Inc.</v>
          </cell>
          <cell r="E993">
            <v>1.5800000000000002E-2</v>
          </cell>
          <cell r="F993">
            <v>2012</v>
          </cell>
          <cell r="G993" t="str">
            <v>Consumer</v>
          </cell>
        </row>
        <row r="994">
          <cell r="A994" t="str">
            <v>Norfolk Power Distribution Inc.</v>
          </cell>
          <cell r="E994">
            <v>2.1700000000000001E-2</v>
          </cell>
          <cell r="F994">
            <v>2012</v>
          </cell>
          <cell r="G994" t="str">
            <v>Consumer</v>
          </cell>
        </row>
        <row r="995">
          <cell r="A995" t="str">
            <v>North Bay Hydro Distribution Limited</v>
          </cell>
          <cell r="E995">
            <v>1.2800000000000001E-2</v>
          </cell>
          <cell r="F995">
            <v>2012</v>
          </cell>
          <cell r="G995" t="str">
            <v>Consumer</v>
          </cell>
        </row>
        <row r="996">
          <cell r="A996" t="str">
            <v>Northern Ontario Wires Inc.</v>
          </cell>
          <cell r="E996">
            <v>1.35E-2</v>
          </cell>
          <cell r="F996">
            <v>2012</v>
          </cell>
          <cell r="G996" t="str">
            <v>Consumer</v>
          </cell>
        </row>
        <row r="997">
          <cell r="A997" t="str">
            <v>Oakville Hydro Electricity Distribution Inc.</v>
          </cell>
          <cell r="E997">
            <v>1.4200000000000001E-2</v>
          </cell>
          <cell r="F997">
            <v>2012</v>
          </cell>
          <cell r="G997" t="str">
            <v>Consumer</v>
          </cell>
        </row>
        <row r="998">
          <cell r="A998" t="str">
            <v>Orangeville Hydro Limited</v>
          </cell>
          <cell r="E998">
            <v>1.4E-2</v>
          </cell>
          <cell r="F998">
            <v>2012</v>
          </cell>
          <cell r="G998" t="str">
            <v>Consumer</v>
          </cell>
        </row>
        <row r="999">
          <cell r="A999" t="str">
            <v>Orillia Power Distribution Corporation</v>
          </cell>
          <cell r="E999">
            <v>1.6299999999999999E-2</v>
          </cell>
          <cell r="F999">
            <v>2012</v>
          </cell>
          <cell r="G999" t="str">
            <v>Consumer</v>
          </cell>
        </row>
        <row r="1000">
          <cell r="A1000" t="str">
            <v>Oshawa PUC Networks Inc.</v>
          </cell>
          <cell r="E1000">
            <v>1.17E-2</v>
          </cell>
          <cell r="F1000">
            <v>2012</v>
          </cell>
          <cell r="G1000" t="str">
            <v>Consumer</v>
          </cell>
        </row>
        <row r="1001">
          <cell r="A1001" t="str">
            <v>Ottawa River Power Corporation</v>
          </cell>
          <cell r="E1001">
            <v>1.4800000000000001E-2</v>
          </cell>
          <cell r="F1001">
            <v>2012</v>
          </cell>
          <cell r="G1001" t="str">
            <v>Consumer</v>
          </cell>
        </row>
        <row r="1002">
          <cell r="A1002" t="str">
            <v>Parry Sound Power Corporation</v>
          </cell>
          <cell r="E1002">
            <v>1.7299999999999999E-2</v>
          </cell>
          <cell r="F1002">
            <v>2012</v>
          </cell>
          <cell r="G1002" t="str">
            <v>Consumer</v>
          </cell>
        </row>
        <row r="1003">
          <cell r="A1003" t="str">
            <v>Peterborough Distribution Incorporated</v>
          </cell>
          <cell r="E1003">
            <v>1.1599999999999999E-2</v>
          </cell>
          <cell r="F1003">
            <v>2012</v>
          </cell>
          <cell r="G1003" t="str">
            <v>Consumer</v>
          </cell>
        </row>
        <row r="1004">
          <cell r="A1004" t="str">
            <v>PowerStream Inc. - excl. former Barrie Hydro Ser. Area</v>
          </cell>
          <cell r="E1004">
            <v>1.35E-2</v>
          </cell>
          <cell r="F1004">
            <v>2012</v>
          </cell>
          <cell r="G1004" t="str">
            <v>Consumer</v>
          </cell>
        </row>
        <row r="1005">
          <cell r="A1005" t="str">
            <v>PowerStream Inc. - former Barrie Hydro Service Area</v>
          </cell>
          <cell r="E1005">
            <v>1.37E-2</v>
          </cell>
          <cell r="F1005">
            <v>2012</v>
          </cell>
          <cell r="G1005" t="str">
            <v>Consumer</v>
          </cell>
        </row>
        <row r="1006">
          <cell r="A1006" t="str">
            <v>PUC Distribution Inc.</v>
          </cell>
          <cell r="E1006">
            <v>1.52E-2</v>
          </cell>
          <cell r="F1006">
            <v>2012</v>
          </cell>
          <cell r="G1006" t="str">
            <v>Consumer</v>
          </cell>
        </row>
        <row r="1007">
          <cell r="A1007" t="str">
            <v>Renfrew Hydro Inc.</v>
          </cell>
          <cell r="E1007">
            <v>1.44E-2</v>
          </cell>
          <cell r="F1007">
            <v>2012</v>
          </cell>
          <cell r="G1007" t="str">
            <v>Consumer</v>
          </cell>
        </row>
        <row r="1008">
          <cell r="A1008" t="str">
            <v>Rideau St. Lawrence Distribution Inc.</v>
          </cell>
          <cell r="E1008">
            <v>1.4500000000000001E-2</v>
          </cell>
          <cell r="F1008">
            <v>2012</v>
          </cell>
          <cell r="G1008" t="str">
            <v>Consumer</v>
          </cell>
        </row>
        <row r="1009">
          <cell r="A1009" t="str">
            <v>St. Thomas Energy Inc.</v>
          </cell>
          <cell r="E1009">
            <v>1.5900000000000001E-2</v>
          </cell>
          <cell r="F1009">
            <v>2012</v>
          </cell>
          <cell r="G1009" t="str">
            <v>Consumer</v>
          </cell>
        </row>
        <row r="1010">
          <cell r="A1010" t="str">
            <v>Sioux Lookout Hydro Inc.</v>
          </cell>
          <cell r="E1010">
            <v>1.04E-2</v>
          </cell>
          <cell r="F1010">
            <v>2012</v>
          </cell>
          <cell r="G1010" t="str">
            <v>Consumer</v>
          </cell>
        </row>
        <row r="1011">
          <cell r="A1011" t="str">
            <v>Thunder Bay Hydro Electricity Distribution Inc.</v>
          </cell>
          <cell r="E1011">
            <v>1.24E-2</v>
          </cell>
          <cell r="F1011">
            <v>2012</v>
          </cell>
          <cell r="G1011" t="str">
            <v>Consumer</v>
          </cell>
        </row>
        <row r="1012">
          <cell r="A1012" t="str">
            <v>Tillsonburg Hydro Inc.</v>
          </cell>
          <cell r="E1012">
            <v>1.6899999999999998E-2</v>
          </cell>
          <cell r="F1012">
            <v>2012</v>
          </cell>
          <cell r="G1012" t="str">
            <v>Consumer</v>
          </cell>
        </row>
        <row r="1013">
          <cell r="A1013" t="str">
            <v>Toronto Hydro-Electric System Limited</v>
          </cell>
          <cell r="E1013">
            <v>1.52E-2</v>
          </cell>
          <cell r="F1013">
            <v>2012</v>
          </cell>
          <cell r="G1013" t="str">
            <v>Consumer</v>
          </cell>
        </row>
        <row r="1014">
          <cell r="A1014" t="str">
            <v>Veridian Connections Inc. - excluding Gravenhurst</v>
          </cell>
          <cell r="E1014">
            <v>1.5699999999999999E-2</v>
          </cell>
          <cell r="F1014">
            <v>2012</v>
          </cell>
          <cell r="G1014" t="str">
            <v>Consumer</v>
          </cell>
        </row>
        <row r="1015">
          <cell r="A1015" t="str">
            <v>Veridian Connections Inc. - Gravenhurst</v>
          </cell>
          <cell r="E1015">
            <v>1.9400000000000001E-2</v>
          </cell>
          <cell r="F1015">
            <v>2012</v>
          </cell>
          <cell r="G1015" t="str">
            <v>Consumer</v>
          </cell>
        </row>
        <row r="1016">
          <cell r="A1016" t="str">
            <v>Veridian Connections Inc. - Gravenhurst</v>
          </cell>
          <cell r="E1016">
            <v>2.53E-2</v>
          </cell>
          <cell r="F1016">
            <v>2012</v>
          </cell>
          <cell r="G1016" t="str">
            <v>Consumer</v>
          </cell>
        </row>
        <row r="1017">
          <cell r="A1017" t="str">
            <v>Veridian Connections Inc. - Gravenhurst</v>
          </cell>
          <cell r="E1017">
            <v>3.3000000000000002E-2</v>
          </cell>
          <cell r="F1017">
            <v>2012</v>
          </cell>
          <cell r="G1017" t="str">
            <v/>
          </cell>
        </row>
        <row r="1018">
          <cell r="A1018" t="str">
            <v>Wasaga Distribution Inc.</v>
          </cell>
          <cell r="E1018">
            <v>1.3899999999999999E-2</v>
          </cell>
          <cell r="F1018">
            <v>2012</v>
          </cell>
          <cell r="G1018" t="str">
            <v>Consumer</v>
          </cell>
        </row>
        <row r="1019">
          <cell r="A1019" t="str">
            <v>Waterloo North Hydro Inc.</v>
          </cell>
          <cell r="E1019">
            <v>1.8599999999999998E-2</v>
          </cell>
          <cell r="F1019">
            <v>2012</v>
          </cell>
          <cell r="G1019" t="str">
            <v>Consumer</v>
          </cell>
        </row>
        <row r="1020">
          <cell r="A1020" t="str">
            <v>Welland Hydro-Electric System Corp.</v>
          </cell>
          <cell r="E1020">
            <v>1.44E-2</v>
          </cell>
          <cell r="F1020">
            <v>2012</v>
          </cell>
          <cell r="G1020" t="str">
            <v>Consumer</v>
          </cell>
        </row>
        <row r="1021">
          <cell r="A1021" t="str">
            <v>Wellington North Power Inc.</v>
          </cell>
          <cell r="E1021">
            <v>1.7999999999999999E-2</v>
          </cell>
          <cell r="F1021">
            <v>2012</v>
          </cell>
          <cell r="G1021" t="str">
            <v>Consumer</v>
          </cell>
        </row>
        <row r="1022">
          <cell r="A1022" t="str">
            <v>West Coast Huron Energy Inc.</v>
          </cell>
          <cell r="E1022">
            <v>1.84E-2</v>
          </cell>
          <cell r="F1022">
            <v>2012</v>
          </cell>
          <cell r="G1022" t="str">
            <v>Consumer</v>
          </cell>
        </row>
        <row r="1023">
          <cell r="A1023" t="str">
            <v>Westario Power Inc.</v>
          </cell>
          <cell r="E1023">
            <v>1.4200000000000001E-2</v>
          </cell>
          <cell r="F1023">
            <v>2012</v>
          </cell>
          <cell r="G1023" t="str">
            <v>Consumer</v>
          </cell>
        </row>
        <row r="1024">
          <cell r="A1024" t="str">
            <v>Whitby Hydro Electric Corporation</v>
          </cell>
          <cell r="E1024">
            <v>1.4200000000000001E-2</v>
          </cell>
          <cell r="F1024">
            <v>2012</v>
          </cell>
          <cell r="G1024" t="str">
            <v>Consumer</v>
          </cell>
        </row>
        <row r="1025">
          <cell r="A1025" t="str">
            <v>Woodstock Hydro Services Inc.</v>
          </cell>
          <cell r="E1025">
            <v>2.1999999999999999E-2</v>
          </cell>
          <cell r="F1025">
            <v>2012</v>
          </cell>
          <cell r="G1025" t="str">
            <v>Consumer</v>
          </cell>
        </row>
        <row r="1026">
          <cell r="A1026" t="str">
            <v>Atikokan Hydro Inc.</v>
          </cell>
          <cell r="E1026">
            <v>9.4000000000000004E-3</v>
          </cell>
          <cell r="F1026">
            <v>2012</v>
          </cell>
          <cell r="G1026" t="str">
            <v>Business</v>
          </cell>
        </row>
        <row r="1027">
          <cell r="A1027" t="str">
            <v>Bluewater Power Distribution Corporation</v>
          </cell>
          <cell r="E1027">
            <v>1.66E-2</v>
          </cell>
          <cell r="F1027">
            <v>2012</v>
          </cell>
          <cell r="G1027" t="str">
            <v>Business</v>
          </cell>
        </row>
        <row r="1028">
          <cell r="A1028" t="str">
            <v>Brant County Power Inc.</v>
          </cell>
          <cell r="E1028">
            <v>1.78E-2</v>
          </cell>
          <cell r="F1028">
            <v>2012</v>
          </cell>
          <cell r="G1028" t="str">
            <v>Business</v>
          </cell>
        </row>
        <row r="1029">
          <cell r="A1029" t="str">
            <v>Brantford Power Inc.</v>
          </cell>
          <cell r="E1029">
            <v>6.4999999999999997E-3</v>
          </cell>
          <cell r="F1029">
            <v>2012</v>
          </cell>
          <cell r="G1029" t="str">
            <v>Business</v>
          </cell>
        </row>
        <row r="1030">
          <cell r="A1030" t="str">
            <v>Burlington Hydro Inc.</v>
          </cell>
          <cell r="E1030">
            <v>1.3599999999999999E-2</v>
          </cell>
          <cell r="F1030">
            <v>2012</v>
          </cell>
          <cell r="G1030" t="str">
            <v>Business</v>
          </cell>
        </row>
        <row r="1031">
          <cell r="A1031" t="str">
            <v>Cambridge and North Dumfries Hydro Inc.</v>
          </cell>
          <cell r="E1031">
            <v>1.26E-2</v>
          </cell>
          <cell r="F1031">
            <v>2012</v>
          </cell>
          <cell r="G1031" t="str">
            <v>Business</v>
          </cell>
        </row>
        <row r="1032">
          <cell r="A1032" t="str">
            <v>Canadian Niagara Power Inc. - Eastern Ontario Power</v>
          </cell>
          <cell r="E1032">
            <v>2.2599999999999999E-2</v>
          </cell>
          <cell r="F1032">
            <v>2012</v>
          </cell>
          <cell r="G1032" t="str">
            <v>Business</v>
          </cell>
        </row>
        <row r="1033">
          <cell r="A1033" t="str">
            <v>Canadian Niagara Power Inc. - Fort Erie</v>
          </cell>
          <cell r="E1033">
            <v>2.2599999999999999E-2</v>
          </cell>
          <cell r="F1033">
            <v>2012</v>
          </cell>
          <cell r="G1033" t="str">
            <v>Business</v>
          </cell>
        </row>
        <row r="1034">
          <cell r="A1034" t="str">
            <v>Canadian Niagara Power Inc. - Port Colborne Hydro Inc.</v>
          </cell>
          <cell r="E1034">
            <v>1.4500000000000001E-2</v>
          </cell>
          <cell r="F1034">
            <v>2012</v>
          </cell>
          <cell r="G1034" t="str">
            <v>Business</v>
          </cell>
        </row>
        <row r="1035">
          <cell r="A1035" t="str">
            <v>Centre Wellington Hydro Ltd.</v>
          </cell>
          <cell r="E1035">
            <v>1.6E-2</v>
          </cell>
          <cell r="F1035">
            <v>2012</v>
          </cell>
          <cell r="G1035" t="str">
            <v>Business</v>
          </cell>
        </row>
        <row r="1036">
          <cell r="A1036" t="str">
            <v>Chapleau Public Utilities Corporation</v>
          </cell>
          <cell r="E1036">
            <v>1.7399999999999999E-2</v>
          </cell>
          <cell r="F1036">
            <v>2012</v>
          </cell>
          <cell r="G1036" t="str">
            <v>Business</v>
          </cell>
        </row>
        <row r="1037">
          <cell r="A1037" t="str">
            <v>Collus Power Corporation</v>
          </cell>
          <cell r="E1037">
            <v>1.1299999999999999E-2</v>
          </cell>
          <cell r="F1037">
            <v>2012</v>
          </cell>
          <cell r="G1037" t="str">
            <v>Business</v>
          </cell>
        </row>
        <row r="1038">
          <cell r="A1038" t="str">
            <v>Cooperative Hydro Embrun Inc.</v>
          </cell>
          <cell r="E1038">
            <v>1.67E-2</v>
          </cell>
          <cell r="F1038">
            <v>2012</v>
          </cell>
          <cell r="G1038" t="str">
            <v>Business</v>
          </cell>
        </row>
        <row r="1039">
          <cell r="A1039" t="str">
            <v>E.L.K. Energy Inc.</v>
          </cell>
          <cell r="E1039">
            <v>1.6999999999999999E-3</v>
          </cell>
          <cell r="F1039">
            <v>2012</v>
          </cell>
          <cell r="G1039" t="str">
            <v>Business</v>
          </cell>
        </row>
        <row r="1040">
          <cell r="A1040" t="str">
            <v>Enersource Hydro Mississauga Inc.</v>
          </cell>
          <cell r="E1040">
            <v>1.1599999999999999E-2</v>
          </cell>
          <cell r="F1040">
            <v>2012</v>
          </cell>
          <cell r="G1040" t="str">
            <v>Business</v>
          </cell>
        </row>
        <row r="1041">
          <cell r="A1041" t="str">
            <v>Entegrus Powerlines Inc. - former Chatham-Kent Hydro Service Area</v>
          </cell>
          <cell r="E1041">
            <v>1.1299999999999999E-2</v>
          </cell>
          <cell r="F1041">
            <v>2012</v>
          </cell>
          <cell r="G1041" t="str">
            <v>Business</v>
          </cell>
        </row>
        <row r="1042">
          <cell r="A1042" t="str">
            <v>Entegrus Powerlines Inc. - Strathroy, Mount Brydges and Parkhill Service Areas</v>
          </cell>
          <cell r="E1042">
            <v>4.8999999999999998E-3</v>
          </cell>
          <cell r="F1042">
            <v>2012</v>
          </cell>
          <cell r="G1042" t="str">
            <v>Business</v>
          </cell>
        </row>
        <row r="1043">
          <cell r="A1043" t="str">
            <v>Entegrus Powerlines Inc. - Dutton Service Area</v>
          </cell>
          <cell r="E1043">
            <v>5.8999999999999999E-3</v>
          </cell>
          <cell r="F1043">
            <v>2012</v>
          </cell>
          <cell r="G1043" t="str">
            <v>Business</v>
          </cell>
        </row>
        <row r="1044">
          <cell r="A1044" t="str">
            <v>Entegrus Powerlines Inc. - Newbury Service Area</v>
          </cell>
          <cell r="E1044">
            <v>1.09E-2</v>
          </cell>
          <cell r="F1044">
            <v>2012</v>
          </cell>
          <cell r="G1044" t="str">
            <v>Business</v>
          </cell>
        </row>
        <row r="1045">
          <cell r="A1045" t="str">
            <v>ENWIN Utilities Ltd.</v>
          </cell>
          <cell r="E1045">
            <v>1.6299999999999999E-2</v>
          </cell>
          <cell r="F1045">
            <v>2012</v>
          </cell>
          <cell r="G1045" t="str">
            <v>Business</v>
          </cell>
        </row>
        <row r="1046">
          <cell r="A1046" t="str">
            <v>Erie Thames Powerlines Corporation</v>
          </cell>
          <cell r="E1046">
            <v>1.3599999999999999E-2</v>
          </cell>
          <cell r="F1046">
            <v>2012</v>
          </cell>
          <cell r="G1046" t="str">
            <v>Business</v>
          </cell>
        </row>
        <row r="1047">
          <cell r="A1047" t="str">
            <v>Erie Thames Powerlines Corporation - former Clinton Power Service Area</v>
          </cell>
          <cell r="E1047">
            <v>1.3599999999999999E-2</v>
          </cell>
          <cell r="F1047">
            <v>2012</v>
          </cell>
          <cell r="G1047" t="str">
            <v>Business</v>
          </cell>
        </row>
        <row r="1048">
          <cell r="A1048" t="str">
            <v>Erie Thames Powerlines Corporation - former West Perth Power Service Area</v>
          </cell>
          <cell r="E1048">
            <v>1.3599999999999999E-2</v>
          </cell>
          <cell r="F1048">
            <v>2012</v>
          </cell>
          <cell r="G1048" t="str">
            <v>Business</v>
          </cell>
        </row>
        <row r="1049">
          <cell r="A1049" t="str">
            <v>Espanola Regional Hydro Distribution Corporation</v>
          </cell>
          <cell r="E1049">
            <v>0.02</v>
          </cell>
          <cell r="F1049">
            <v>2012</v>
          </cell>
          <cell r="G1049" t="str">
            <v>Business</v>
          </cell>
        </row>
        <row r="1050">
          <cell r="A1050" t="str">
            <v>Essex Powerlines Corporation</v>
          </cell>
          <cell r="E1050">
            <v>1.1299999999999999E-2</v>
          </cell>
          <cell r="F1050">
            <v>2012</v>
          </cell>
          <cell r="G1050" t="str">
            <v>Business</v>
          </cell>
        </row>
        <row r="1051">
          <cell r="A1051" t="str">
            <v>Festival Hydro Inc.</v>
          </cell>
          <cell r="E1051">
            <v>1.46E-2</v>
          </cell>
          <cell r="F1051">
            <v>2012</v>
          </cell>
          <cell r="G1051" t="str">
            <v>Business</v>
          </cell>
        </row>
        <row r="1052">
          <cell r="A1052" t="str">
            <v>Fort Frances Power Corporation</v>
          </cell>
          <cell r="E1052">
            <v>6.6E-3</v>
          </cell>
          <cell r="F1052">
            <v>2012</v>
          </cell>
          <cell r="G1052" t="str">
            <v>Business</v>
          </cell>
        </row>
        <row r="1053">
          <cell r="A1053" t="str">
            <v>Greater Sudbury Hydro Inc.</v>
          </cell>
          <cell r="E1053">
            <v>1.8599999999999998E-2</v>
          </cell>
          <cell r="F1053">
            <v>2012</v>
          </cell>
          <cell r="G1053" t="str">
            <v>Business</v>
          </cell>
        </row>
        <row r="1054">
          <cell r="A1054" t="str">
            <v>Grimsby Power Inc.</v>
          </cell>
          <cell r="E1054">
            <v>1.2500000000000001E-2</v>
          </cell>
          <cell r="F1054">
            <v>2012</v>
          </cell>
          <cell r="G1054" t="str">
            <v>Business</v>
          </cell>
        </row>
        <row r="1055">
          <cell r="A1055" t="str">
            <v>Guelph Hydro Electric Systems Inc.</v>
          </cell>
          <cell r="E1055">
            <v>1.26E-2</v>
          </cell>
          <cell r="F1055">
            <v>2012</v>
          </cell>
          <cell r="G1055" t="str">
            <v>Business</v>
          </cell>
        </row>
        <row r="1056">
          <cell r="A1056" t="str">
            <v>Haldimand County Hydro Inc.</v>
          </cell>
          <cell r="E1056">
            <v>2.0400000000000001E-2</v>
          </cell>
          <cell r="F1056">
            <v>2012</v>
          </cell>
          <cell r="G1056" t="str">
            <v>Business</v>
          </cell>
        </row>
        <row r="1057">
          <cell r="A1057" t="str">
            <v>Halton Hills Hydro Inc.</v>
          </cell>
          <cell r="E1057">
            <v>8.3000000000000001E-3</v>
          </cell>
          <cell r="F1057">
            <v>2012</v>
          </cell>
          <cell r="G1057" t="str">
            <v>Business</v>
          </cell>
        </row>
        <row r="1058">
          <cell r="A1058" t="str">
            <v>Hearst Power Distribution Company Limited</v>
          </cell>
          <cell r="E1058">
            <v>6.7000000000000002E-3</v>
          </cell>
          <cell r="F1058">
            <v>2012</v>
          </cell>
          <cell r="G1058" t="str">
            <v>Business</v>
          </cell>
        </row>
        <row r="1059">
          <cell r="A1059" t="str">
            <v>Horizon Utilities Corporation</v>
          </cell>
          <cell r="E1059">
            <v>8.3999999999999995E-3</v>
          </cell>
          <cell r="F1059">
            <v>2012</v>
          </cell>
          <cell r="G1059" t="str">
            <v>Business</v>
          </cell>
        </row>
        <row r="1060">
          <cell r="A1060" t="str">
            <v>Hydro 2000 Inc.</v>
          </cell>
          <cell r="E1060">
            <v>1.2500000000000001E-2</v>
          </cell>
          <cell r="F1060">
            <v>2012</v>
          </cell>
          <cell r="G1060" t="str">
            <v>Business</v>
          </cell>
        </row>
        <row r="1061">
          <cell r="A1061" t="str">
            <v>Hydro Hawkesbury Inc.</v>
          </cell>
          <cell r="E1061">
            <v>5.4999999999999997E-3</v>
          </cell>
          <cell r="F1061">
            <v>2012</v>
          </cell>
          <cell r="G1061" t="str">
            <v>Business</v>
          </cell>
        </row>
        <row r="1062">
          <cell r="A1062" t="str">
            <v>Hydro One Brampton Networks Inc.</v>
          </cell>
          <cell r="E1062">
            <v>1.5599999999999999E-2</v>
          </cell>
          <cell r="F1062">
            <v>2012</v>
          </cell>
          <cell r="G1062" t="str">
            <v>Business</v>
          </cell>
        </row>
        <row r="1063">
          <cell r="A1063" t="str">
            <v>Hydro One Networks Inc.</v>
          </cell>
          <cell r="E1063">
            <v>3.9379999999999998E-2</v>
          </cell>
          <cell r="F1063">
            <v>2012</v>
          </cell>
          <cell r="G1063" t="str">
            <v/>
          </cell>
        </row>
        <row r="1064">
          <cell r="A1064" t="str">
            <v>Hydro One Networks Inc.</v>
          </cell>
          <cell r="E1064">
            <v>3.5999999999999997E-2</v>
          </cell>
          <cell r="F1064">
            <v>2012</v>
          </cell>
          <cell r="G1064" t="str">
            <v/>
          </cell>
        </row>
        <row r="1065">
          <cell r="A1065" t="str">
            <v>Hydro One Networks Inc.</v>
          </cell>
          <cell r="E1065">
            <v>3.85E-2</v>
          </cell>
          <cell r="F1065">
            <v>2012</v>
          </cell>
          <cell r="G1065" t="str">
            <v/>
          </cell>
        </row>
        <row r="1066">
          <cell r="A1066" t="str">
            <v>Hydro One Networks Inc.</v>
          </cell>
          <cell r="E1066">
            <v>2.325E-2</v>
          </cell>
          <cell r="F1066">
            <v>2012</v>
          </cell>
          <cell r="G1066" t="str">
            <v/>
          </cell>
        </row>
        <row r="1067">
          <cell r="A1067" t="str">
            <v>Hydro Ottawa Limited</v>
          </cell>
          <cell r="E1067">
            <v>2.0199999999999999E-2</v>
          </cell>
          <cell r="F1067">
            <v>2012</v>
          </cell>
          <cell r="G1067" t="str">
            <v>Business</v>
          </cell>
        </row>
        <row r="1068">
          <cell r="A1068" t="str">
            <v>Innisfil Hydro Distribution Systems Limited</v>
          </cell>
          <cell r="E1068">
            <v>8.6E-3</v>
          </cell>
          <cell r="F1068">
            <v>2012</v>
          </cell>
          <cell r="G1068" t="str">
            <v>Business</v>
          </cell>
        </row>
        <row r="1069">
          <cell r="A1069" t="str">
            <v>Kenora Hydro Electric Corporation Ltd.</v>
          </cell>
          <cell r="E1069">
            <v>5.7999999999999996E-3</v>
          </cell>
          <cell r="F1069">
            <v>2012</v>
          </cell>
          <cell r="G1069" t="str">
            <v>Business</v>
          </cell>
        </row>
        <row r="1070">
          <cell r="A1070" t="str">
            <v>Kingston Hydro Corporation</v>
          </cell>
          <cell r="E1070">
            <v>1.04E-2</v>
          </cell>
          <cell r="F1070">
            <v>2012</v>
          </cell>
          <cell r="G1070" t="str">
            <v>Business</v>
          </cell>
        </row>
        <row r="1071">
          <cell r="A1071" t="str">
            <v>Kitchener-Wilmot Hydro Inc.</v>
          </cell>
          <cell r="E1071">
            <v>1.23E-2</v>
          </cell>
          <cell r="F1071">
            <v>2012</v>
          </cell>
          <cell r="G1071" t="str">
            <v>Business</v>
          </cell>
        </row>
        <row r="1072">
          <cell r="A1072" t="str">
            <v>Lakefront Utilities Inc.</v>
          </cell>
          <cell r="E1072">
            <v>8.2000000000000007E-3</v>
          </cell>
          <cell r="F1072">
            <v>2012</v>
          </cell>
          <cell r="G1072" t="str">
            <v>Business</v>
          </cell>
        </row>
        <row r="1073">
          <cell r="A1073" t="str">
            <v>Lakeland Power Distribution Ltd.</v>
          </cell>
          <cell r="E1073">
            <v>8.3999999999999995E-3</v>
          </cell>
          <cell r="F1073">
            <v>2012</v>
          </cell>
          <cell r="G1073" t="str">
            <v>Business</v>
          </cell>
        </row>
        <row r="1074">
          <cell r="A1074" t="str">
            <v>London Hydro Inc.</v>
          </cell>
          <cell r="E1074">
            <v>9.1999999999999998E-3</v>
          </cell>
          <cell r="F1074">
            <v>2012</v>
          </cell>
          <cell r="G1074" t="str">
            <v>Business</v>
          </cell>
        </row>
        <row r="1075">
          <cell r="A1075" t="str">
            <v>Midland Power Utility Corporation</v>
          </cell>
          <cell r="E1075">
            <v>1.55E-2</v>
          </cell>
          <cell r="F1075">
            <v>2012</v>
          </cell>
          <cell r="G1075" t="str">
            <v>Business</v>
          </cell>
        </row>
        <row r="1076">
          <cell r="A1076" t="str">
            <v>Milton Hydro Distribution Inc.</v>
          </cell>
          <cell r="E1076">
            <v>1.6899999999999998E-2</v>
          </cell>
          <cell r="F1076">
            <v>2012</v>
          </cell>
          <cell r="G1076" t="str">
            <v>Business</v>
          </cell>
        </row>
        <row r="1077">
          <cell r="A1077" t="str">
            <v>Newmarket - Tay Power Distribution Ltd.</v>
          </cell>
          <cell r="E1077">
            <v>1.9300000000000001E-2</v>
          </cell>
          <cell r="F1077">
            <v>2012</v>
          </cell>
          <cell r="G1077" t="str">
            <v/>
          </cell>
        </row>
        <row r="1078">
          <cell r="A1078" t="str">
            <v>Newmarket - Tay Power Distribution Ltd.</v>
          </cell>
          <cell r="E1078">
            <v>1.9300000000000001E-2</v>
          </cell>
          <cell r="F1078">
            <v>2012</v>
          </cell>
          <cell r="G1078" t="str">
            <v/>
          </cell>
        </row>
        <row r="1079">
          <cell r="A1079" t="str">
            <v>Niagara-on-the-Lake Hydro Inc.</v>
          </cell>
          <cell r="E1079">
            <v>1.37E-2</v>
          </cell>
          <cell r="F1079">
            <v>2012</v>
          </cell>
          <cell r="G1079" t="str">
            <v>Business</v>
          </cell>
        </row>
        <row r="1080">
          <cell r="A1080" t="str">
            <v>Niagara Peninsula Energy Inc.</v>
          </cell>
          <cell r="E1080">
            <v>1.35E-2</v>
          </cell>
          <cell r="F1080">
            <v>2012</v>
          </cell>
          <cell r="G1080" t="str">
            <v/>
          </cell>
        </row>
        <row r="1081">
          <cell r="A1081" t="str">
            <v xml:space="preserve">Niagara Peninsula Energy Inc. </v>
          </cell>
          <cell r="E1081">
            <v>1.35E-2</v>
          </cell>
          <cell r="F1081">
            <v>2012</v>
          </cell>
          <cell r="G1081" t="str">
            <v/>
          </cell>
        </row>
        <row r="1082">
          <cell r="A1082" t="str">
            <v>Norfolk Power Distribution Inc.</v>
          </cell>
          <cell r="E1082">
            <v>1.55E-2</v>
          </cell>
          <cell r="F1082">
            <v>2012</v>
          </cell>
          <cell r="G1082" t="str">
            <v>Business</v>
          </cell>
        </row>
        <row r="1083">
          <cell r="A1083" t="str">
            <v>North Bay Hydro Distribution Limited</v>
          </cell>
          <cell r="E1083">
            <v>1.6400000000000001E-2</v>
          </cell>
          <cell r="F1083">
            <v>2012</v>
          </cell>
          <cell r="G1083" t="str">
            <v>Business</v>
          </cell>
        </row>
        <row r="1084">
          <cell r="A1084" t="str">
            <v>Northern Ontario Wires Inc.</v>
          </cell>
          <cell r="E1084">
            <v>1.34E-2</v>
          </cell>
          <cell r="F1084">
            <v>2012</v>
          </cell>
          <cell r="G1084" t="str">
            <v>Business</v>
          </cell>
        </row>
        <row r="1085">
          <cell r="A1085" t="str">
            <v>Oakville Hydro Electricity Distribution Inc.</v>
          </cell>
          <cell r="E1085">
            <v>1.41E-2</v>
          </cell>
          <cell r="F1085">
            <v>2012</v>
          </cell>
          <cell r="G1085" t="str">
            <v>Business</v>
          </cell>
        </row>
        <row r="1086">
          <cell r="A1086" t="str">
            <v>Orangeville Hydro Limited</v>
          </cell>
          <cell r="E1086">
            <v>1.01E-2</v>
          </cell>
          <cell r="F1086">
            <v>2012</v>
          </cell>
          <cell r="G1086" t="str">
            <v>Business</v>
          </cell>
        </row>
        <row r="1087">
          <cell r="A1087" t="str">
            <v>Orillia Power Distribution Corporation</v>
          </cell>
          <cell r="E1087">
            <v>1.5800000000000002E-2</v>
          </cell>
          <cell r="F1087">
            <v>2012</v>
          </cell>
          <cell r="G1087" t="str">
            <v>Business</v>
          </cell>
        </row>
        <row r="1088">
          <cell r="A1088" t="str">
            <v>Oshawa PUC Networks Inc.</v>
          </cell>
          <cell r="E1088">
            <v>1.6500000000000001E-2</v>
          </cell>
          <cell r="F1088">
            <v>2012</v>
          </cell>
          <cell r="G1088" t="str">
            <v>Business</v>
          </cell>
        </row>
        <row r="1089">
          <cell r="A1089" t="str">
            <v>Ottawa River Power Corporation</v>
          </cell>
          <cell r="E1089">
            <v>1.04E-2</v>
          </cell>
          <cell r="F1089">
            <v>2012</v>
          </cell>
          <cell r="G1089" t="str">
            <v>Business</v>
          </cell>
        </row>
        <row r="1090">
          <cell r="A1090" t="str">
            <v>Parry Sound Power Corporation</v>
          </cell>
          <cell r="E1090">
            <v>1.3299999999999999E-2</v>
          </cell>
          <cell r="F1090">
            <v>2012</v>
          </cell>
          <cell r="G1090" t="str">
            <v>Business</v>
          </cell>
        </row>
        <row r="1091">
          <cell r="A1091" t="str">
            <v>Peterborough Distribution Incorporated</v>
          </cell>
          <cell r="E1091">
            <v>8.9999999999999993E-3</v>
          </cell>
          <cell r="F1091">
            <v>2012</v>
          </cell>
          <cell r="G1091" t="str">
            <v>Business</v>
          </cell>
        </row>
        <row r="1092">
          <cell r="A1092" t="str">
            <v>PowerStream Inc. - excl. former Barrie Hydro Ser. Area</v>
          </cell>
          <cell r="E1092">
            <v>1.1599999999999999E-2</v>
          </cell>
          <cell r="F1092">
            <v>2012</v>
          </cell>
          <cell r="G1092" t="str">
            <v>Business</v>
          </cell>
        </row>
        <row r="1093">
          <cell r="A1093" t="str">
            <v>PowerStream Inc. - former Barrie Hydro Service Area</v>
          </cell>
          <cell r="E1093">
            <v>1.6400000000000001E-2</v>
          </cell>
          <cell r="F1093">
            <v>2012</v>
          </cell>
          <cell r="G1093" t="str">
            <v>Business</v>
          </cell>
        </row>
        <row r="1094">
          <cell r="A1094" t="str">
            <v>PUC Distribution Inc.</v>
          </cell>
          <cell r="E1094">
            <v>1.7999999999999999E-2</v>
          </cell>
          <cell r="F1094">
            <v>2012</v>
          </cell>
          <cell r="G1094" t="str">
            <v>Business</v>
          </cell>
        </row>
        <row r="1095">
          <cell r="A1095" t="str">
            <v>Renfrew Hydro Inc.</v>
          </cell>
          <cell r="E1095">
            <v>1.34E-2</v>
          </cell>
          <cell r="F1095">
            <v>2012</v>
          </cell>
          <cell r="G1095" t="str">
            <v>Business</v>
          </cell>
        </row>
        <row r="1096">
          <cell r="A1096" t="str">
            <v>Rideau St. Lawrence Distribution Inc.</v>
          </cell>
          <cell r="E1096">
            <v>8.9999999999999993E-3</v>
          </cell>
          <cell r="F1096">
            <v>2012</v>
          </cell>
          <cell r="G1096" t="str">
            <v>Business</v>
          </cell>
        </row>
        <row r="1097">
          <cell r="A1097" t="str">
            <v>St. Thomas Energy Inc.</v>
          </cell>
          <cell r="E1097">
            <v>1.4800000000000001E-2</v>
          </cell>
          <cell r="F1097">
            <v>2012</v>
          </cell>
          <cell r="G1097" t="str">
            <v>Business</v>
          </cell>
        </row>
        <row r="1098">
          <cell r="A1098" t="str">
            <v>Sioux Lookout Hydro Inc.</v>
          </cell>
          <cell r="E1098">
            <v>8.2000000000000007E-3</v>
          </cell>
          <cell r="F1098">
            <v>2012</v>
          </cell>
          <cell r="G1098" t="str">
            <v>Business</v>
          </cell>
        </row>
        <row r="1099">
          <cell r="A1099" t="str">
            <v>Thunder Bay Hydro Electricity Distribution Inc.</v>
          </cell>
          <cell r="E1099">
            <v>1.2999999999999999E-2</v>
          </cell>
          <cell r="F1099">
            <v>2012</v>
          </cell>
          <cell r="G1099" t="str">
            <v>Business</v>
          </cell>
        </row>
        <row r="1100">
          <cell r="A1100" t="str">
            <v>Tillsonburg Hydro Inc.</v>
          </cell>
          <cell r="E1100">
            <v>1.52E-2</v>
          </cell>
          <cell r="F1100">
            <v>2012</v>
          </cell>
          <cell r="G1100" t="str">
            <v>Business</v>
          </cell>
        </row>
        <row r="1101">
          <cell r="A1101" t="str">
            <v>Toronto Hydro-Electric System Limited</v>
          </cell>
          <cell r="E1101">
            <v>2.247E-2</v>
          </cell>
          <cell r="F1101">
            <v>2012</v>
          </cell>
          <cell r="G1101" t="str">
            <v>Business</v>
          </cell>
        </row>
        <row r="1102">
          <cell r="A1102" t="str">
            <v>Veridian Connections Inc. - excluding Gravenhurst</v>
          </cell>
          <cell r="E1102">
            <v>1.7000000000000001E-2</v>
          </cell>
          <cell r="F1102">
            <v>2012</v>
          </cell>
          <cell r="G1102" t="str">
            <v>Business</v>
          </cell>
        </row>
        <row r="1103">
          <cell r="A1103" t="str">
            <v>Veridian Connections Inc. - Gravenhurst</v>
          </cell>
          <cell r="E1103">
            <v>1.6799999999999999E-2</v>
          </cell>
          <cell r="F1103">
            <v>2012</v>
          </cell>
          <cell r="G1103" t="str">
            <v>Business</v>
          </cell>
        </row>
        <row r="1104">
          <cell r="A1104" t="str">
            <v>Wasaga Distribution Inc.</v>
          </cell>
          <cell r="E1104">
            <v>1.32E-2</v>
          </cell>
          <cell r="F1104">
            <v>2012</v>
          </cell>
          <cell r="G1104" t="str">
            <v>Business</v>
          </cell>
        </row>
        <row r="1105">
          <cell r="A1105" t="str">
            <v>Waterloo North Hydro Inc.</v>
          </cell>
          <cell r="E1105">
            <v>1.38E-2</v>
          </cell>
          <cell r="F1105">
            <v>2012</v>
          </cell>
          <cell r="G1105" t="str">
            <v>Business</v>
          </cell>
        </row>
        <row r="1106">
          <cell r="A1106" t="str">
            <v>Welland Hydro-Electric System Corp.</v>
          </cell>
          <cell r="E1106">
            <v>8.6999999999999994E-3</v>
          </cell>
          <cell r="F1106">
            <v>2012</v>
          </cell>
          <cell r="G1106" t="str">
            <v>Business</v>
          </cell>
        </row>
        <row r="1107">
          <cell r="A1107" t="str">
            <v>Wellington North Power Inc.</v>
          </cell>
          <cell r="E1107">
            <v>1.6400000000000001E-2</v>
          </cell>
          <cell r="F1107">
            <v>2012</v>
          </cell>
          <cell r="G1107" t="str">
            <v>Business</v>
          </cell>
        </row>
        <row r="1108">
          <cell r="A1108" t="str">
            <v>West Coast Huron Energy Inc.</v>
          </cell>
          <cell r="E1108">
            <v>1.1599999999999999E-2</v>
          </cell>
          <cell r="F1108">
            <v>2012</v>
          </cell>
          <cell r="G1108" t="str">
            <v>Business</v>
          </cell>
        </row>
        <row r="1109">
          <cell r="A1109" t="str">
            <v>Westario Power Inc.</v>
          </cell>
          <cell r="E1109">
            <v>9.1999999999999998E-3</v>
          </cell>
          <cell r="F1109">
            <v>2012</v>
          </cell>
          <cell r="G1109" t="str">
            <v>Business</v>
          </cell>
        </row>
        <row r="1110">
          <cell r="A1110" t="str">
            <v>Whitby Hydro Electric Corporation</v>
          </cell>
          <cell r="E1110">
            <v>1.95E-2</v>
          </cell>
          <cell r="F1110">
            <v>2012</v>
          </cell>
          <cell r="G1110" t="str">
            <v>Business</v>
          </cell>
        </row>
        <row r="1111">
          <cell r="A1111" t="str">
            <v>Woodstock Hydro Services Inc.</v>
          </cell>
          <cell r="E1111">
            <v>1.4200000000000001E-2</v>
          </cell>
          <cell r="F1111">
            <v>2012</v>
          </cell>
          <cell r="G1111" t="str">
            <v>Business</v>
          </cell>
        </row>
        <row r="1112">
          <cell r="A1112" t="str">
            <v>Atikokan Hydro Inc.</v>
          </cell>
          <cell r="E1112">
            <v>2.1698</v>
          </cell>
          <cell r="F1112">
            <v>2012</v>
          </cell>
          <cell r="G1112" t="str">
            <v>Industrial</v>
          </cell>
        </row>
        <row r="1113">
          <cell r="A1113" t="str">
            <v>Bluewater Power Distribution Corporation</v>
          </cell>
          <cell r="E1113">
            <v>3.5617000000000001</v>
          </cell>
          <cell r="F1113">
            <v>2012</v>
          </cell>
          <cell r="G1113" t="str">
            <v>Industrial</v>
          </cell>
        </row>
        <row r="1114">
          <cell r="A1114" t="str">
            <v>Bluewater Power Distribution Corporation</v>
          </cell>
          <cell r="E1114">
            <v>1.2789999999999999</v>
          </cell>
          <cell r="F1114">
            <v>2012</v>
          </cell>
          <cell r="G1114" t="str">
            <v/>
          </cell>
        </row>
        <row r="1115">
          <cell r="A1115" t="str">
            <v>Brant County Power Inc.</v>
          </cell>
          <cell r="E1115">
            <v>3.8759999999999999</v>
          </cell>
          <cell r="F1115">
            <v>2012</v>
          </cell>
          <cell r="G1115" t="str">
            <v>Industrial</v>
          </cell>
        </row>
        <row r="1116">
          <cell r="A1116" t="str">
            <v>Brantford Power Inc.</v>
          </cell>
          <cell r="E1116">
            <v>2.6042999999999998</v>
          </cell>
          <cell r="F1116">
            <v>2012</v>
          </cell>
          <cell r="G1116" t="str">
            <v>Industrial</v>
          </cell>
        </row>
        <row r="1117">
          <cell r="A1117" t="str">
            <v>Burlington Hydro Inc.</v>
          </cell>
          <cell r="E1117">
            <v>2.8586</v>
          </cell>
          <cell r="F1117">
            <v>2012</v>
          </cell>
          <cell r="G1117" t="str">
            <v>Industrial</v>
          </cell>
        </row>
        <row r="1118">
          <cell r="A1118" t="str">
            <v>Cambridge and North Dumfries Hydro Inc.</v>
          </cell>
          <cell r="E1118">
            <v>3.6657999999999999</v>
          </cell>
          <cell r="F1118">
            <v>2012</v>
          </cell>
          <cell r="G1118" t="str">
            <v>Industrial</v>
          </cell>
        </row>
        <row r="1119">
          <cell r="A1119" t="str">
            <v>Cambridge and North Dumfries Hydro Inc.</v>
          </cell>
          <cell r="E1119">
            <v>3.1932999999999998</v>
          </cell>
          <cell r="F1119">
            <v>2012</v>
          </cell>
          <cell r="G1119" t="str">
            <v/>
          </cell>
        </row>
        <row r="1120">
          <cell r="A1120" t="str">
            <v>Canadian Niagara Power Inc. - Eastern Ontario Power</v>
          </cell>
          <cell r="E1120">
            <v>7.2561</v>
          </cell>
          <cell r="F1120">
            <v>2012</v>
          </cell>
          <cell r="G1120" t="str">
            <v>Industrial</v>
          </cell>
        </row>
        <row r="1121">
          <cell r="A1121" t="str">
            <v>Canadian Niagara Power Inc. - Fort Erie</v>
          </cell>
          <cell r="E1121">
            <v>7.2561</v>
          </cell>
          <cell r="F1121">
            <v>2012</v>
          </cell>
          <cell r="G1121" t="str">
            <v>Industrial</v>
          </cell>
        </row>
        <row r="1122">
          <cell r="A1122" t="str">
            <v>Canadian Niagara Power Inc. - Port Colborne Hydro Inc.</v>
          </cell>
          <cell r="E1122">
            <v>2.7711999999999999</v>
          </cell>
          <cell r="F1122">
            <v>2012</v>
          </cell>
          <cell r="G1122" t="str">
            <v>Industrial</v>
          </cell>
        </row>
        <row r="1123">
          <cell r="A1123" t="str">
            <v>Centre Wellington Hydro Ltd.</v>
          </cell>
          <cell r="E1123">
            <v>2.9144000000000001</v>
          </cell>
          <cell r="F1123">
            <v>2012</v>
          </cell>
          <cell r="G1123" t="str">
            <v>Industrial</v>
          </cell>
        </row>
        <row r="1124">
          <cell r="A1124" t="str">
            <v>Centre Wellington Hydro Ltd.</v>
          </cell>
          <cell r="E1124">
            <v>2.4754</v>
          </cell>
          <cell r="F1124">
            <v>2012</v>
          </cell>
          <cell r="G1124" t="str">
            <v/>
          </cell>
        </row>
        <row r="1125">
          <cell r="A1125" t="str">
            <v>Chapleau Public Utilities Corporation</v>
          </cell>
          <cell r="E1125">
            <v>3.6404999999999998</v>
          </cell>
          <cell r="F1125">
            <v>2012</v>
          </cell>
          <cell r="G1125" t="str">
            <v>Industrial</v>
          </cell>
        </row>
        <row r="1126">
          <cell r="A1126" t="str">
            <v>Collus Power Corporation</v>
          </cell>
          <cell r="E1126">
            <v>2.64</v>
          </cell>
          <cell r="F1126">
            <v>2012</v>
          </cell>
          <cell r="G1126" t="str">
            <v>Industrial</v>
          </cell>
        </row>
        <row r="1127">
          <cell r="A1127" t="str">
            <v>Cooperative Hydro Embrun Inc.</v>
          </cell>
          <cell r="E1127">
            <v>4.5228000000000002</v>
          </cell>
          <cell r="F1127">
            <v>2012</v>
          </cell>
          <cell r="G1127" t="str">
            <v>Industrial</v>
          </cell>
        </row>
        <row r="1128">
          <cell r="A1128" t="str">
            <v>E.L.K. Energy Inc.</v>
          </cell>
          <cell r="E1128">
            <v>2.8308</v>
          </cell>
          <cell r="F1128">
            <v>2012</v>
          </cell>
          <cell r="G1128" t="str">
            <v>Industrial</v>
          </cell>
        </row>
        <row r="1129">
          <cell r="A1129" t="str">
            <v>E.L.K. Energy Inc.</v>
          </cell>
          <cell r="E1129">
            <v>0.12529999999999999</v>
          </cell>
          <cell r="F1129">
            <v>2012</v>
          </cell>
          <cell r="G1129" t="str">
            <v>Industrial</v>
          </cell>
        </row>
        <row r="1130">
          <cell r="A1130" t="str">
            <v>Enersource Hydro Mississauga Inc.</v>
          </cell>
          <cell r="E1130">
            <v>4.2043999999999997</v>
          </cell>
          <cell r="F1130">
            <v>2012</v>
          </cell>
          <cell r="G1130" t="str">
            <v>Industrial</v>
          </cell>
        </row>
        <row r="1131">
          <cell r="A1131" t="str">
            <v>Enersource Hydro Mississauga Inc.</v>
          </cell>
          <cell r="E1131">
            <v>2.0981000000000001</v>
          </cell>
          <cell r="F1131">
            <v>2012</v>
          </cell>
          <cell r="G1131" t="str">
            <v/>
          </cell>
        </row>
        <row r="1132">
          <cell r="A1132" t="str">
            <v>Entegrus Powerlines Inc. - former Chatham-Kent Hydro Service Area</v>
          </cell>
          <cell r="E1132">
            <v>3.3576999999999999</v>
          </cell>
          <cell r="F1132">
            <v>2012</v>
          </cell>
          <cell r="G1132" t="str">
            <v>Industrial</v>
          </cell>
        </row>
        <row r="1133">
          <cell r="A1133" t="str">
            <v>Entegrus Powerlines Inc. - former Chatham-Kent Hydro Service Area</v>
          </cell>
          <cell r="E1133">
            <v>4.5599999999999996</v>
          </cell>
          <cell r="F1133">
            <v>2012</v>
          </cell>
          <cell r="G1133" t="str">
            <v/>
          </cell>
        </row>
        <row r="1134">
          <cell r="A1134" t="str">
            <v>Entegrus Powerlines Inc. - former Chatham-Kent Hydro Service Area</v>
          </cell>
          <cell r="E1134">
            <v>3.3698999999999999</v>
          </cell>
          <cell r="F1134">
            <v>2012</v>
          </cell>
          <cell r="G1134" t="str">
            <v/>
          </cell>
        </row>
        <row r="1135">
          <cell r="A1135" t="str">
            <v>Entegrus Powerlines Inc. - Strathroy, Mount Brydges and Parkhill Service Areas</v>
          </cell>
          <cell r="E1135">
            <v>1.4552</v>
          </cell>
          <cell r="F1135">
            <v>2012</v>
          </cell>
          <cell r="G1135" t="str">
            <v>Industrial</v>
          </cell>
        </row>
        <row r="1136">
          <cell r="A1136" t="str">
            <v>Entegrus Powerlines Inc. - Newbury Service Area</v>
          </cell>
          <cell r="E1136">
            <v>1.3523000000000001</v>
          </cell>
          <cell r="F1136">
            <v>2012</v>
          </cell>
          <cell r="G1136" t="str">
            <v>Industrial</v>
          </cell>
        </row>
        <row r="1137">
          <cell r="A1137" t="str">
            <v>ENWIN Utilities Ltd.</v>
          </cell>
          <cell r="E1137">
            <v>4.6543000000000001</v>
          </cell>
          <cell r="F1137">
            <v>2012</v>
          </cell>
          <cell r="G1137" t="str">
            <v>Industrial</v>
          </cell>
        </row>
        <row r="1138">
          <cell r="A1138" t="str">
            <v>ENWIN Utilities Ltd.</v>
          </cell>
          <cell r="E1138">
            <v>1.9473</v>
          </cell>
          <cell r="F1138">
            <v>2012</v>
          </cell>
          <cell r="G1138" t="str">
            <v/>
          </cell>
        </row>
        <row r="1139">
          <cell r="A1139" t="str">
            <v>Erie Thames Powerlines Corporation</v>
          </cell>
          <cell r="E1139">
            <v>2.9167999999999998</v>
          </cell>
          <cell r="F1139">
            <v>2012</v>
          </cell>
          <cell r="G1139" t="str">
            <v>Industrial</v>
          </cell>
        </row>
        <row r="1140">
          <cell r="A1140" t="str">
            <v>Erie Thames Powerlines Corporation - former Clinton Power Service Area</v>
          </cell>
          <cell r="E1140">
            <v>2.9167999999999998</v>
          </cell>
          <cell r="F1140">
            <v>2012</v>
          </cell>
          <cell r="G1140" t="str">
            <v>Industrial</v>
          </cell>
        </row>
        <row r="1141">
          <cell r="A1141" t="str">
            <v>Erie Thames Powerlines Corporation - former West Perth Power Service Area</v>
          </cell>
          <cell r="E1141">
            <v>2.9167999999999998</v>
          </cell>
          <cell r="F1141">
            <v>2012</v>
          </cell>
          <cell r="G1141" t="str">
            <v>Industrial</v>
          </cell>
        </row>
        <row r="1142">
          <cell r="A1142" t="str">
            <v>Erie Thames Powerlines Corporation</v>
          </cell>
          <cell r="E1142">
            <v>3.9632000000000001</v>
          </cell>
          <cell r="F1142">
            <v>2012</v>
          </cell>
          <cell r="G1142" t="str">
            <v/>
          </cell>
        </row>
        <row r="1143">
          <cell r="A1143" t="str">
            <v>Erie Thames Powerlines Corporation - former Clinton Power and West Perth Power Service Areas</v>
          </cell>
          <cell r="E1143">
            <v>3.9632000000000001</v>
          </cell>
          <cell r="F1143">
            <v>2012</v>
          </cell>
          <cell r="G1143" t="str">
            <v/>
          </cell>
        </row>
        <row r="1144">
          <cell r="A1144" t="str">
            <v>Espanola Regional Hydro Distribution Corporation</v>
          </cell>
          <cell r="E1144">
            <v>3.6659999999999999</v>
          </cell>
          <cell r="F1144">
            <v>2012</v>
          </cell>
          <cell r="G1144" t="str">
            <v>Industrial</v>
          </cell>
        </row>
        <row r="1145">
          <cell r="A1145" t="str">
            <v>Essex Powerlines Corporation</v>
          </cell>
          <cell r="E1145">
            <v>2.0385</v>
          </cell>
          <cell r="F1145">
            <v>2012</v>
          </cell>
          <cell r="G1145" t="str">
            <v>Industrial</v>
          </cell>
        </row>
        <row r="1146">
          <cell r="A1146" t="str">
            <v>Essex Powerlines Corporation</v>
          </cell>
          <cell r="E1146">
            <v>1.3062</v>
          </cell>
          <cell r="F1146">
            <v>2012</v>
          </cell>
          <cell r="G1146" t="str">
            <v/>
          </cell>
        </row>
        <row r="1147">
          <cell r="A1147" t="str">
            <v>Festival Hydro Inc.</v>
          </cell>
          <cell r="E1147">
            <v>2.2888999999999999</v>
          </cell>
          <cell r="F1147">
            <v>2012</v>
          </cell>
          <cell r="G1147" t="str">
            <v>Industrial</v>
          </cell>
        </row>
        <row r="1148">
          <cell r="A1148" t="str">
            <v>Fort Frances Power Corporation</v>
          </cell>
          <cell r="E1148">
            <v>3.5771000000000002</v>
          </cell>
          <cell r="F1148">
            <v>2012</v>
          </cell>
          <cell r="G1148" t="str">
            <v>Industrial</v>
          </cell>
        </row>
        <row r="1149">
          <cell r="A1149" t="str">
            <v>Greater Sudbury Hydro Inc.</v>
          </cell>
          <cell r="E1149">
            <v>4.2709000000000001</v>
          </cell>
          <cell r="F1149">
            <v>2012</v>
          </cell>
          <cell r="G1149" t="str">
            <v>Industrial</v>
          </cell>
        </row>
        <row r="1150">
          <cell r="A1150" t="str">
            <v>Grimsby Power Inc.</v>
          </cell>
          <cell r="E1150">
            <v>1.6936</v>
          </cell>
          <cell r="F1150">
            <v>2012</v>
          </cell>
          <cell r="G1150" t="str">
            <v>Industrial</v>
          </cell>
        </row>
        <row r="1151">
          <cell r="A1151" t="str">
            <v>Guelph Hydro Electric Systems Inc.</v>
          </cell>
          <cell r="E1151">
            <v>2.4801000000000002</v>
          </cell>
          <cell r="F1151">
            <v>2012</v>
          </cell>
          <cell r="G1151" t="str">
            <v>Industrial</v>
          </cell>
        </row>
        <row r="1152">
          <cell r="A1152" t="str">
            <v>Guelph Hydro Electric Systems Inc.</v>
          </cell>
          <cell r="E1152">
            <v>3.3153000000000001</v>
          </cell>
          <cell r="F1152">
            <v>2012</v>
          </cell>
          <cell r="G1152" t="str">
            <v/>
          </cell>
        </row>
        <row r="1153">
          <cell r="A1153" t="str">
            <v>Haldimand County Hydro Inc.</v>
          </cell>
          <cell r="E1153">
            <v>4.8055000000000003</v>
          </cell>
          <cell r="F1153">
            <v>2012</v>
          </cell>
          <cell r="G1153" t="str">
            <v>Industrial</v>
          </cell>
        </row>
        <row r="1154">
          <cell r="A1154" t="str">
            <v>Haldimand County Hydro Inc.</v>
          </cell>
          <cell r="E1154">
            <v>4.8055000000000003</v>
          </cell>
          <cell r="F1154">
            <v>2012</v>
          </cell>
          <cell r="G1154" t="str">
            <v>Industrial</v>
          </cell>
        </row>
        <row r="1155">
          <cell r="A1155" t="str">
            <v>Halton Hills Hydro Inc.</v>
          </cell>
          <cell r="E1155">
            <v>3.3287</v>
          </cell>
          <cell r="F1155">
            <v>2012</v>
          </cell>
          <cell r="G1155" t="str">
            <v>Industrial</v>
          </cell>
        </row>
        <row r="1156">
          <cell r="A1156" t="str">
            <v>Halton Hills Hydro Inc.</v>
          </cell>
          <cell r="E1156">
            <v>3.0516999999999999</v>
          </cell>
          <cell r="F1156">
            <v>2012</v>
          </cell>
          <cell r="G1156" t="str">
            <v/>
          </cell>
        </row>
        <row r="1157">
          <cell r="A1157" t="str">
            <v>Hearst Power Distribution Company Limited</v>
          </cell>
          <cell r="E1157">
            <v>2.3102</v>
          </cell>
          <cell r="F1157">
            <v>2012</v>
          </cell>
          <cell r="G1157" t="str">
            <v>Industrial</v>
          </cell>
        </row>
        <row r="1158">
          <cell r="A1158" t="str">
            <v>Hearst Power Distribution Company Limited</v>
          </cell>
          <cell r="E1158">
            <v>1.0165999999999999</v>
          </cell>
          <cell r="F1158">
            <v>2012</v>
          </cell>
          <cell r="G1158" t="str">
            <v/>
          </cell>
        </row>
        <row r="1159">
          <cell r="A1159" t="str">
            <v>Horizon Utilities Corporation</v>
          </cell>
          <cell r="E1159">
            <v>2.0459000000000001</v>
          </cell>
          <cell r="F1159">
            <v>2012</v>
          </cell>
          <cell r="G1159" t="str">
            <v>Industrial</v>
          </cell>
        </row>
        <row r="1160">
          <cell r="A1160" t="str">
            <v>Hydro 2000 Inc.</v>
          </cell>
          <cell r="E1160">
            <v>2.0893000000000002</v>
          </cell>
          <cell r="F1160">
            <v>2012</v>
          </cell>
          <cell r="G1160" t="str">
            <v>Industrial</v>
          </cell>
        </row>
        <row r="1161">
          <cell r="A1161" t="str">
            <v>Hydro Hawkesbury Inc.</v>
          </cell>
          <cell r="E1161">
            <v>1.5452999999999999</v>
          </cell>
          <cell r="F1161">
            <v>2012</v>
          </cell>
          <cell r="G1161" t="str">
            <v>Industrial</v>
          </cell>
        </row>
        <row r="1162">
          <cell r="A1162" t="str">
            <v>Hydro One Brampton Networks Inc.</v>
          </cell>
          <cell r="E1162">
            <v>2.4380999999999999</v>
          </cell>
          <cell r="F1162">
            <v>2012</v>
          </cell>
          <cell r="G1162" t="str">
            <v>Industrial</v>
          </cell>
        </row>
        <row r="1163">
          <cell r="A1163" t="str">
            <v>Hydro One Brampton Networks Inc.</v>
          </cell>
          <cell r="E1163">
            <v>3.3506999999999998</v>
          </cell>
          <cell r="F1163">
            <v>2012</v>
          </cell>
          <cell r="G1163" t="str">
            <v/>
          </cell>
        </row>
        <row r="1164">
          <cell r="A1164" t="str">
            <v>Hydro One Networks Inc.</v>
          </cell>
          <cell r="E1164">
            <v>10.499000000000001</v>
          </cell>
          <cell r="F1164">
            <v>2012</v>
          </cell>
          <cell r="G1164" t="str">
            <v/>
          </cell>
        </row>
        <row r="1165">
          <cell r="A1165" t="str">
            <v>Hydro One Networks Inc.</v>
          </cell>
          <cell r="E1165">
            <v>8.173</v>
          </cell>
          <cell r="F1165">
            <v>2012</v>
          </cell>
          <cell r="G1165" t="str">
            <v/>
          </cell>
        </row>
        <row r="1166">
          <cell r="A1166" t="str">
            <v>Hydro Ottawa Limited</v>
          </cell>
          <cell r="E1166">
            <v>3.4376000000000002</v>
          </cell>
          <cell r="F1166">
            <v>2012</v>
          </cell>
          <cell r="G1166" t="str">
            <v>Industrial</v>
          </cell>
        </row>
        <row r="1167">
          <cell r="A1167" t="str">
            <v>Hydro Ottawa Limited</v>
          </cell>
          <cell r="E1167">
            <v>3.3601000000000001</v>
          </cell>
          <cell r="F1167">
            <v>2012</v>
          </cell>
          <cell r="G1167" t="str">
            <v/>
          </cell>
        </row>
        <row r="1168">
          <cell r="A1168" t="str">
            <v>Innisfil Hydro Distribution Systems Limited</v>
          </cell>
          <cell r="E1168">
            <v>2.9750999999999999</v>
          </cell>
          <cell r="F1168">
            <v>2012</v>
          </cell>
          <cell r="G1168" t="str">
            <v>Industrial</v>
          </cell>
        </row>
        <row r="1169">
          <cell r="A1169" t="str">
            <v>Kenora Hydro Electric Corporation Ltd.</v>
          </cell>
          <cell r="E1169">
            <v>1.6378999999999999</v>
          </cell>
          <cell r="F1169">
            <v>2012</v>
          </cell>
          <cell r="G1169" t="str">
            <v>Industrial</v>
          </cell>
        </row>
        <row r="1170">
          <cell r="A1170" t="str">
            <v>Kingston Hydro Corporation</v>
          </cell>
          <cell r="E1170">
            <v>1.944</v>
          </cell>
          <cell r="F1170">
            <v>2012</v>
          </cell>
          <cell r="G1170" t="str">
            <v>Industrial</v>
          </cell>
        </row>
        <row r="1171">
          <cell r="A1171" t="str">
            <v>Kitchener-Wilmot Hydro Inc.</v>
          </cell>
          <cell r="E1171">
            <v>4.0319000000000003</v>
          </cell>
          <cell r="F1171">
            <v>2012</v>
          </cell>
          <cell r="G1171" t="str">
            <v>Industrial</v>
          </cell>
        </row>
        <row r="1172">
          <cell r="A1172" t="str">
            <v>Lakefront Utilities Inc.</v>
          </cell>
          <cell r="E1172">
            <v>3.4066999999999998</v>
          </cell>
          <cell r="F1172">
            <v>2012</v>
          </cell>
          <cell r="G1172" t="str">
            <v>Industrial</v>
          </cell>
        </row>
        <row r="1173">
          <cell r="A1173" t="str">
            <v>Lakefront Utilities Inc.</v>
          </cell>
          <cell r="E1173">
            <v>1.583</v>
          </cell>
          <cell r="F1173">
            <v>2012</v>
          </cell>
          <cell r="G1173" t="str">
            <v/>
          </cell>
        </row>
        <row r="1174">
          <cell r="A1174" t="str">
            <v>Lakeland Power Distribution Ltd.</v>
          </cell>
          <cell r="E1174">
            <v>1.4113</v>
          </cell>
          <cell r="F1174">
            <v>2012</v>
          </cell>
          <cell r="G1174" t="str">
            <v>Industrial</v>
          </cell>
        </row>
        <row r="1175">
          <cell r="A1175" t="str">
            <v>London Hydro Inc.</v>
          </cell>
          <cell r="E1175">
            <v>1.6223000000000001</v>
          </cell>
          <cell r="F1175">
            <v>2012</v>
          </cell>
          <cell r="G1175" t="str">
            <v>Industrial</v>
          </cell>
        </row>
        <row r="1176">
          <cell r="A1176" t="str">
            <v>London Hydro Inc.</v>
          </cell>
          <cell r="E1176">
            <v>4.0061999999999998</v>
          </cell>
          <cell r="F1176">
            <v>2012</v>
          </cell>
          <cell r="G1176" t="str">
            <v/>
          </cell>
        </row>
        <row r="1177">
          <cell r="A1177" t="str">
            <v>Midland Power Utility Corporation</v>
          </cell>
          <cell r="E1177">
            <v>2.9954000000000001</v>
          </cell>
          <cell r="F1177">
            <v>2012</v>
          </cell>
          <cell r="G1177" t="str">
            <v>Industrial</v>
          </cell>
        </row>
        <row r="1178">
          <cell r="A1178" t="str">
            <v>Milton Hydro Distribution inc.</v>
          </cell>
          <cell r="E1178">
            <v>2.5137999999999998</v>
          </cell>
          <cell r="F1178">
            <v>2012</v>
          </cell>
          <cell r="G1178" t="str">
            <v>Industrial</v>
          </cell>
        </row>
        <row r="1179">
          <cell r="A1179" t="str">
            <v>Milton Hydro Distribution inc.</v>
          </cell>
          <cell r="E1179">
            <v>2.7456</v>
          </cell>
          <cell r="F1179">
            <v>2012</v>
          </cell>
          <cell r="G1179" t="str">
            <v/>
          </cell>
        </row>
        <row r="1180">
          <cell r="A1180" t="str">
            <v>Newmarket - Tay Power Distribution Ltd.</v>
          </cell>
          <cell r="E1180">
            <v>4.6203000000000003</v>
          </cell>
          <cell r="F1180">
            <v>2012</v>
          </cell>
          <cell r="G1180" t="str">
            <v>Industrial</v>
          </cell>
        </row>
        <row r="1181">
          <cell r="A1181" t="str">
            <v>Newmarket - Tay Power Distribution Ltd.</v>
          </cell>
          <cell r="E1181">
            <v>4.7495000000000003</v>
          </cell>
          <cell r="F1181">
            <v>2012</v>
          </cell>
          <cell r="G1181" t="str">
            <v>Industrial</v>
          </cell>
        </row>
        <row r="1182">
          <cell r="A1182" t="str">
            <v>Newmarket - Tay Power Distribution Ltd.</v>
          </cell>
          <cell r="E1182">
            <v>4.6203000000000003</v>
          </cell>
          <cell r="F1182">
            <v>2012</v>
          </cell>
          <cell r="G1182" t="str">
            <v>Industrial</v>
          </cell>
        </row>
        <row r="1183">
          <cell r="A1183" t="str">
            <v>Newmarket - Tay Power Distribution Ltd.</v>
          </cell>
          <cell r="E1183">
            <v>4.7495000000000003</v>
          </cell>
          <cell r="F1183">
            <v>2012</v>
          </cell>
          <cell r="G1183" t="str">
            <v>Industrial</v>
          </cell>
        </row>
        <row r="1184">
          <cell r="A1184" t="str">
            <v>Niagara-on-the-Lake Hydro Inc.</v>
          </cell>
          <cell r="E1184">
            <v>2.5541</v>
          </cell>
          <cell r="F1184">
            <v>2012</v>
          </cell>
          <cell r="G1184" t="str">
            <v>Industrial</v>
          </cell>
        </row>
        <row r="1185">
          <cell r="A1185" t="str">
            <v>Niagara Peninsula Energy Inc.</v>
          </cell>
          <cell r="E1185">
            <v>4.1886999999999999</v>
          </cell>
          <cell r="F1185">
            <v>2012</v>
          </cell>
          <cell r="G1185" t="str">
            <v>Industrial</v>
          </cell>
        </row>
        <row r="1186">
          <cell r="A1186" t="str">
            <v>Niagara Peninsula Energy Inc.</v>
          </cell>
          <cell r="E1186">
            <v>4.1886999999999999</v>
          </cell>
          <cell r="F1186">
            <v>2012</v>
          </cell>
          <cell r="G1186" t="str">
            <v>Industrial</v>
          </cell>
        </row>
        <row r="1187">
          <cell r="A1187" t="str">
            <v>Norfolk Power Distribution Inc.</v>
          </cell>
          <cell r="E1187">
            <v>3.9413</v>
          </cell>
          <cell r="F1187">
            <v>2012</v>
          </cell>
          <cell r="G1187" t="str">
            <v>Industrial</v>
          </cell>
        </row>
        <row r="1188">
          <cell r="A1188" t="str">
            <v>North Bay Hydro Distribution Limited</v>
          </cell>
          <cell r="E1188">
            <v>2.0537000000000001</v>
          </cell>
          <cell r="F1188">
            <v>2012</v>
          </cell>
          <cell r="G1188" t="str">
            <v>Industrial</v>
          </cell>
        </row>
        <row r="1189">
          <cell r="A1189" t="str">
            <v>North Bay Hydro Distribution Limited</v>
          </cell>
          <cell r="E1189">
            <v>1.0922000000000001</v>
          </cell>
          <cell r="F1189">
            <v>2012</v>
          </cell>
          <cell r="G1189" t="str">
            <v/>
          </cell>
        </row>
        <row r="1190">
          <cell r="A1190" t="str">
            <v>Northern Ontario Wires Inc.</v>
          </cell>
          <cell r="E1190">
            <v>0.68799999999999994</v>
          </cell>
          <cell r="F1190">
            <v>2012</v>
          </cell>
          <cell r="G1190" t="str">
            <v>Industrial</v>
          </cell>
        </row>
        <row r="1191">
          <cell r="A1191" t="str">
            <v>Oakville Hydro Electricity Distribution Inc.</v>
          </cell>
          <cell r="E1191">
            <v>3.66</v>
          </cell>
          <cell r="F1191">
            <v>2012</v>
          </cell>
          <cell r="G1191" t="str">
            <v>Industrial</v>
          </cell>
        </row>
        <row r="1192">
          <cell r="A1192" t="str">
            <v>Oakville Hydro Electricity Distribution Inc.</v>
          </cell>
          <cell r="E1192">
            <v>1.8480000000000001</v>
          </cell>
          <cell r="F1192">
            <v>2012</v>
          </cell>
          <cell r="G1192" t="str">
            <v/>
          </cell>
        </row>
        <row r="1193">
          <cell r="A1193" t="str">
            <v>Orangeville Hydro Limited</v>
          </cell>
          <cell r="E1193">
            <v>2.1821999999999999</v>
          </cell>
          <cell r="F1193">
            <v>2012</v>
          </cell>
          <cell r="G1193" t="str">
            <v>Industrial</v>
          </cell>
        </row>
        <row r="1194">
          <cell r="A1194" t="str">
            <v>Orillia Power Distribution Corporation</v>
          </cell>
          <cell r="E1194">
            <v>3.4163999999999999</v>
          </cell>
          <cell r="F1194">
            <v>2012</v>
          </cell>
          <cell r="G1194" t="str">
            <v>Industrial</v>
          </cell>
        </row>
        <row r="1195">
          <cell r="A1195" t="str">
            <v>Oshawa PUC Networks Inc.</v>
          </cell>
          <cell r="E1195">
            <v>3.6141000000000001</v>
          </cell>
          <cell r="F1195">
            <v>2012</v>
          </cell>
          <cell r="G1195" t="str">
            <v>Industrial</v>
          </cell>
        </row>
        <row r="1196">
          <cell r="A1196" t="str">
            <v>Oshawa PUC Networks Inc.</v>
          </cell>
          <cell r="E1196">
            <v>2.5253999999999999</v>
          </cell>
          <cell r="F1196">
            <v>2012</v>
          </cell>
          <cell r="G1196" t="str">
            <v/>
          </cell>
        </row>
        <row r="1197">
          <cell r="A1197" t="str">
            <v>Ottawa River Power Corporation</v>
          </cell>
          <cell r="E1197">
            <v>0.63870000000000005</v>
          </cell>
          <cell r="F1197">
            <v>2012</v>
          </cell>
          <cell r="G1197" t="str">
            <v>Industrial</v>
          </cell>
        </row>
        <row r="1198">
          <cell r="A1198" t="str">
            <v>Parry Sound Power Corporation</v>
          </cell>
          <cell r="E1198">
            <v>3.9297</v>
          </cell>
          <cell r="F1198">
            <v>2012</v>
          </cell>
          <cell r="G1198" t="str">
            <v/>
          </cell>
        </row>
        <row r="1199">
          <cell r="A1199" t="str">
            <v>Peterborough Distribution Incorporated</v>
          </cell>
          <cell r="E1199">
            <v>2.4354</v>
          </cell>
          <cell r="F1199">
            <v>2012</v>
          </cell>
          <cell r="G1199" t="str">
            <v>Industrial</v>
          </cell>
        </row>
        <row r="1200">
          <cell r="A1200" t="str">
            <v>PowerStream Inc. - excl. former Barrie Hydro Ser. Area</v>
          </cell>
          <cell r="E1200">
            <v>3.5036</v>
          </cell>
          <cell r="F1200">
            <v>2012</v>
          </cell>
          <cell r="G1200" t="str">
            <v>Industrial</v>
          </cell>
        </row>
        <row r="1201">
          <cell r="A1201" t="str">
            <v>PowerStream Inc. - former Barrie Hydro Service Area</v>
          </cell>
          <cell r="E1201">
            <v>1.8392999999999999</v>
          </cell>
          <cell r="F1201">
            <v>2012</v>
          </cell>
          <cell r="G1201" t="str">
            <v>Industrial</v>
          </cell>
        </row>
        <row r="1202">
          <cell r="A1202" t="str">
            <v>PowerStream Inc. - former Barrie Hydro Service Area</v>
          </cell>
          <cell r="E1202">
            <v>1.8392999999999999</v>
          </cell>
          <cell r="F1202">
            <v>2012</v>
          </cell>
          <cell r="G1202" t="str">
            <v>Industrial</v>
          </cell>
        </row>
        <row r="1203">
          <cell r="A1203" t="str">
            <v>PUC Distribution Inc.</v>
          </cell>
          <cell r="E1203">
            <v>4.4234</v>
          </cell>
          <cell r="F1203">
            <v>2012</v>
          </cell>
          <cell r="G1203" t="str">
            <v>Industrial</v>
          </cell>
        </row>
        <row r="1204">
          <cell r="A1204" t="str">
            <v>Renfrew Hydro Inc.</v>
          </cell>
          <cell r="E1204">
            <v>2.3902999999999999</v>
          </cell>
          <cell r="F1204">
            <v>2012</v>
          </cell>
          <cell r="G1204" t="str">
            <v>Industrial</v>
          </cell>
        </row>
        <row r="1205">
          <cell r="A1205" t="str">
            <v>Rideau St. Lawrence Distribution Inc.</v>
          </cell>
          <cell r="E1205">
            <v>1.8902000000000001</v>
          </cell>
          <cell r="F1205">
            <v>2012</v>
          </cell>
          <cell r="G1205" t="str">
            <v>Industrial</v>
          </cell>
        </row>
        <row r="1206">
          <cell r="A1206" t="str">
            <v>St. Thomas Energy Inc.</v>
          </cell>
          <cell r="E1206">
            <v>3.1766999999999999</v>
          </cell>
          <cell r="F1206">
            <v>2012</v>
          </cell>
          <cell r="G1206" t="str">
            <v/>
          </cell>
        </row>
        <row r="1207">
          <cell r="A1207" t="str">
            <v>Sioux Lookout Hydro Inc.</v>
          </cell>
          <cell r="E1207">
            <v>1.3832</v>
          </cell>
          <cell r="F1207">
            <v>2012</v>
          </cell>
          <cell r="G1207" t="str">
            <v>Industrial</v>
          </cell>
        </row>
        <row r="1208">
          <cell r="A1208" t="str">
            <v>Thunder Bay Hydro Electricity Distribution Inc.</v>
          </cell>
          <cell r="E1208">
            <v>1.3603000000000001</v>
          </cell>
          <cell r="F1208">
            <v>2012</v>
          </cell>
          <cell r="G1208" t="str">
            <v>Industrial</v>
          </cell>
        </row>
        <row r="1209">
          <cell r="A1209" t="str">
            <v>Thunder Bay Hydro Electricity Distribution Inc.</v>
          </cell>
          <cell r="E1209">
            <v>2.2313999999999998</v>
          </cell>
          <cell r="F1209">
            <v>2012</v>
          </cell>
          <cell r="G1209" t="str">
            <v/>
          </cell>
        </row>
        <row r="1210">
          <cell r="A1210" t="str">
            <v>Tillsonburg Hydro Inc.</v>
          </cell>
          <cell r="E1210">
            <v>1.7010000000000001</v>
          </cell>
          <cell r="F1210">
            <v>2012</v>
          </cell>
          <cell r="G1210" t="str">
            <v>Industrial</v>
          </cell>
        </row>
        <row r="1211">
          <cell r="A1211" t="str">
            <v>Tillsonburg Hydro Inc.</v>
          </cell>
          <cell r="E1211">
            <v>0.91869999999999996</v>
          </cell>
          <cell r="F1211">
            <v>2012</v>
          </cell>
          <cell r="G1211" t="str">
            <v/>
          </cell>
        </row>
        <row r="1212">
          <cell r="A1212" t="str">
            <v>Tillsonburg Hydro Inc.</v>
          </cell>
          <cell r="E1212">
            <v>3.7991000000000001</v>
          </cell>
          <cell r="F1212">
            <v>2012</v>
          </cell>
          <cell r="G1212" t="str">
            <v/>
          </cell>
        </row>
        <row r="1213">
          <cell r="A1213" t="str">
            <v>Toronto Hydro-Electric System Limited</v>
          </cell>
          <cell r="E1213">
            <v>5.5956000000000001</v>
          </cell>
          <cell r="F1213">
            <v>2012</v>
          </cell>
          <cell r="G1213" t="str">
            <v>Industrial</v>
          </cell>
        </row>
        <row r="1214">
          <cell r="A1214" t="str">
            <v>Toronto Hydro-Electric System Limited</v>
          </cell>
          <cell r="E1214">
            <v>4.4497</v>
          </cell>
          <cell r="F1214">
            <v>2012</v>
          </cell>
          <cell r="G1214" t="str">
            <v/>
          </cell>
        </row>
        <row r="1215">
          <cell r="A1215" t="str">
            <v>Veridian Connections Inc. - excluding Gravenhurst</v>
          </cell>
          <cell r="E1215">
            <v>3.0491999999999999</v>
          </cell>
          <cell r="F1215">
            <v>2012</v>
          </cell>
          <cell r="G1215" t="str">
            <v>Industrial</v>
          </cell>
        </row>
        <row r="1216">
          <cell r="A1216" t="str">
            <v>Veridian Connections Inc. - excluding Gravenhurst</v>
          </cell>
          <cell r="E1216">
            <v>1.4259999999999999</v>
          </cell>
          <cell r="F1216">
            <v>2012</v>
          </cell>
          <cell r="G1216" t="str">
            <v/>
          </cell>
        </row>
        <row r="1217">
          <cell r="A1217" t="str">
            <v>Veridian Connections Inc. - Gravenhurst</v>
          </cell>
          <cell r="E1217">
            <v>3.8174000000000001</v>
          </cell>
          <cell r="F1217">
            <v>2012</v>
          </cell>
          <cell r="G1217" t="str">
            <v>Industrial</v>
          </cell>
        </row>
        <row r="1218">
          <cell r="A1218" t="str">
            <v>Wasaga Distribution Inc.</v>
          </cell>
          <cell r="E1218">
            <v>4.5382999999999996</v>
          </cell>
          <cell r="F1218">
            <v>2012</v>
          </cell>
          <cell r="G1218" t="str">
            <v>Industrial</v>
          </cell>
        </row>
        <row r="1219">
          <cell r="A1219" t="str">
            <v>Waterloo North Hydro Inc.</v>
          </cell>
          <cell r="E1219">
            <v>4.4733000000000001</v>
          </cell>
          <cell r="F1219">
            <v>2012</v>
          </cell>
          <cell r="G1219" t="str">
            <v>Industrial</v>
          </cell>
        </row>
        <row r="1220">
          <cell r="A1220" t="str">
            <v>Welland Hydro-Electric System Corp.</v>
          </cell>
          <cell r="E1220">
            <v>1.4241999999999999</v>
          </cell>
          <cell r="F1220">
            <v>2012</v>
          </cell>
          <cell r="G1220" t="str">
            <v>Industrial</v>
          </cell>
        </row>
        <row r="1221">
          <cell r="A1221" t="str">
            <v>Wellington North Power Inc.</v>
          </cell>
          <cell r="E1221">
            <v>3.5678999999999998</v>
          </cell>
          <cell r="F1221">
            <v>2012</v>
          </cell>
          <cell r="G1221" t="str">
            <v>Industrial</v>
          </cell>
        </row>
        <row r="1222">
          <cell r="A1222" t="str">
            <v>Wellington North Power Inc.</v>
          </cell>
          <cell r="E1222">
            <v>1.8423</v>
          </cell>
          <cell r="F1222">
            <v>2012</v>
          </cell>
          <cell r="G1222" t="str">
            <v/>
          </cell>
        </row>
        <row r="1223">
          <cell r="A1223" t="str">
            <v>West Coast Huron Energy Inc.</v>
          </cell>
          <cell r="E1223">
            <v>1.7594000000000001</v>
          </cell>
          <cell r="F1223">
            <v>2012</v>
          </cell>
          <cell r="G1223" t="str">
            <v>Industrial</v>
          </cell>
        </row>
        <row r="1224">
          <cell r="A1224" t="str">
            <v>West Coast Huron Energy Inc.</v>
          </cell>
          <cell r="E1224">
            <v>1.5123</v>
          </cell>
          <cell r="F1224">
            <v>2012</v>
          </cell>
          <cell r="G1224" t="str">
            <v/>
          </cell>
        </row>
        <row r="1225">
          <cell r="A1225" t="str">
            <v>Westario Power Inc.</v>
          </cell>
          <cell r="E1225">
            <v>2.2372999999999998</v>
          </cell>
          <cell r="F1225">
            <v>2012</v>
          </cell>
          <cell r="G1225" t="str">
            <v>Industrial</v>
          </cell>
        </row>
        <row r="1226">
          <cell r="A1226" t="str">
            <v>Whitby Hydro Electric Corporation</v>
          </cell>
          <cell r="E1226">
            <v>3.9405000000000001</v>
          </cell>
          <cell r="F1226">
            <v>2012</v>
          </cell>
          <cell r="G1226" t="str">
            <v>Industrial</v>
          </cell>
        </row>
        <row r="1227">
          <cell r="A1227" t="str">
            <v>Woodstock Hydro Services Inc.</v>
          </cell>
          <cell r="E1227">
            <v>2.6377000000000002</v>
          </cell>
          <cell r="F1227">
            <v>2012</v>
          </cell>
          <cell r="G1227" t="str">
            <v>Industrial</v>
          </cell>
        </row>
        <row r="1228">
          <cell r="A1228" t="str">
            <v>Woodstock Hydro Services Inc.</v>
          </cell>
          <cell r="E1228">
            <v>2.5232000000000001</v>
          </cell>
          <cell r="F1228">
            <v>2012</v>
          </cell>
          <cell r="G1228" t="str">
            <v/>
          </cell>
        </row>
        <row r="1229">
          <cell r="A1229" t="str">
            <v>Bluewater Power Distribution Corporation</v>
          </cell>
          <cell r="E1229">
            <v>1.4610000000000001</v>
          </cell>
          <cell r="F1229">
            <v>2012</v>
          </cell>
          <cell r="G1229" t="str">
            <v>LargeUse</v>
          </cell>
        </row>
        <row r="1230">
          <cell r="A1230" t="str">
            <v>Bluewater Power Distribution Corporation</v>
          </cell>
          <cell r="E1230">
            <v>1.4610000000000001</v>
          </cell>
          <cell r="F1230">
            <v>2012</v>
          </cell>
          <cell r="G1230" t="str">
            <v>LargeUse</v>
          </cell>
        </row>
        <row r="1231">
          <cell r="A1231" t="str">
            <v>Cambridge and North Dumfries Hydro Inc.</v>
          </cell>
          <cell r="E1231">
            <v>2.1516000000000002</v>
          </cell>
          <cell r="F1231">
            <v>2012</v>
          </cell>
          <cell r="G1231" t="str">
            <v>LargeUse</v>
          </cell>
        </row>
        <row r="1232">
          <cell r="A1232" t="str">
            <v>Enersource Hydro Mississauga Inc.</v>
          </cell>
          <cell r="E1232">
            <v>2.9224999999999999</v>
          </cell>
          <cell r="F1232">
            <v>2012</v>
          </cell>
          <cell r="G1232" t="str">
            <v>LargeUse</v>
          </cell>
        </row>
        <row r="1233">
          <cell r="A1233" t="str">
            <v>Entegrus Powerlines Inc. - Strathroy, Mount Brydges and Parkhill Service Areas</v>
          </cell>
          <cell r="E1233">
            <v>5.4600000000000003E-2</v>
          </cell>
          <cell r="F1233">
            <v>2012</v>
          </cell>
          <cell r="G1233" t="str">
            <v>LargeUse</v>
          </cell>
        </row>
        <row r="1234">
          <cell r="A1234" t="str">
            <v>ENWIN Utilities Ltd.</v>
          </cell>
          <cell r="E1234">
            <v>2.2012</v>
          </cell>
          <cell r="F1234">
            <v>2012</v>
          </cell>
          <cell r="G1234" t="str">
            <v>LargeUse</v>
          </cell>
        </row>
        <row r="1235">
          <cell r="A1235" t="str">
            <v>ENWIN Utilities Ltd.</v>
          </cell>
          <cell r="E1235">
            <v>2.2012</v>
          </cell>
          <cell r="F1235">
            <v>2012</v>
          </cell>
          <cell r="G1235" t="str">
            <v>LargeUse</v>
          </cell>
        </row>
        <row r="1236">
          <cell r="A1236" t="str">
            <v>ENWIN Utilities Ltd.</v>
          </cell>
          <cell r="E1236">
            <v>2.7469999999999999</v>
          </cell>
          <cell r="F1236">
            <v>2012</v>
          </cell>
          <cell r="G1236" t="str">
            <v>LargeUse</v>
          </cell>
        </row>
        <row r="1237">
          <cell r="A1237" t="str">
            <v>ENWIN Utilities Ltd.</v>
          </cell>
          <cell r="E1237">
            <v>2.7469999999999999</v>
          </cell>
          <cell r="F1237">
            <v>2012</v>
          </cell>
          <cell r="G1237" t="str">
            <v>LargeUse</v>
          </cell>
        </row>
        <row r="1238">
          <cell r="A1238" t="str">
            <v>ENWIN Utilities Ltd.</v>
          </cell>
          <cell r="E1238">
            <v>0</v>
          </cell>
          <cell r="F1238">
            <v>2012</v>
          </cell>
          <cell r="G1238" t="str">
            <v>LargeUse</v>
          </cell>
        </row>
        <row r="1239">
          <cell r="A1239" t="str">
            <v>Erie Thames Powerlines Corporation</v>
          </cell>
          <cell r="E1239">
            <v>1.7905</v>
          </cell>
          <cell r="F1239">
            <v>2012</v>
          </cell>
          <cell r="G1239" t="str">
            <v>LargeUse</v>
          </cell>
        </row>
        <row r="1240">
          <cell r="A1240" t="str">
            <v>Erie Thames Powerlines Corporation - former Clinton Power and West Perth Power Service Areas</v>
          </cell>
          <cell r="E1240">
            <v>1.7905</v>
          </cell>
          <cell r="F1240">
            <v>2012</v>
          </cell>
          <cell r="G1240" t="str">
            <v>LargeUse</v>
          </cell>
        </row>
        <row r="1241">
          <cell r="A1241" t="str">
            <v>Festival Hydro Inc.</v>
          </cell>
          <cell r="E1241">
            <v>0.99080000000000001</v>
          </cell>
          <cell r="F1241">
            <v>2012</v>
          </cell>
          <cell r="G1241" t="str">
            <v>LargeUse</v>
          </cell>
        </row>
        <row r="1242">
          <cell r="A1242" t="str">
            <v>Guelph Hydro Electric Systems Inc.</v>
          </cell>
          <cell r="E1242">
            <v>2.2679999999999998</v>
          </cell>
          <cell r="F1242">
            <v>2012</v>
          </cell>
          <cell r="G1242" t="str">
            <v>LargeUse</v>
          </cell>
        </row>
        <row r="1243">
          <cell r="A1243" t="str">
            <v>Horizon Utilities Corporation</v>
          </cell>
          <cell r="E1243">
            <v>1.3435999999999999</v>
          </cell>
          <cell r="F1243">
            <v>2012</v>
          </cell>
          <cell r="G1243" t="str">
            <v>LargeUse</v>
          </cell>
        </row>
        <row r="1244">
          <cell r="A1244" t="str">
            <v>Hydro One Brampton Networks Inc.</v>
          </cell>
          <cell r="E1244">
            <v>2.1459000000000001</v>
          </cell>
          <cell r="F1244">
            <v>2012</v>
          </cell>
          <cell r="G1244" t="str">
            <v>LargeUse</v>
          </cell>
        </row>
        <row r="1245">
          <cell r="A1245" t="str">
            <v>Hydro Ottawa Limited</v>
          </cell>
          <cell r="E1245">
            <v>3.1907000000000001</v>
          </cell>
          <cell r="F1245">
            <v>2012</v>
          </cell>
          <cell r="G1245" t="str">
            <v>LargeUse</v>
          </cell>
        </row>
        <row r="1246">
          <cell r="A1246" t="str">
            <v>Hydro One Networks Inc.</v>
          </cell>
          <cell r="E1246">
            <v>0.66800000000000004</v>
          </cell>
          <cell r="F1246">
            <v>2012</v>
          </cell>
          <cell r="G1246" t="str">
            <v/>
          </cell>
        </row>
        <row r="1247">
          <cell r="A1247" t="str">
            <v>Kingston Hydro Corporation</v>
          </cell>
          <cell r="E1247">
            <v>1.0206999999999999</v>
          </cell>
          <cell r="F1247">
            <v>2012</v>
          </cell>
          <cell r="G1247" t="str">
            <v>LargeUse</v>
          </cell>
        </row>
        <row r="1248">
          <cell r="A1248" t="str">
            <v>Kitchener-Wilmot Hydro Inc.</v>
          </cell>
          <cell r="E1248">
            <v>1.3727</v>
          </cell>
          <cell r="F1248">
            <v>2012</v>
          </cell>
          <cell r="G1248" t="str">
            <v>LargeUse</v>
          </cell>
        </row>
        <row r="1249">
          <cell r="A1249" t="str">
            <v>London Hydro Inc.</v>
          </cell>
          <cell r="E1249">
            <v>2.2791999999999999</v>
          </cell>
          <cell r="F1249">
            <v>2012</v>
          </cell>
          <cell r="G1249" t="str">
            <v>LargeUse</v>
          </cell>
        </row>
        <row r="1250">
          <cell r="A1250" t="str">
            <v>Milton Hydro Distribution inc.</v>
          </cell>
          <cell r="E1250">
            <v>2.1751999999999998</v>
          </cell>
          <cell r="F1250">
            <v>2012</v>
          </cell>
          <cell r="G1250" t="str">
            <v>LargeUse</v>
          </cell>
        </row>
        <row r="1251">
          <cell r="A1251" t="str">
            <v>Oshawa PUC Networks Inc.</v>
          </cell>
          <cell r="E1251">
            <v>2.0002</v>
          </cell>
          <cell r="F1251">
            <v>2012</v>
          </cell>
          <cell r="G1251" t="str">
            <v>LargeUse</v>
          </cell>
        </row>
        <row r="1252">
          <cell r="A1252" t="str">
            <v>Peterborough Distribution Incorporated</v>
          </cell>
          <cell r="E1252">
            <v>0.73729999999999996</v>
          </cell>
          <cell r="F1252">
            <v>2012</v>
          </cell>
          <cell r="G1252" t="str">
            <v>LargeUse</v>
          </cell>
        </row>
        <row r="1253">
          <cell r="A1253" t="str">
            <v>PowerStream Inc. - excl. former Barrie Hydro Ser. Area</v>
          </cell>
          <cell r="E1253">
            <v>1.0484</v>
          </cell>
          <cell r="F1253">
            <v>2012</v>
          </cell>
          <cell r="G1253" t="str">
            <v>LargeUse</v>
          </cell>
        </row>
        <row r="1254">
          <cell r="A1254" t="str">
            <v>PowerStream Inc. - former Barrie Hydro Service Area</v>
          </cell>
          <cell r="E1254">
            <v>0.59179999999999999</v>
          </cell>
          <cell r="F1254">
            <v>2012</v>
          </cell>
          <cell r="G1254" t="str">
            <v>LargeUse</v>
          </cell>
        </row>
        <row r="1255">
          <cell r="A1255" t="str">
            <v>Toronto Hydro-Electric System Limited</v>
          </cell>
          <cell r="E1255">
            <v>4.7405999999999997</v>
          </cell>
          <cell r="F1255">
            <v>2012</v>
          </cell>
          <cell r="G1255" t="str">
            <v>LargeUse</v>
          </cell>
        </row>
        <row r="1256">
          <cell r="A1256" t="str">
            <v>Veridian Connections Inc. - excluding Gravenhurst</v>
          </cell>
          <cell r="E1256">
            <v>1.6984999999999999</v>
          </cell>
          <cell r="F1256">
            <v>2012</v>
          </cell>
          <cell r="G1256" t="str">
            <v>LargeUse</v>
          </cell>
        </row>
        <row r="1257">
          <cell r="A1257" t="str">
            <v>Waterloo North Hydro Inc.</v>
          </cell>
          <cell r="E1257">
            <v>3.2336999999999998</v>
          </cell>
          <cell r="F1257">
            <v>2012</v>
          </cell>
          <cell r="G1257" t="str">
            <v>LargeUse</v>
          </cell>
        </row>
        <row r="1258">
          <cell r="A1258" t="str">
            <v>Welland Hydro-Electric System Corp.</v>
          </cell>
          <cell r="E1258">
            <v>0.87619999999999998</v>
          </cell>
          <cell r="F1258">
            <v>2012</v>
          </cell>
          <cell r="G1258" t="str">
            <v>LargeUse</v>
          </cell>
        </row>
        <row r="1259">
          <cell r="A1259" t="str">
            <v>West Coast Huron Energy Inc.</v>
          </cell>
          <cell r="E1259">
            <v>1.2431000000000001</v>
          </cell>
          <cell r="F1259">
            <v>2012</v>
          </cell>
          <cell r="G1259" t="str">
            <v>LargeUse</v>
          </cell>
        </row>
        <row r="1260">
          <cell r="A1260" t="str">
            <v>Bluewater Power Distribution Corporation</v>
          </cell>
          <cell r="E1260">
            <v>22.629899999999999</v>
          </cell>
          <cell r="F1260">
            <v>2012</v>
          </cell>
          <cell r="G1260" t="str">
            <v/>
          </cell>
        </row>
        <row r="1261">
          <cell r="A1261" t="str">
            <v>Brant County Power Inc.</v>
          </cell>
          <cell r="E1261">
            <v>30.0867</v>
          </cell>
          <cell r="F1261">
            <v>2012</v>
          </cell>
          <cell r="G1261" t="str">
            <v/>
          </cell>
        </row>
        <row r="1262">
          <cell r="A1262" t="str">
            <v>Brantford Power Inc.</v>
          </cell>
          <cell r="E1262">
            <v>11.1228</v>
          </cell>
          <cell r="F1262">
            <v>2012</v>
          </cell>
          <cell r="G1262" t="str">
            <v/>
          </cell>
        </row>
        <row r="1263">
          <cell r="A1263" t="str">
            <v>Canadian Niagara Power Inc. - Eastern Ontario Power</v>
          </cell>
          <cell r="E1263">
            <v>4.2721999999999998</v>
          </cell>
          <cell r="F1263">
            <v>2012</v>
          </cell>
          <cell r="G1263" t="str">
            <v/>
          </cell>
        </row>
        <row r="1264">
          <cell r="A1264" t="str">
            <v>Canadian Niagara Power Inc. - Fort Erie</v>
          </cell>
          <cell r="E1264">
            <v>4.2744</v>
          </cell>
          <cell r="F1264">
            <v>2012</v>
          </cell>
          <cell r="G1264" t="str">
            <v/>
          </cell>
        </row>
        <row r="1265">
          <cell r="A1265" t="str">
            <v>Canadian Niagara Power Inc. - Port Colborne Hydro Inc.</v>
          </cell>
          <cell r="E1265">
            <v>7.0224000000000002</v>
          </cell>
          <cell r="F1265">
            <v>2012</v>
          </cell>
          <cell r="G1265" t="str">
            <v/>
          </cell>
        </row>
        <row r="1266">
          <cell r="A1266" t="str">
            <v>Centre Wellington Hydro Ltd.</v>
          </cell>
          <cell r="E1266">
            <v>11.776199999999999</v>
          </cell>
          <cell r="F1266">
            <v>2012</v>
          </cell>
          <cell r="G1266" t="str">
            <v/>
          </cell>
        </row>
        <row r="1267">
          <cell r="A1267" t="str">
            <v>Chapleau Public Utilities Corporation</v>
          </cell>
          <cell r="E1267">
            <v>8.6067</v>
          </cell>
          <cell r="F1267">
            <v>2012</v>
          </cell>
          <cell r="G1267" t="str">
            <v/>
          </cell>
        </row>
        <row r="1268">
          <cell r="A1268" t="str">
            <v>E.L.K. Energy Inc.</v>
          </cell>
          <cell r="E1268">
            <v>0.75080000000000002</v>
          </cell>
          <cell r="F1268">
            <v>2012</v>
          </cell>
          <cell r="G1268" t="str">
            <v/>
          </cell>
        </row>
        <row r="1269">
          <cell r="A1269" t="str">
            <v>Entegrus Powerlines Inc. - former Chatham-Kent Hydro Service Area</v>
          </cell>
          <cell r="E1269">
            <v>0.59630000000000005</v>
          </cell>
          <cell r="F1269">
            <v>2012</v>
          </cell>
          <cell r="G1269" t="str">
            <v/>
          </cell>
        </row>
        <row r="1270">
          <cell r="A1270" t="str">
            <v>Entegrus Powerlines Inc. - Strathroy, Mount Brydges and Parkhill Service Areas</v>
          </cell>
          <cell r="E1270">
            <v>0.99850000000000005</v>
          </cell>
          <cell r="F1270">
            <v>2012</v>
          </cell>
          <cell r="G1270" t="str">
            <v/>
          </cell>
        </row>
        <row r="1271">
          <cell r="A1271" t="str">
            <v>Entegrus Powerlines Inc. - Dutton Service Area</v>
          </cell>
          <cell r="E1271">
            <v>5.0364000000000004</v>
          </cell>
          <cell r="F1271">
            <v>2012</v>
          </cell>
          <cell r="G1271" t="str">
            <v/>
          </cell>
        </row>
        <row r="1272">
          <cell r="A1272" t="str">
            <v>ENWIN Utilities Ltd.</v>
          </cell>
          <cell r="E1272" t="str">
            <v>-</v>
          </cell>
          <cell r="F1272">
            <v>2012</v>
          </cell>
          <cell r="G1272" t="str">
            <v/>
          </cell>
        </row>
        <row r="1273">
          <cell r="A1273" t="str">
            <v>Erie Thames Powerlines Corporation</v>
          </cell>
          <cell r="E1273">
            <v>14.7326</v>
          </cell>
          <cell r="F1273">
            <v>2012</v>
          </cell>
          <cell r="G1273" t="str">
            <v/>
          </cell>
        </row>
        <row r="1274">
          <cell r="A1274" t="str">
            <v>Erie Thames Powerlines Corporation - former Clinton Power Service Area</v>
          </cell>
          <cell r="E1274">
            <v>14.7326</v>
          </cell>
          <cell r="F1274">
            <v>2012</v>
          </cell>
          <cell r="G1274" t="str">
            <v/>
          </cell>
        </row>
        <row r="1275">
          <cell r="A1275" t="str">
            <v>Erie Thames Powerlines Corporation - former West Perth Power Service Area</v>
          </cell>
          <cell r="E1275">
            <v>14.7326</v>
          </cell>
          <cell r="F1275">
            <v>2012</v>
          </cell>
          <cell r="G1275" t="str">
            <v/>
          </cell>
        </row>
        <row r="1276">
          <cell r="A1276" t="str">
            <v>Espanola Regional Hydro Distribution Corporation</v>
          </cell>
          <cell r="E1276">
            <v>16.6708</v>
          </cell>
          <cell r="F1276">
            <v>2012</v>
          </cell>
          <cell r="G1276" t="str">
            <v/>
          </cell>
        </row>
        <row r="1277">
          <cell r="A1277" t="str">
            <v>Essex Powerlines Corporation</v>
          </cell>
          <cell r="E1277">
            <v>7.8680000000000003</v>
          </cell>
          <cell r="F1277">
            <v>2012</v>
          </cell>
          <cell r="G1277" t="str">
            <v/>
          </cell>
        </row>
        <row r="1278">
          <cell r="A1278" t="str">
            <v>Festival Hydro Inc.</v>
          </cell>
          <cell r="E1278">
            <v>10.614000000000001</v>
          </cell>
          <cell r="F1278">
            <v>2012</v>
          </cell>
          <cell r="G1278" t="str">
            <v/>
          </cell>
        </row>
        <row r="1279">
          <cell r="A1279" t="str">
            <v>Greater Sudbury Hydro Inc.</v>
          </cell>
          <cell r="E1279">
            <v>11.8706</v>
          </cell>
          <cell r="F1279">
            <v>2012</v>
          </cell>
          <cell r="G1279" t="str">
            <v/>
          </cell>
        </row>
        <row r="1280">
          <cell r="A1280" t="str">
            <v>Guelph Hydro Electric Systems Inc.</v>
          </cell>
          <cell r="E1280">
            <v>7.5162000000000004</v>
          </cell>
          <cell r="F1280">
            <v>2012</v>
          </cell>
          <cell r="G1280" t="str">
            <v/>
          </cell>
        </row>
        <row r="1281">
          <cell r="A1281" t="str">
            <v>Haldimand County Hydro Inc.</v>
          </cell>
          <cell r="E1281">
            <v>33.369199999999999</v>
          </cell>
          <cell r="F1281">
            <v>2012</v>
          </cell>
          <cell r="G1281" t="str">
            <v/>
          </cell>
        </row>
        <row r="1282">
          <cell r="A1282" t="str">
            <v>Halton Hills Hydro Inc.</v>
          </cell>
          <cell r="E1282">
            <v>18.4557</v>
          </cell>
          <cell r="F1282">
            <v>2012</v>
          </cell>
          <cell r="G1282" t="str">
            <v/>
          </cell>
        </row>
        <row r="1283">
          <cell r="A1283" t="str">
            <v>Hearst Power Distribution Company Limited</v>
          </cell>
          <cell r="E1283">
            <v>3.1049000000000002</v>
          </cell>
          <cell r="F1283">
            <v>2012</v>
          </cell>
          <cell r="G1283" t="str">
            <v/>
          </cell>
        </row>
        <row r="1284">
          <cell r="A1284" t="str">
            <v>Horizon Utilities Corporation</v>
          </cell>
          <cell r="E1284">
            <v>12.2103</v>
          </cell>
          <cell r="F1284">
            <v>2012</v>
          </cell>
          <cell r="G1284" t="str">
            <v/>
          </cell>
        </row>
        <row r="1285">
          <cell r="A1285" t="str">
            <v>Hydro Hawkesbury Inc.</v>
          </cell>
          <cell r="E1285">
            <v>3.2067000000000001</v>
          </cell>
          <cell r="F1285">
            <v>2012</v>
          </cell>
          <cell r="G1285" t="str">
            <v/>
          </cell>
        </row>
        <row r="1286">
          <cell r="A1286" t="str">
            <v>Hydro One Networks Inc.</v>
          </cell>
          <cell r="E1286">
            <v>6.9720000000000004E-2</v>
          </cell>
          <cell r="F1286">
            <v>2012</v>
          </cell>
          <cell r="G1286" t="str">
            <v/>
          </cell>
        </row>
        <row r="1287">
          <cell r="A1287" t="str">
            <v>Hydro Ottawa Limited</v>
          </cell>
          <cell r="E1287">
            <v>9.6661000000000001</v>
          </cell>
          <cell r="F1287">
            <v>2012</v>
          </cell>
          <cell r="G1287" t="str">
            <v/>
          </cell>
        </row>
        <row r="1288">
          <cell r="A1288" t="str">
            <v>Innisfil Hydro Distribution Systems Limited</v>
          </cell>
          <cell r="E1288">
            <v>34.795099999999998</v>
          </cell>
          <cell r="F1288">
            <v>2012</v>
          </cell>
          <cell r="G1288" t="str">
            <v/>
          </cell>
        </row>
        <row r="1289">
          <cell r="A1289" t="str">
            <v>Lakefront Utilities Inc.</v>
          </cell>
          <cell r="E1289">
            <v>11.5631</v>
          </cell>
          <cell r="F1289">
            <v>2012</v>
          </cell>
          <cell r="G1289" t="str">
            <v/>
          </cell>
        </row>
        <row r="1290">
          <cell r="A1290" t="str">
            <v>Lakeland Power Distribution Ltd.</v>
          </cell>
          <cell r="E1290">
            <v>16.936</v>
          </cell>
          <cell r="F1290">
            <v>2012</v>
          </cell>
          <cell r="G1290" t="str">
            <v/>
          </cell>
        </row>
        <row r="1291">
          <cell r="A1291" t="str">
            <v>London Hydro Inc.</v>
          </cell>
          <cell r="E1291">
            <v>10.136200000000001</v>
          </cell>
          <cell r="F1291">
            <v>2012</v>
          </cell>
          <cell r="G1291" t="str">
            <v/>
          </cell>
        </row>
        <row r="1292">
          <cell r="A1292" t="str">
            <v>Midland Power Utility Corporation</v>
          </cell>
          <cell r="E1292">
            <v>38.442500000000003</v>
          </cell>
          <cell r="F1292">
            <v>2012</v>
          </cell>
          <cell r="G1292" t="str">
            <v/>
          </cell>
        </row>
        <row r="1293">
          <cell r="A1293" t="str">
            <v>Milton Hydro Distribution inc.</v>
          </cell>
          <cell r="E1293">
            <v>17.864599999999999</v>
          </cell>
          <cell r="F1293">
            <v>2012</v>
          </cell>
          <cell r="G1293" t="str">
            <v/>
          </cell>
        </row>
        <row r="1294">
          <cell r="A1294" t="str">
            <v>Newmarket - Tay Power Distribution Ltd.</v>
          </cell>
          <cell r="E1294">
            <v>12.0383</v>
          </cell>
          <cell r="F1294">
            <v>2012</v>
          </cell>
          <cell r="G1294" t="str">
            <v/>
          </cell>
        </row>
        <row r="1295">
          <cell r="A1295" t="str">
            <v>Newmarket - Tay Power Distribution Ltd.</v>
          </cell>
          <cell r="E1295">
            <v>12.0383</v>
          </cell>
          <cell r="F1295">
            <v>2012</v>
          </cell>
          <cell r="G1295" t="str">
            <v/>
          </cell>
        </row>
        <row r="1296">
          <cell r="A1296" t="str">
            <v xml:space="preserve">Niagara Peninsula Energy Inc. </v>
          </cell>
          <cell r="E1296">
            <v>12.178699999999999</v>
          </cell>
          <cell r="F1296">
            <v>2012</v>
          </cell>
          <cell r="G1296" t="str">
            <v/>
          </cell>
        </row>
        <row r="1297">
          <cell r="A1297" t="str">
            <v xml:space="preserve">Niagara Peninsula Energy Inc. </v>
          </cell>
          <cell r="E1297">
            <v>12.178699999999999</v>
          </cell>
          <cell r="F1297">
            <v>2012</v>
          </cell>
          <cell r="G1297" t="str">
            <v/>
          </cell>
        </row>
        <row r="1298">
          <cell r="A1298" t="str">
            <v>Norfolk Power Distribution Inc.</v>
          </cell>
          <cell r="E1298">
            <v>19.340199999999999</v>
          </cell>
          <cell r="F1298">
            <v>2012</v>
          </cell>
          <cell r="G1298" t="str">
            <v/>
          </cell>
        </row>
        <row r="1299">
          <cell r="A1299" t="str">
            <v>North Bay Hydro Distribution Limited</v>
          </cell>
          <cell r="E1299">
            <v>15.1211</v>
          </cell>
          <cell r="F1299">
            <v>2012</v>
          </cell>
          <cell r="G1299" t="str">
            <v/>
          </cell>
        </row>
        <row r="1300">
          <cell r="A1300" t="str">
            <v>Oakville Hydro Electricity Distribution Inc.</v>
          </cell>
          <cell r="E1300">
            <v>49.819800000000001</v>
          </cell>
          <cell r="F1300">
            <v>2012</v>
          </cell>
          <cell r="G1300" t="str">
            <v/>
          </cell>
        </row>
        <row r="1301">
          <cell r="A1301" t="str">
            <v>Orangeville Hydro Limited</v>
          </cell>
          <cell r="E1301">
            <v>10.9656</v>
          </cell>
          <cell r="F1301">
            <v>2012</v>
          </cell>
          <cell r="G1301" t="str">
            <v/>
          </cell>
        </row>
        <row r="1302">
          <cell r="A1302" t="str">
            <v>Orillia Power Distribution Corporation</v>
          </cell>
          <cell r="E1302">
            <v>9.6774000000000004</v>
          </cell>
          <cell r="F1302">
            <v>2012</v>
          </cell>
          <cell r="G1302" t="str">
            <v/>
          </cell>
        </row>
        <row r="1303">
          <cell r="A1303" t="str">
            <v>Oshawa PUC Networks Inc.</v>
          </cell>
          <cell r="E1303">
            <v>6.0511999999999997</v>
          </cell>
          <cell r="F1303">
            <v>2012</v>
          </cell>
          <cell r="G1303" t="str">
            <v/>
          </cell>
        </row>
        <row r="1304">
          <cell r="A1304" t="str">
            <v>Ottawa River Power Corporation</v>
          </cell>
          <cell r="E1304">
            <v>7.7587000000000002</v>
          </cell>
          <cell r="F1304">
            <v>2012</v>
          </cell>
          <cell r="G1304" t="str">
            <v/>
          </cell>
        </row>
        <row r="1305">
          <cell r="A1305" t="str">
            <v>Parry Sound Power Corporation</v>
          </cell>
          <cell r="E1305">
            <v>16.226600000000001</v>
          </cell>
          <cell r="F1305">
            <v>2012</v>
          </cell>
          <cell r="G1305" t="str">
            <v/>
          </cell>
        </row>
        <row r="1306">
          <cell r="A1306" t="str">
            <v>Peterborough Distribution Incorporated</v>
          </cell>
          <cell r="E1306">
            <v>17.829999999999998</v>
          </cell>
          <cell r="F1306">
            <v>2012</v>
          </cell>
          <cell r="G1306" t="str">
            <v/>
          </cell>
        </row>
        <row r="1307">
          <cell r="A1307" t="str">
            <v>PowerStream Inc. - excl. former Barrie Hydro Ser. Area</v>
          </cell>
          <cell r="E1307">
            <v>9.3917000000000002</v>
          </cell>
          <cell r="F1307">
            <v>2012</v>
          </cell>
          <cell r="G1307" t="str">
            <v/>
          </cell>
        </row>
        <row r="1308">
          <cell r="A1308" t="str">
            <v>PUC Distribution Inc.</v>
          </cell>
          <cell r="E1308">
            <v>23.975000000000001</v>
          </cell>
          <cell r="F1308">
            <v>2012</v>
          </cell>
          <cell r="G1308" t="str">
            <v/>
          </cell>
        </row>
        <row r="1309">
          <cell r="A1309" t="str">
            <v>Rideau St. Lawrence Distribution Inc.</v>
          </cell>
          <cell r="E1309">
            <v>15.051</v>
          </cell>
          <cell r="F1309">
            <v>2012</v>
          </cell>
          <cell r="G1309" t="str">
            <v/>
          </cell>
        </row>
        <row r="1310">
          <cell r="A1310" t="str">
            <v>St. Thomas Energy Inc.</v>
          </cell>
          <cell r="E1310">
            <v>5.7103000000000002</v>
          </cell>
          <cell r="F1310">
            <v>2012</v>
          </cell>
          <cell r="G1310" t="str">
            <v/>
          </cell>
        </row>
        <row r="1311">
          <cell r="A1311" t="str">
            <v>Thunder Bay Hydro Electricity Distribution Inc.</v>
          </cell>
          <cell r="E1311">
            <v>5.1349999999999998</v>
          </cell>
          <cell r="F1311">
            <v>2012</v>
          </cell>
          <cell r="G1311" t="str">
            <v/>
          </cell>
        </row>
        <row r="1312">
          <cell r="A1312" t="str">
            <v>Tillsonburg Hydro Inc.</v>
          </cell>
          <cell r="E1312">
            <v>10.6876</v>
          </cell>
          <cell r="F1312">
            <v>2012</v>
          </cell>
          <cell r="G1312" t="str">
            <v/>
          </cell>
        </row>
        <row r="1313">
          <cell r="A1313" t="str">
            <v>Veridian Connections Inc. - excluding Gravenhurst</v>
          </cell>
          <cell r="E1313">
            <v>11.0694</v>
          </cell>
          <cell r="F1313">
            <v>2012</v>
          </cell>
          <cell r="G1313" t="str">
            <v/>
          </cell>
        </row>
        <row r="1314">
          <cell r="A1314" t="str">
            <v>Veridian Connections Inc. - Gravenhurst</v>
          </cell>
          <cell r="E1314">
            <v>5.6885000000000003</v>
          </cell>
          <cell r="F1314">
            <v>2012</v>
          </cell>
          <cell r="G1314" t="str">
            <v/>
          </cell>
        </row>
        <row r="1315">
          <cell r="A1315" t="str">
            <v>Welland Hydro-Electric System Corp.</v>
          </cell>
          <cell r="E1315">
            <v>6.0582000000000003</v>
          </cell>
          <cell r="F1315">
            <v>2012</v>
          </cell>
          <cell r="G1315" t="str">
            <v/>
          </cell>
        </row>
        <row r="1316">
          <cell r="A1316" t="str">
            <v>Wellington North Power Inc.</v>
          </cell>
          <cell r="E1316">
            <v>18.867999999999999</v>
          </cell>
          <cell r="F1316">
            <v>2012</v>
          </cell>
          <cell r="G1316" t="str">
            <v/>
          </cell>
        </row>
        <row r="1317">
          <cell r="A1317" t="str">
            <v>West Coast Huron Energy Inc.</v>
          </cell>
          <cell r="E1317">
            <v>10.838699999999999</v>
          </cell>
          <cell r="F1317">
            <v>2012</v>
          </cell>
          <cell r="G1317" t="str">
            <v/>
          </cell>
        </row>
        <row r="1318">
          <cell r="A1318" t="str">
            <v>Westario Power Inc.</v>
          </cell>
          <cell r="E1318">
            <v>13.0802</v>
          </cell>
          <cell r="F1318">
            <v>2012</v>
          </cell>
          <cell r="G1318" t="str">
            <v/>
          </cell>
        </row>
        <row r="1319">
          <cell r="A1319" t="str">
            <v>Whitby Hydro Electric Corporation</v>
          </cell>
          <cell r="E1319">
            <v>12.6951</v>
          </cell>
          <cell r="F1319">
            <v>2012</v>
          </cell>
          <cell r="G1319" t="str">
            <v/>
          </cell>
        </row>
        <row r="1320">
          <cell r="A1320" t="str">
            <v>Algoma Power Inc.</v>
          </cell>
          <cell r="E1320">
            <v>0.15429999999999999</v>
          </cell>
          <cell r="F1320">
            <v>2012</v>
          </cell>
          <cell r="G1320" t="str">
            <v>SL</v>
          </cell>
        </row>
        <row r="1321">
          <cell r="A1321" t="str">
            <v>Atikokan Hydro Inc.</v>
          </cell>
          <cell r="E1321">
            <v>14.636200000000001</v>
          </cell>
          <cell r="F1321">
            <v>2012</v>
          </cell>
          <cell r="G1321" t="str">
            <v>SL</v>
          </cell>
        </row>
        <row r="1322">
          <cell r="A1322" t="str">
            <v>Bluewater Power Distribution Corporation</v>
          </cell>
          <cell r="E1322">
            <v>16.551200000000001</v>
          </cell>
          <cell r="F1322">
            <v>2012</v>
          </cell>
          <cell r="G1322" t="str">
            <v>SL</v>
          </cell>
        </row>
        <row r="1323">
          <cell r="A1323" t="str">
            <v>Brant County Power Inc.</v>
          </cell>
          <cell r="E1323">
            <v>44.279299999999999</v>
          </cell>
          <cell r="F1323">
            <v>2012</v>
          </cell>
          <cell r="G1323" t="str">
            <v>SL</v>
          </cell>
        </row>
        <row r="1324">
          <cell r="A1324" t="str">
            <v>Brantford Power Inc.</v>
          </cell>
          <cell r="E1324">
            <v>2.7126999999999999</v>
          </cell>
          <cell r="F1324">
            <v>2012</v>
          </cell>
          <cell r="G1324" t="str">
            <v>SL</v>
          </cell>
        </row>
        <row r="1325">
          <cell r="A1325" t="str">
            <v>Burlington Hydro Inc.</v>
          </cell>
          <cell r="E1325">
            <v>4.4088000000000003</v>
          </cell>
          <cell r="F1325">
            <v>2012</v>
          </cell>
          <cell r="G1325" t="str">
            <v>SL</v>
          </cell>
        </row>
        <row r="1326">
          <cell r="A1326" t="str">
            <v>Cambridge and North Dumfries Hydro Inc.</v>
          </cell>
          <cell r="E1326">
            <v>12.9488</v>
          </cell>
          <cell r="F1326">
            <v>2012</v>
          </cell>
          <cell r="G1326" t="str">
            <v>SL</v>
          </cell>
        </row>
        <row r="1327">
          <cell r="A1327" t="str">
            <v>Canadian Niagara Power Inc. - Eastern Ontario Power</v>
          </cell>
          <cell r="E1327">
            <v>10.1196</v>
          </cell>
          <cell r="F1327">
            <v>2014</v>
          </cell>
          <cell r="G1327" t="str">
            <v>SL</v>
          </cell>
        </row>
        <row r="1328">
          <cell r="A1328" t="str">
            <v>Canadian Niagara Power Inc. - Fort Erie</v>
          </cell>
          <cell r="E1328">
            <v>10.1196</v>
          </cell>
          <cell r="F1328">
            <v>2014</v>
          </cell>
          <cell r="G1328" t="str">
            <v>SL</v>
          </cell>
        </row>
        <row r="1329">
          <cell r="A1329" t="str">
            <v>Canadian Niagara Power Inc. - Port Colborne</v>
          </cell>
          <cell r="E1329">
            <v>10.1196</v>
          </cell>
          <cell r="F1329">
            <v>2014</v>
          </cell>
          <cell r="G1329" t="str">
            <v>SL</v>
          </cell>
        </row>
        <row r="1330">
          <cell r="A1330" t="str">
            <v>Centre Wellington Hydro Ltd.</v>
          </cell>
          <cell r="E1330">
            <v>21.383600000000001</v>
          </cell>
          <cell r="F1330">
            <v>2012</v>
          </cell>
          <cell r="G1330" t="str">
            <v>SL</v>
          </cell>
        </row>
        <row r="1331">
          <cell r="A1331" t="str">
            <v>Chapleau Public Utilities Corporation</v>
          </cell>
          <cell r="E1331">
            <v>14.412000000000001</v>
          </cell>
          <cell r="F1331">
            <v>2012</v>
          </cell>
          <cell r="G1331" t="str">
            <v>SL</v>
          </cell>
        </row>
        <row r="1332">
          <cell r="A1332" t="str">
            <v>Collus Power Corporation</v>
          </cell>
          <cell r="E1332">
            <v>14.0054</v>
          </cell>
          <cell r="F1332">
            <v>2012</v>
          </cell>
          <cell r="G1332" t="str">
            <v>SL</v>
          </cell>
        </row>
        <row r="1333">
          <cell r="A1333" t="str">
            <v>Cooperative Hydro Embrun Inc.</v>
          </cell>
          <cell r="E1333">
            <v>6.4833999999999996</v>
          </cell>
          <cell r="F1333">
            <v>2012</v>
          </cell>
          <cell r="G1333" t="str">
            <v>SL</v>
          </cell>
        </row>
        <row r="1334">
          <cell r="A1334" t="str">
            <v>E.L.K. Energy Inc.</v>
          </cell>
          <cell r="E1334">
            <v>9.74E-2</v>
          </cell>
          <cell r="F1334">
            <v>2012</v>
          </cell>
          <cell r="G1334" t="str">
            <v>SL</v>
          </cell>
        </row>
        <row r="1335">
          <cell r="A1335" t="str">
            <v>Enersource Hydro Mississauga Inc.</v>
          </cell>
          <cell r="E1335">
            <v>10.258699999999999</v>
          </cell>
          <cell r="F1335">
            <v>2012</v>
          </cell>
          <cell r="G1335" t="str">
            <v>SL</v>
          </cell>
        </row>
        <row r="1336">
          <cell r="A1336" t="str">
            <v>Entegrus Powerlines Inc. - former Chatham-Kent Hydro Service Area</v>
          </cell>
          <cell r="E1336">
            <v>1.2398</v>
          </cell>
          <cell r="F1336">
            <v>2012</v>
          </cell>
          <cell r="G1336" t="str">
            <v>SL</v>
          </cell>
        </row>
        <row r="1337">
          <cell r="A1337" t="str">
            <v>Entegrus Powerlines Inc. - Strathroy, Mount Brydges and Parkhill Service Areas</v>
          </cell>
          <cell r="E1337">
            <v>0.58509999999999995</v>
          </cell>
          <cell r="F1337">
            <v>2012</v>
          </cell>
          <cell r="G1337" t="str">
            <v>SL</v>
          </cell>
        </row>
        <row r="1338">
          <cell r="A1338" t="str">
            <v>Entegrus Powerlines Inc. - Dutton Service Area</v>
          </cell>
          <cell r="E1338">
            <v>2.9853999999999998</v>
          </cell>
          <cell r="F1338">
            <v>2012</v>
          </cell>
          <cell r="G1338" t="str">
            <v>SL</v>
          </cell>
        </row>
        <row r="1339">
          <cell r="A1339" t="str">
            <v>Entegrus Powerlines Inc. - Newbury Service Area</v>
          </cell>
          <cell r="E1339">
            <v>3.4220000000000002</v>
          </cell>
          <cell r="F1339">
            <v>2012</v>
          </cell>
          <cell r="G1339" t="str">
            <v>SL</v>
          </cell>
        </row>
        <row r="1340">
          <cell r="A1340" t="str">
            <v>ENWIN Utilities Ltd.</v>
          </cell>
          <cell r="E1340" t="str">
            <v>-</v>
          </cell>
          <cell r="F1340">
            <v>2012</v>
          </cell>
          <cell r="G1340" t="str">
            <v>SL</v>
          </cell>
        </row>
        <row r="1341">
          <cell r="A1341" t="str">
            <v>Erie Thames Powerlines Corporation</v>
          </cell>
          <cell r="E1341">
            <v>22.094999999999999</v>
          </cell>
          <cell r="F1341">
            <v>2012</v>
          </cell>
          <cell r="G1341" t="str">
            <v>SL</v>
          </cell>
        </row>
        <row r="1342">
          <cell r="A1342" t="str">
            <v>Erie Thames Powerlines Corporation - former Clinton Power Service Area</v>
          </cell>
          <cell r="E1342">
            <v>22.094999999999999</v>
          </cell>
          <cell r="F1342">
            <v>2012</v>
          </cell>
          <cell r="G1342" t="str">
            <v>SL</v>
          </cell>
        </row>
        <row r="1343">
          <cell r="A1343" t="str">
            <v>Erie Thames Powerlines Corporation - former West Perth Power Service Area</v>
          </cell>
          <cell r="E1343">
            <v>22.094999999999999</v>
          </cell>
          <cell r="F1343">
            <v>2012</v>
          </cell>
          <cell r="G1343" t="str">
            <v>SL</v>
          </cell>
        </row>
        <row r="1344">
          <cell r="A1344" t="str">
            <v>Espanola Regional Hydro Distribution Corporation</v>
          </cell>
          <cell r="E1344">
            <v>24.228000000000002</v>
          </cell>
          <cell r="F1344">
            <v>2012</v>
          </cell>
          <cell r="G1344" t="str">
            <v>SL</v>
          </cell>
        </row>
        <row r="1345">
          <cell r="A1345" t="str">
            <v>Essex Powerlines Corporation</v>
          </cell>
          <cell r="E1345">
            <v>7.2325999999999997</v>
          </cell>
          <cell r="F1345">
            <v>2012</v>
          </cell>
          <cell r="G1345" t="str">
            <v>SL</v>
          </cell>
        </row>
        <row r="1346">
          <cell r="A1346" t="str">
            <v>Festival Hydro Inc.</v>
          </cell>
          <cell r="E1346">
            <v>4.9196999999999997</v>
          </cell>
          <cell r="F1346">
            <v>2012</v>
          </cell>
          <cell r="G1346" t="str">
            <v>SL</v>
          </cell>
        </row>
        <row r="1347">
          <cell r="A1347" t="str">
            <v>Fort Frances Power Corporation</v>
          </cell>
          <cell r="E1347">
            <v>3.0363000000000002</v>
          </cell>
          <cell r="F1347">
            <v>2012</v>
          </cell>
          <cell r="G1347" t="str">
            <v>SL</v>
          </cell>
        </row>
        <row r="1348">
          <cell r="A1348" t="str">
            <v>Greater Sudbury Hydro Inc.</v>
          </cell>
          <cell r="E1348">
            <v>10.8171</v>
          </cell>
          <cell r="F1348">
            <v>2012</v>
          </cell>
          <cell r="G1348" t="str">
            <v>SL</v>
          </cell>
        </row>
        <row r="1349">
          <cell r="A1349" t="str">
            <v>Grimsby Power Inc.</v>
          </cell>
          <cell r="E1349">
            <v>4.3468999999999998</v>
          </cell>
          <cell r="F1349">
            <v>2012</v>
          </cell>
          <cell r="G1349" t="str">
            <v>SL</v>
          </cell>
        </row>
        <row r="1350">
          <cell r="A1350" t="str">
            <v>Guelph Hydro Electric Systems Inc.</v>
          </cell>
          <cell r="E1350">
            <v>9.2150999999999996</v>
          </cell>
          <cell r="F1350">
            <v>2012</v>
          </cell>
          <cell r="G1350" t="str">
            <v>SL</v>
          </cell>
        </row>
        <row r="1351">
          <cell r="A1351" t="str">
            <v>Haldimand County Hydro Inc.</v>
          </cell>
          <cell r="E1351">
            <v>15.5108</v>
          </cell>
          <cell r="F1351">
            <v>2012</v>
          </cell>
          <cell r="G1351" t="str">
            <v>SL</v>
          </cell>
        </row>
        <row r="1352">
          <cell r="A1352" t="str">
            <v>Halton Hills Hydro Inc.</v>
          </cell>
          <cell r="E1352">
            <v>28.953800000000001</v>
          </cell>
          <cell r="F1352">
            <v>2012</v>
          </cell>
          <cell r="G1352" t="str">
            <v>SL</v>
          </cell>
        </row>
        <row r="1353">
          <cell r="A1353" t="str">
            <v>Hearst Power Distribution Company Limited</v>
          </cell>
          <cell r="E1353">
            <v>2.2827000000000002</v>
          </cell>
          <cell r="F1353">
            <v>2012</v>
          </cell>
          <cell r="G1353" t="str">
            <v>SL</v>
          </cell>
        </row>
        <row r="1354">
          <cell r="A1354" t="str">
            <v>Horizon Utilities Corporation</v>
          </cell>
          <cell r="E1354">
            <v>6.1961000000000004</v>
          </cell>
          <cell r="F1354">
            <v>2012</v>
          </cell>
          <cell r="G1354" t="str">
            <v>SL</v>
          </cell>
        </row>
        <row r="1355">
          <cell r="A1355" t="str">
            <v>Hydro 2000 Inc.</v>
          </cell>
          <cell r="E1355">
            <v>6.8609</v>
          </cell>
          <cell r="F1355">
            <v>2012</v>
          </cell>
          <cell r="G1355" t="str">
            <v>SL</v>
          </cell>
        </row>
        <row r="1356">
          <cell r="A1356" t="str">
            <v>Hydro Hawkesbury Inc.</v>
          </cell>
          <cell r="E1356">
            <v>6.7286000000000001</v>
          </cell>
          <cell r="F1356">
            <v>2012</v>
          </cell>
          <cell r="G1356" t="str">
            <v>SL</v>
          </cell>
        </row>
        <row r="1357">
          <cell r="A1357" t="str">
            <v>Hydro One Brampton Networks Inc.</v>
          </cell>
          <cell r="E1357">
            <v>8.5206999999999997</v>
          </cell>
          <cell r="F1357">
            <v>2012</v>
          </cell>
          <cell r="G1357" t="str">
            <v>SL</v>
          </cell>
        </row>
        <row r="1358">
          <cell r="A1358" t="str">
            <v>Hydro One Networks Inc.</v>
          </cell>
          <cell r="E1358">
            <v>5.219E-2</v>
          </cell>
          <cell r="F1358">
            <v>2012</v>
          </cell>
          <cell r="G1358" t="str">
            <v>SL</v>
          </cell>
        </row>
        <row r="1359">
          <cell r="A1359" t="str">
            <v>Hydro Ottawa Limited</v>
          </cell>
          <cell r="E1359">
            <v>3.8523000000000001</v>
          </cell>
          <cell r="F1359">
            <v>2012</v>
          </cell>
          <cell r="G1359" t="str">
            <v>SL</v>
          </cell>
        </row>
        <row r="1360">
          <cell r="A1360" t="str">
            <v>Innisfil Hydro Distribution Systems Limited</v>
          </cell>
          <cell r="E1360">
            <v>37.306100000000001</v>
          </cell>
          <cell r="F1360">
            <v>2012</v>
          </cell>
          <cell r="G1360" t="str">
            <v>SL</v>
          </cell>
        </row>
        <row r="1361">
          <cell r="A1361" t="str">
            <v>Kenora Hydro Electric Corporation Ltd.</v>
          </cell>
          <cell r="E1361">
            <v>3.2627999999999999</v>
          </cell>
          <cell r="F1361">
            <v>2012</v>
          </cell>
          <cell r="G1361" t="str">
            <v>SL</v>
          </cell>
        </row>
        <row r="1362">
          <cell r="A1362" t="str">
            <v>Kingston Hydro Corporation</v>
          </cell>
          <cell r="E1362">
            <v>4.5296000000000003</v>
          </cell>
          <cell r="F1362">
            <v>2012</v>
          </cell>
          <cell r="G1362" t="str">
            <v>SL</v>
          </cell>
        </row>
        <row r="1363">
          <cell r="A1363" t="str">
            <v>Kitchener-Wilmot Hydro Inc.</v>
          </cell>
          <cell r="E1363">
            <v>5.3025000000000002</v>
          </cell>
          <cell r="F1363">
            <v>2012</v>
          </cell>
          <cell r="G1363" t="str">
            <v>SL</v>
          </cell>
        </row>
        <row r="1364">
          <cell r="A1364" t="str">
            <v>Lakefront Utilities Inc.</v>
          </cell>
          <cell r="E1364">
            <v>24.472100000000001</v>
          </cell>
          <cell r="F1364">
            <v>2012</v>
          </cell>
          <cell r="G1364" t="str">
            <v>SL</v>
          </cell>
        </row>
        <row r="1365">
          <cell r="A1365" t="str">
            <v>Lakeland Power Distribution Ltd.</v>
          </cell>
          <cell r="E1365">
            <v>14.7836</v>
          </cell>
          <cell r="F1365">
            <v>2012</v>
          </cell>
          <cell r="G1365" t="str">
            <v>SL</v>
          </cell>
        </row>
        <row r="1366">
          <cell r="A1366" t="str">
            <v>London Hydro Inc.</v>
          </cell>
          <cell r="E1366">
            <v>7.1101999999999999</v>
          </cell>
          <cell r="F1366">
            <v>2012</v>
          </cell>
          <cell r="G1366" t="str">
            <v>SL</v>
          </cell>
        </row>
        <row r="1367">
          <cell r="A1367" t="str">
            <v>Midland Power Utility Corporation</v>
          </cell>
          <cell r="E1367">
            <v>8.6265000000000001</v>
          </cell>
          <cell r="F1367">
            <v>2012</v>
          </cell>
          <cell r="G1367" t="str">
            <v>SL</v>
          </cell>
        </row>
        <row r="1368">
          <cell r="A1368" t="str">
            <v>Milton Hydro Distribution inc.</v>
          </cell>
          <cell r="E1368">
            <v>8.6403999999999996</v>
          </cell>
          <cell r="F1368">
            <v>2012</v>
          </cell>
          <cell r="G1368" t="str">
            <v>SL</v>
          </cell>
        </row>
        <row r="1369">
          <cell r="A1369" t="str">
            <v>Newmarket - Tay Power Distribution Ltd.</v>
          </cell>
          <cell r="E1369">
            <v>15.3423</v>
          </cell>
          <cell r="F1369">
            <v>2012</v>
          </cell>
          <cell r="G1369" t="str">
            <v/>
          </cell>
        </row>
        <row r="1370">
          <cell r="A1370" t="str">
            <v>Newmarket - Tay Power Distribution Ltd.</v>
          </cell>
          <cell r="E1370">
            <v>15.3423</v>
          </cell>
          <cell r="F1370">
            <v>2012</v>
          </cell>
          <cell r="G1370" t="str">
            <v/>
          </cell>
        </row>
        <row r="1371">
          <cell r="A1371" t="str">
            <v>Niagara-on-the-Lake Hydro Inc.</v>
          </cell>
          <cell r="E1371">
            <v>19.386399999999998</v>
          </cell>
          <cell r="F1371">
            <v>2012</v>
          </cell>
          <cell r="G1371" t="str">
            <v>SL</v>
          </cell>
        </row>
        <row r="1372">
          <cell r="A1372" t="str">
            <v xml:space="preserve">Niagara Peninsula Energy Inc. </v>
          </cell>
          <cell r="E1372">
            <v>3.6880000000000002</v>
          </cell>
          <cell r="F1372">
            <v>2012</v>
          </cell>
          <cell r="G1372" t="str">
            <v/>
          </cell>
        </row>
        <row r="1373">
          <cell r="A1373" t="str">
            <v xml:space="preserve">Niagara Peninsula Energy Inc. </v>
          </cell>
          <cell r="E1373">
            <v>3.6880000000000002</v>
          </cell>
          <cell r="F1373">
            <v>2012</v>
          </cell>
          <cell r="G1373" t="str">
            <v/>
          </cell>
        </row>
        <row r="1374">
          <cell r="A1374" t="str">
            <v>Norfolk Power Distribution Inc.</v>
          </cell>
          <cell r="E1374">
            <v>7.3914</v>
          </cell>
          <cell r="F1374">
            <v>2012</v>
          </cell>
          <cell r="G1374" t="str">
            <v>SL</v>
          </cell>
        </row>
        <row r="1375">
          <cell r="A1375" t="str">
            <v>North Bay Hydro Distribution Limited</v>
          </cell>
          <cell r="E1375">
            <v>25.590800000000002</v>
          </cell>
          <cell r="F1375">
            <v>2012</v>
          </cell>
          <cell r="G1375" t="str">
            <v>SL</v>
          </cell>
        </row>
        <row r="1376">
          <cell r="A1376" t="str">
            <v>Northern Ontario Wires Inc.</v>
          </cell>
          <cell r="E1376">
            <v>6.2107999999999999</v>
          </cell>
          <cell r="F1376">
            <v>2012</v>
          </cell>
          <cell r="G1376" t="str">
            <v>SL</v>
          </cell>
        </row>
        <row r="1377">
          <cell r="A1377" t="str">
            <v>Oakville Hydro Electricity Distribution Inc.</v>
          </cell>
          <cell r="E1377">
            <v>18.942900000000002</v>
          </cell>
          <cell r="F1377">
            <v>2012</v>
          </cell>
          <cell r="G1377" t="str">
            <v>SL</v>
          </cell>
        </row>
        <row r="1378">
          <cell r="A1378" t="str">
            <v>Orangeville Hydro Limited</v>
          </cell>
          <cell r="E1378">
            <v>6.9657</v>
          </cell>
          <cell r="F1378">
            <v>2012</v>
          </cell>
          <cell r="G1378" t="str">
            <v>SL</v>
          </cell>
        </row>
        <row r="1379">
          <cell r="A1379" t="str">
            <v>Orillia Power Distribution Corporation</v>
          </cell>
          <cell r="E1379">
            <v>14.4627</v>
          </cell>
          <cell r="F1379">
            <v>2012</v>
          </cell>
          <cell r="G1379" t="str">
            <v>SL</v>
          </cell>
        </row>
        <row r="1380">
          <cell r="A1380" t="str">
            <v>Oshawa PUC Networks Inc.</v>
          </cell>
          <cell r="E1380">
            <v>17.6374</v>
          </cell>
          <cell r="F1380">
            <v>2012</v>
          </cell>
          <cell r="G1380" t="str">
            <v>SL</v>
          </cell>
        </row>
        <row r="1381">
          <cell r="A1381" t="str">
            <v>Ottawa River Power Corporation</v>
          </cell>
          <cell r="E1381">
            <v>10.128500000000001</v>
          </cell>
          <cell r="F1381">
            <v>2012</v>
          </cell>
          <cell r="G1381" t="str">
            <v>SL</v>
          </cell>
        </row>
        <row r="1382">
          <cell r="A1382" t="str">
            <v>Parry Sound Power Corporation</v>
          </cell>
          <cell r="E1382">
            <v>19.773099999999999</v>
          </cell>
          <cell r="F1382">
            <v>2012</v>
          </cell>
          <cell r="G1382" t="str">
            <v>SL</v>
          </cell>
        </row>
        <row r="1383">
          <cell r="A1383" t="str">
            <v>Peterborough Distribution Incorporated</v>
          </cell>
          <cell r="E1383">
            <v>13.188000000000001</v>
          </cell>
          <cell r="F1383">
            <v>2012</v>
          </cell>
          <cell r="G1383" t="str">
            <v>SL</v>
          </cell>
        </row>
        <row r="1384">
          <cell r="A1384" t="str">
            <v>PowerStream Inc. - excl. former Barrie Hydro Ser. Area</v>
          </cell>
          <cell r="E1384">
            <v>4.8616000000000001</v>
          </cell>
          <cell r="F1384">
            <v>2012</v>
          </cell>
          <cell r="G1384" t="str">
            <v>SL</v>
          </cell>
        </row>
        <row r="1385">
          <cell r="A1385" t="str">
            <v>PowerStream Inc. - former Barrie Hydro Service Area</v>
          </cell>
          <cell r="E1385">
            <v>11.296099999999999</v>
          </cell>
          <cell r="F1385">
            <v>2012</v>
          </cell>
          <cell r="G1385" t="str">
            <v>SL</v>
          </cell>
        </row>
        <row r="1386">
          <cell r="A1386" t="str">
            <v>PUC Distribution Inc.</v>
          </cell>
          <cell r="E1386">
            <v>16.804500000000001</v>
          </cell>
          <cell r="F1386">
            <v>2012</v>
          </cell>
          <cell r="G1386" t="str">
            <v>SL</v>
          </cell>
        </row>
        <row r="1387">
          <cell r="A1387" t="str">
            <v>Renfrew Hydro Inc.</v>
          </cell>
          <cell r="E1387">
            <v>6.0431999999999997</v>
          </cell>
          <cell r="F1387">
            <v>2012</v>
          </cell>
          <cell r="G1387" t="str">
            <v>SL</v>
          </cell>
        </row>
        <row r="1388">
          <cell r="A1388" t="str">
            <v>Rideau St. Lawrence Distribution Inc.</v>
          </cell>
          <cell r="E1388">
            <v>12.7064</v>
          </cell>
          <cell r="F1388">
            <v>2012</v>
          </cell>
          <cell r="G1388" t="str">
            <v>SL</v>
          </cell>
        </row>
        <row r="1389">
          <cell r="A1389" t="str">
            <v>St. Thomas Energy Inc.</v>
          </cell>
          <cell r="E1389">
            <v>2.4500000000000001E-2</v>
          </cell>
          <cell r="F1389">
            <v>2012</v>
          </cell>
          <cell r="G1389" t="str">
            <v>SL</v>
          </cell>
        </row>
        <row r="1390">
          <cell r="A1390" t="str">
            <v>Sioux Lookout Hydro Inc.</v>
          </cell>
          <cell r="E1390">
            <v>26.021799999999999</v>
          </cell>
          <cell r="F1390">
            <v>2012</v>
          </cell>
          <cell r="G1390" t="str">
            <v>SL</v>
          </cell>
        </row>
        <row r="1391">
          <cell r="A1391" t="str">
            <v>Thunder Bay Hydro Electricity Distribution Inc.</v>
          </cell>
          <cell r="E1391">
            <v>13.061</v>
          </cell>
          <cell r="F1391">
            <v>2012</v>
          </cell>
          <cell r="G1391" t="str">
            <v>SL</v>
          </cell>
        </row>
        <row r="1392">
          <cell r="A1392" t="str">
            <v>Tillsonburg Hydro Inc.</v>
          </cell>
          <cell r="E1392">
            <v>12.0665</v>
          </cell>
          <cell r="F1392">
            <v>2012</v>
          </cell>
          <cell r="G1392" t="str">
            <v>SL</v>
          </cell>
        </row>
        <row r="1393">
          <cell r="A1393" t="str">
            <v>Toronto Hydro-Electric System Limited</v>
          </cell>
          <cell r="E1393">
            <v>28.724799999999998</v>
          </cell>
          <cell r="F1393">
            <v>2012</v>
          </cell>
          <cell r="G1393" t="str">
            <v>SL</v>
          </cell>
        </row>
        <row r="1394">
          <cell r="A1394" t="str">
            <v>Veridian Connections Inc. - excluding Gravenhurst</v>
          </cell>
          <cell r="E1394">
            <v>3.6657000000000002</v>
          </cell>
          <cell r="F1394">
            <v>2012</v>
          </cell>
          <cell r="G1394" t="str">
            <v>SL</v>
          </cell>
        </row>
        <row r="1395">
          <cell r="A1395" t="str">
            <v>Veridian Connections Inc. - Gravenhurst</v>
          </cell>
          <cell r="E1395">
            <v>0.4098</v>
          </cell>
          <cell r="F1395">
            <v>2012</v>
          </cell>
          <cell r="G1395" t="str">
            <v>SL</v>
          </cell>
        </row>
        <row r="1396">
          <cell r="A1396" t="str">
            <v>Wasaga Distribution Inc.</v>
          </cell>
          <cell r="E1396">
            <v>0.84730000000000005</v>
          </cell>
          <cell r="F1396">
            <v>2012</v>
          </cell>
          <cell r="G1396" t="str">
            <v>SL</v>
          </cell>
        </row>
        <row r="1397">
          <cell r="A1397" t="str">
            <v>Waterloo North Hydro Inc.</v>
          </cell>
          <cell r="E1397">
            <v>8.4131</v>
          </cell>
          <cell r="F1397">
            <v>2012</v>
          </cell>
          <cell r="G1397" t="str">
            <v>SL</v>
          </cell>
        </row>
        <row r="1398">
          <cell r="A1398" t="str">
            <v>Welland Hydro-Electric System Corp.</v>
          </cell>
          <cell r="E1398">
            <v>10.801</v>
          </cell>
          <cell r="F1398">
            <v>2012</v>
          </cell>
          <cell r="G1398" t="str">
            <v>SL</v>
          </cell>
        </row>
        <row r="1399">
          <cell r="A1399" t="str">
            <v>Wellington North Power Inc.</v>
          </cell>
          <cell r="E1399">
            <v>7.7198000000000002</v>
          </cell>
          <cell r="F1399">
            <v>2012</v>
          </cell>
          <cell r="G1399" t="str">
            <v>SL</v>
          </cell>
        </row>
        <row r="1400">
          <cell r="A1400" t="str">
            <v>West Coast Huron Energy Inc.</v>
          </cell>
          <cell r="E1400">
            <v>10.7843</v>
          </cell>
          <cell r="F1400">
            <v>2012</v>
          </cell>
          <cell r="G1400" t="str">
            <v>SL</v>
          </cell>
        </row>
        <row r="1401">
          <cell r="A1401" t="str">
            <v>Westario Power Inc.</v>
          </cell>
          <cell r="E1401">
            <v>3.2599</v>
          </cell>
          <cell r="F1401">
            <v>2012</v>
          </cell>
          <cell r="G1401" t="str">
            <v>SL</v>
          </cell>
        </row>
        <row r="1402">
          <cell r="A1402" t="str">
            <v>Whitby Hydro Electric Corporation</v>
          </cell>
          <cell r="E1402">
            <v>6.0407000000000002</v>
          </cell>
          <cell r="F1402">
            <v>2012</v>
          </cell>
          <cell r="G1402" t="str">
            <v>SL</v>
          </cell>
        </row>
        <row r="1403">
          <cell r="A1403" t="str">
            <v>Woodstock Hydro Services Inc.</v>
          </cell>
          <cell r="E1403">
            <v>10.2052</v>
          </cell>
          <cell r="F1403">
            <v>2012</v>
          </cell>
          <cell r="G1403" t="str">
            <v>SL</v>
          </cell>
        </row>
        <row r="1404">
          <cell r="A1404" t="str">
            <v>Algoma Power Inc.</v>
          </cell>
          <cell r="E1404">
            <v>2.9399999999999999E-2</v>
          </cell>
          <cell r="F1404">
            <v>2011</v>
          </cell>
          <cell r="G1404" t="str">
            <v>Consumer</v>
          </cell>
        </row>
        <row r="1405">
          <cell r="A1405" t="str">
            <v>Algoma Power Inc.</v>
          </cell>
          <cell r="E1405">
            <v>2.5728</v>
          </cell>
          <cell r="F1405">
            <v>2011</v>
          </cell>
          <cell r="G1405" t="str">
            <v/>
          </cell>
        </row>
        <row r="1406">
          <cell r="A1406" t="str">
            <v>Atikokan Hydro Inc.</v>
          </cell>
          <cell r="E1406">
            <v>1.21E-2</v>
          </cell>
          <cell r="F1406">
            <v>2011</v>
          </cell>
          <cell r="G1406" t="str">
            <v>Consumer</v>
          </cell>
        </row>
        <row r="1407">
          <cell r="A1407" t="str">
            <v>Bluewater Power Distribution Corporation</v>
          </cell>
          <cell r="E1407">
            <v>1.8599999999999998E-2</v>
          </cell>
          <cell r="F1407">
            <v>2011</v>
          </cell>
          <cell r="G1407" t="str">
            <v>Consumer</v>
          </cell>
        </row>
        <row r="1408">
          <cell r="A1408" t="str">
            <v>Brant County Power Inc.</v>
          </cell>
          <cell r="E1408">
            <v>2.3699999999999999E-2</v>
          </cell>
          <cell r="F1408">
            <v>2011</v>
          </cell>
          <cell r="G1408" t="str">
            <v>Consumer</v>
          </cell>
        </row>
        <row r="1409">
          <cell r="A1409" t="str">
            <v>Brantford Power Inc.</v>
          </cell>
          <cell r="E1409">
            <v>1.37E-2</v>
          </cell>
          <cell r="F1409">
            <v>2011</v>
          </cell>
          <cell r="G1409" t="str">
            <v>Consumer</v>
          </cell>
        </row>
        <row r="1410">
          <cell r="A1410" t="str">
            <v>Burlington Hydro Inc.</v>
          </cell>
          <cell r="E1410">
            <v>1.6500000000000001E-2</v>
          </cell>
          <cell r="F1410">
            <v>2011</v>
          </cell>
          <cell r="G1410" t="str">
            <v>Consumer</v>
          </cell>
        </row>
        <row r="1411">
          <cell r="A1411" t="str">
            <v>Cambridge and North Dumfries Hydro Inc.</v>
          </cell>
          <cell r="E1411">
            <v>1.61E-2</v>
          </cell>
          <cell r="F1411">
            <v>2011</v>
          </cell>
          <cell r="G1411" t="str">
            <v>Consumer</v>
          </cell>
        </row>
        <row r="1412">
          <cell r="A1412" t="str">
            <v>Canadian Niagara Power Inc. - Eastern Ontario Power</v>
          </cell>
          <cell r="E1412">
            <v>1.9900000000000001E-2</v>
          </cell>
          <cell r="F1412">
            <v>2013</v>
          </cell>
          <cell r="G1412" t="str">
            <v>Consumer</v>
          </cell>
        </row>
        <row r="1413">
          <cell r="A1413" t="str">
            <v>Canadian Niagara Power Inc. - Fort Erie</v>
          </cell>
          <cell r="E1413">
            <v>1.9900000000000001E-2</v>
          </cell>
          <cell r="F1413">
            <v>2013</v>
          </cell>
          <cell r="G1413" t="str">
            <v>Consumer</v>
          </cell>
        </row>
        <row r="1414">
          <cell r="A1414" t="str">
            <v>Canadian Niagara Power Inc. - Port Colborne Hydro Inc.</v>
          </cell>
          <cell r="E1414">
            <v>2.4500000000000001E-2</v>
          </cell>
          <cell r="F1414">
            <v>2013</v>
          </cell>
          <cell r="G1414" t="str">
            <v>Consumer</v>
          </cell>
        </row>
        <row r="1415">
          <cell r="A1415" t="str">
            <v>Centre Wellington Hydro Ltd.</v>
          </cell>
          <cell r="E1415">
            <v>1.2699999999999999E-2</v>
          </cell>
          <cell r="F1415">
            <v>2011</v>
          </cell>
          <cell r="G1415" t="str">
            <v>Consumer</v>
          </cell>
        </row>
        <row r="1416">
          <cell r="A1416" t="str">
            <v>Chapleau Public Utilities Corporation</v>
          </cell>
          <cell r="E1416">
            <v>1.0200000000000001E-2</v>
          </cell>
          <cell r="F1416">
            <v>2011</v>
          </cell>
          <cell r="G1416" t="str">
            <v>Consumer</v>
          </cell>
        </row>
        <row r="1417">
          <cell r="A1417" t="str">
            <v>Chatham-Kent Hydro Inc.</v>
          </cell>
          <cell r="E1417">
            <v>8.3999999999999995E-3</v>
          </cell>
          <cell r="F1417">
            <v>2011</v>
          </cell>
          <cell r="G1417" t="str">
            <v>Consumer</v>
          </cell>
        </row>
        <row r="1418">
          <cell r="A1418" t="str">
            <v>COLLUS Power Corporation</v>
          </cell>
          <cell r="E1418">
            <v>1.6899999999999998E-2</v>
          </cell>
          <cell r="F1418">
            <v>2011</v>
          </cell>
          <cell r="G1418" t="str">
            <v>Consumer</v>
          </cell>
        </row>
        <row r="1419">
          <cell r="A1419" t="str">
            <v>Cooperative Hydro Embrun Inc.</v>
          </cell>
          <cell r="E1419">
            <v>1.26E-2</v>
          </cell>
          <cell r="F1419">
            <v>2011</v>
          </cell>
          <cell r="G1419" t="str">
            <v>Consumer</v>
          </cell>
        </row>
        <row r="1420">
          <cell r="A1420" t="str">
            <v>E.L.K. Energy Inc.</v>
          </cell>
          <cell r="E1420">
            <v>7.9000000000000008E-3</v>
          </cell>
          <cell r="F1420">
            <v>2011</v>
          </cell>
          <cell r="G1420" t="str">
            <v>Consumer</v>
          </cell>
        </row>
        <row r="1421">
          <cell r="A1421" t="str">
            <v>Enersource Hydro Mississauga Inc.</v>
          </cell>
          <cell r="E1421">
            <v>1.18E-2</v>
          </cell>
          <cell r="F1421">
            <v>2011</v>
          </cell>
          <cell r="G1421" t="str">
            <v>Consumer</v>
          </cell>
        </row>
        <row r="1422">
          <cell r="A1422" t="str">
            <v>ENWIN Utilities Ltd.</v>
          </cell>
          <cell r="E1422">
            <v>0.02</v>
          </cell>
          <cell r="F1422">
            <v>2011</v>
          </cell>
          <cell r="G1422" t="str">
            <v>Consumer</v>
          </cell>
        </row>
        <row r="1423">
          <cell r="A1423" t="str">
            <v>Erie Thames Powerlines Corporation</v>
          </cell>
          <cell r="E1423">
            <v>1.26E-2</v>
          </cell>
          <cell r="F1423">
            <v>2011</v>
          </cell>
          <cell r="G1423" t="str">
            <v>Consumer</v>
          </cell>
        </row>
        <row r="1424">
          <cell r="A1424" t="str">
            <v>Espanola Regional Hydro Distribution Corporation</v>
          </cell>
          <cell r="E1424">
            <v>1.2E-2</v>
          </cell>
          <cell r="F1424">
            <v>2011</v>
          </cell>
          <cell r="G1424" t="str">
            <v>Consumer</v>
          </cell>
        </row>
        <row r="1425">
          <cell r="A1425" t="str">
            <v>Essex Powerlines Corporation</v>
          </cell>
          <cell r="E1425">
            <v>1.4800000000000001E-2</v>
          </cell>
          <cell r="F1425">
            <v>2011</v>
          </cell>
          <cell r="G1425" t="str">
            <v>Consumer</v>
          </cell>
        </row>
        <row r="1426">
          <cell r="A1426" t="str">
            <v>Festival Hydro Inc.</v>
          </cell>
          <cell r="E1426">
            <v>1.6400000000000001E-2</v>
          </cell>
          <cell r="F1426">
            <v>2011</v>
          </cell>
          <cell r="G1426" t="str">
            <v>Consumer</v>
          </cell>
        </row>
        <row r="1427">
          <cell r="A1427" t="str">
            <v>Festival Hydro Inc. - Hensall</v>
          </cell>
          <cell r="E1427">
            <v>1.34E-2</v>
          </cell>
          <cell r="F1427">
            <v>2011</v>
          </cell>
          <cell r="G1427" t="str">
            <v>Consumer</v>
          </cell>
        </row>
        <row r="1428">
          <cell r="A1428" t="str">
            <v>Fort Frances Power Corporation</v>
          </cell>
          <cell r="E1428">
            <v>8.6999999999999994E-3</v>
          </cell>
          <cell r="F1428">
            <v>2011</v>
          </cell>
          <cell r="G1428" t="str">
            <v>Consumer</v>
          </cell>
        </row>
        <row r="1429">
          <cell r="A1429" t="str">
            <v>Greater Sudbury Hydro Inc.</v>
          </cell>
          <cell r="E1429">
            <v>1.23E-2</v>
          </cell>
          <cell r="F1429">
            <v>2011</v>
          </cell>
          <cell r="G1429" t="str">
            <v>Consumer</v>
          </cell>
        </row>
        <row r="1430">
          <cell r="A1430" t="str">
            <v>Grimsby Power Inc.</v>
          </cell>
          <cell r="E1430">
            <v>8.6E-3</v>
          </cell>
          <cell r="F1430">
            <v>2011</v>
          </cell>
          <cell r="G1430" t="str">
            <v>Consumer</v>
          </cell>
        </row>
        <row r="1431">
          <cell r="A1431" t="str">
            <v>Guelph Hydro Electric Systems Inc.</v>
          </cell>
          <cell r="E1431">
            <v>1.6400000000000001E-2</v>
          </cell>
          <cell r="F1431">
            <v>2011</v>
          </cell>
          <cell r="G1431" t="str">
            <v>Consumer</v>
          </cell>
        </row>
        <row r="1432">
          <cell r="A1432" t="str">
            <v>Haldimand County Hydro Inc.</v>
          </cell>
          <cell r="E1432">
            <v>3.1099999999999999E-2</v>
          </cell>
          <cell r="F1432">
            <v>2011</v>
          </cell>
          <cell r="G1432" t="str">
            <v>Consumer</v>
          </cell>
        </row>
        <row r="1433">
          <cell r="A1433" t="str">
            <v>Halton Hills Hydro Inc.</v>
          </cell>
          <cell r="E1433">
            <v>1.21E-2</v>
          </cell>
          <cell r="F1433">
            <v>2011</v>
          </cell>
          <cell r="G1433" t="str">
            <v>Consumer</v>
          </cell>
        </row>
        <row r="1434">
          <cell r="A1434" t="str">
            <v>Hearst Power Distribution Company Limited</v>
          </cell>
          <cell r="E1434">
            <v>1.5599999999999999E-2</v>
          </cell>
          <cell r="F1434">
            <v>2011</v>
          </cell>
          <cell r="G1434" t="str">
            <v>Consumer</v>
          </cell>
        </row>
        <row r="1435">
          <cell r="A1435" t="str">
            <v>Horizon Utilities Corporation</v>
          </cell>
          <cell r="E1435">
            <v>1.4200000000000001E-2</v>
          </cell>
          <cell r="F1435">
            <v>2011</v>
          </cell>
          <cell r="G1435" t="str">
            <v>Consumer</v>
          </cell>
        </row>
        <row r="1436">
          <cell r="A1436" t="str">
            <v>Hydro 2000 Inc.</v>
          </cell>
          <cell r="E1436">
            <v>6.0000000000000001E-3</v>
          </cell>
          <cell r="F1436">
            <v>2011</v>
          </cell>
          <cell r="G1436" t="str">
            <v>Consumer</v>
          </cell>
        </row>
        <row r="1437">
          <cell r="A1437" t="str">
            <v>Hydro Hawkesbury Inc.</v>
          </cell>
          <cell r="E1437">
            <v>7.9000000000000008E-3</v>
          </cell>
          <cell r="F1437">
            <v>2011</v>
          </cell>
          <cell r="G1437" t="str">
            <v>Consumer</v>
          </cell>
        </row>
        <row r="1438">
          <cell r="A1438" t="str">
            <v>Hydro One Brampton Networks Inc.</v>
          </cell>
          <cell r="E1438">
            <v>1.4200000000000001E-2</v>
          </cell>
          <cell r="F1438">
            <v>2011</v>
          </cell>
          <cell r="G1438" t="str">
            <v>Consumer</v>
          </cell>
        </row>
        <row r="1439">
          <cell r="A1439" t="str">
            <v>Hydro Ottawa Limited</v>
          </cell>
          <cell r="E1439">
            <v>2.07E-2</v>
          </cell>
          <cell r="F1439">
            <v>2011</v>
          </cell>
          <cell r="G1439" t="str">
            <v>Consumer</v>
          </cell>
        </row>
        <row r="1440">
          <cell r="A1440" t="str">
            <v>Innisfil Hydro Distribution Systems Limited</v>
          </cell>
          <cell r="E1440">
            <v>1.8599999999999998E-2</v>
          </cell>
          <cell r="F1440">
            <v>2011</v>
          </cell>
          <cell r="G1440" t="str">
            <v>Consumer</v>
          </cell>
        </row>
        <row r="1441">
          <cell r="A1441" t="str">
            <v>Kenora Hydro Electric Corporation Ltd.</v>
          </cell>
          <cell r="E1441">
            <v>1.37E-2</v>
          </cell>
          <cell r="F1441">
            <v>2011</v>
          </cell>
          <cell r="G1441" t="str">
            <v>Consumer</v>
          </cell>
        </row>
        <row r="1442">
          <cell r="A1442" t="str">
            <v>Kingston Hydro Corporation</v>
          </cell>
          <cell r="E1442">
            <v>1.4800000000000001E-2</v>
          </cell>
          <cell r="F1442">
            <v>2011</v>
          </cell>
          <cell r="G1442" t="str">
            <v>Consumer</v>
          </cell>
        </row>
        <row r="1443">
          <cell r="A1443" t="str">
            <v>Kitchener-Wilmot Hydro Inc.</v>
          </cell>
          <cell r="E1443">
            <v>1.7000000000000001E-2</v>
          </cell>
          <cell r="F1443">
            <v>2011</v>
          </cell>
          <cell r="G1443" t="str">
            <v>Consumer</v>
          </cell>
        </row>
        <row r="1444">
          <cell r="A1444" t="str">
            <v>Lakefront Utilities Inc.</v>
          </cell>
          <cell r="E1444">
            <v>1.34E-2</v>
          </cell>
          <cell r="F1444">
            <v>2011</v>
          </cell>
          <cell r="G1444" t="str">
            <v>Consumer</v>
          </cell>
        </row>
        <row r="1445">
          <cell r="A1445" t="str">
            <v>Lakeland Power Distribution Ltd.</v>
          </cell>
          <cell r="E1445">
            <v>1.37E-2</v>
          </cell>
          <cell r="F1445">
            <v>2011</v>
          </cell>
          <cell r="G1445" t="str">
            <v>Consumer</v>
          </cell>
        </row>
        <row r="1446">
          <cell r="A1446" t="str">
            <v>London Hydro Inc.</v>
          </cell>
          <cell r="E1446">
            <v>1.4200000000000001E-2</v>
          </cell>
          <cell r="F1446">
            <v>2011</v>
          </cell>
          <cell r="G1446" t="str">
            <v>Consumer</v>
          </cell>
        </row>
        <row r="1447">
          <cell r="A1447" t="str">
            <v>Middlesex Power Distribution Corporation</v>
          </cell>
          <cell r="E1447">
            <v>1.3899999999999999E-2</v>
          </cell>
          <cell r="F1447">
            <v>2011</v>
          </cell>
          <cell r="G1447" t="str">
            <v>Consumer</v>
          </cell>
        </row>
        <row r="1448">
          <cell r="A1448" t="str">
            <v>Middlesex Power Distribution Corporation - Dutton</v>
          </cell>
          <cell r="E1448">
            <v>1.21E-2</v>
          </cell>
          <cell r="F1448">
            <v>2011</v>
          </cell>
          <cell r="G1448" t="str">
            <v>Consumer</v>
          </cell>
        </row>
        <row r="1449">
          <cell r="A1449" t="str">
            <v>Middlesex Power Distribution Corporation - Newbury</v>
          </cell>
          <cell r="E1449">
            <v>1.2E-2</v>
          </cell>
          <cell r="F1449">
            <v>2011</v>
          </cell>
          <cell r="G1449" t="str">
            <v>Consumer</v>
          </cell>
        </row>
        <row r="1450">
          <cell r="A1450" t="str">
            <v>Midland Power Utility Corporation</v>
          </cell>
          <cell r="E1450">
            <v>1.9400000000000001E-2</v>
          </cell>
          <cell r="F1450">
            <v>2011</v>
          </cell>
          <cell r="G1450" t="str">
            <v>Consumer</v>
          </cell>
        </row>
        <row r="1451">
          <cell r="A1451" t="str">
            <v>Milton Hydro Distribution inc.</v>
          </cell>
          <cell r="E1451">
            <v>1.38E-2</v>
          </cell>
          <cell r="F1451">
            <v>2011</v>
          </cell>
          <cell r="G1451" t="str">
            <v>Consumer</v>
          </cell>
        </row>
        <row r="1452">
          <cell r="A1452" t="str">
            <v>Niagara Peninsula Energy Inc. - Niagara Falls</v>
          </cell>
          <cell r="E1452">
            <v>1.5699999999999999E-2</v>
          </cell>
          <cell r="F1452">
            <v>2011</v>
          </cell>
          <cell r="G1452" t="str">
            <v>Consumer</v>
          </cell>
        </row>
        <row r="1453">
          <cell r="A1453" t="str">
            <v>Niagara Peninsula Energy Inc. - Peninsula West</v>
          </cell>
          <cell r="E1453">
            <v>1.5699999999999999E-2</v>
          </cell>
          <cell r="F1453">
            <v>2011</v>
          </cell>
          <cell r="G1453" t="str">
            <v>Consumer</v>
          </cell>
        </row>
        <row r="1454">
          <cell r="A1454" t="str">
            <v>Niagara-on-the-Lake Hydro Inc.</v>
          </cell>
          <cell r="E1454">
            <v>1.2699999999999999E-2</v>
          </cell>
          <cell r="F1454">
            <v>2011</v>
          </cell>
          <cell r="G1454" t="str">
            <v>Consumer</v>
          </cell>
        </row>
        <row r="1455">
          <cell r="A1455" t="str">
            <v>Norfolk Power Distribution Inc.</v>
          </cell>
          <cell r="E1455">
            <v>1.9E-2</v>
          </cell>
          <cell r="F1455">
            <v>2011</v>
          </cell>
          <cell r="G1455" t="str">
            <v>Consumer</v>
          </cell>
        </row>
        <row r="1456">
          <cell r="A1456" t="str">
            <v>North Bay Hydro Distribution Limited</v>
          </cell>
          <cell r="E1456">
            <v>1.2699999999999999E-2</v>
          </cell>
          <cell r="F1456">
            <v>2011</v>
          </cell>
          <cell r="G1456" t="str">
            <v>Consumer</v>
          </cell>
        </row>
        <row r="1457">
          <cell r="A1457" t="str">
            <v>Northern Ontario Wires Inc.</v>
          </cell>
          <cell r="E1457">
            <v>1.34E-2</v>
          </cell>
          <cell r="F1457">
            <v>2011</v>
          </cell>
          <cell r="G1457" t="str">
            <v>Consumer</v>
          </cell>
        </row>
        <row r="1458">
          <cell r="A1458" t="str">
            <v>Oakville Hydro Electricity Distribution Inc.</v>
          </cell>
          <cell r="E1458">
            <v>1.43E-2</v>
          </cell>
          <cell r="F1458">
            <v>2011</v>
          </cell>
          <cell r="G1458" t="str">
            <v>Consumer</v>
          </cell>
        </row>
        <row r="1459">
          <cell r="A1459" t="str">
            <v>Orangeville Hydro Limited</v>
          </cell>
          <cell r="E1459">
            <v>1.3899999999999999E-2</v>
          </cell>
          <cell r="F1459">
            <v>2011</v>
          </cell>
          <cell r="G1459" t="str">
            <v>Consumer</v>
          </cell>
        </row>
        <row r="1460">
          <cell r="A1460" t="str">
            <v>Orillia Power Distribution Corporation</v>
          </cell>
          <cell r="E1460">
            <v>1.6199999999999999E-2</v>
          </cell>
          <cell r="F1460">
            <v>2011</v>
          </cell>
          <cell r="G1460" t="str">
            <v>Consumer</v>
          </cell>
        </row>
        <row r="1461">
          <cell r="A1461" t="str">
            <v>Oshawa PUC Networks Inc.</v>
          </cell>
          <cell r="E1461">
            <v>1.23E-2</v>
          </cell>
          <cell r="F1461">
            <v>2011</v>
          </cell>
          <cell r="G1461" t="str">
            <v>Consumer</v>
          </cell>
        </row>
        <row r="1462">
          <cell r="A1462" t="str">
            <v>Ottawa River Power Corporation</v>
          </cell>
          <cell r="E1462">
            <v>1.49E-2</v>
          </cell>
          <cell r="F1462">
            <v>2011</v>
          </cell>
          <cell r="G1462" t="str">
            <v>Consumer</v>
          </cell>
        </row>
        <row r="1463">
          <cell r="A1463" t="str">
            <v>Parry Sound Power Corporation</v>
          </cell>
          <cell r="E1463">
            <v>1.72E-2</v>
          </cell>
          <cell r="F1463">
            <v>2011</v>
          </cell>
          <cell r="G1463" t="str">
            <v>Consumer</v>
          </cell>
        </row>
        <row r="1464">
          <cell r="A1464" t="str">
            <v>Peterborough Distribution Incorporated</v>
          </cell>
          <cell r="E1464">
            <v>1.15E-2</v>
          </cell>
          <cell r="F1464">
            <v>2011</v>
          </cell>
          <cell r="G1464" t="str">
            <v>Consumer</v>
          </cell>
        </row>
        <row r="1465">
          <cell r="A1465" t="str">
            <v>PowerStream Inc. - Barrie</v>
          </cell>
          <cell r="E1465">
            <v>1.3599999999999999E-2</v>
          </cell>
          <cell r="F1465">
            <v>2011</v>
          </cell>
          <cell r="G1465" t="str">
            <v>Consumer</v>
          </cell>
        </row>
        <row r="1466">
          <cell r="A1466" t="str">
            <v>PowerStream Inc. - South</v>
          </cell>
          <cell r="E1466">
            <v>1.34E-2</v>
          </cell>
          <cell r="F1466">
            <v>2011</v>
          </cell>
          <cell r="G1466" t="str">
            <v>Consumer</v>
          </cell>
        </row>
        <row r="1467">
          <cell r="A1467" t="str">
            <v>PUC Distribution Inc.</v>
          </cell>
          <cell r="E1467">
            <v>1.5100000000000001E-2</v>
          </cell>
          <cell r="F1467">
            <v>2011</v>
          </cell>
          <cell r="G1467" t="str">
            <v>Consumer</v>
          </cell>
        </row>
        <row r="1468">
          <cell r="A1468" t="str">
            <v>Renfrew Hydro Inc.</v>
          </cell>
          <cell r="E1468">
            <v>1.46E-2</v>
          </cell>
          <cell r="F1468">
            <v>2011</v>
          </cell>
          <cell r="G1468" t="str">
            <v>Consumer</v>
          </cell>
        </row>
        <row r="1469">
          <cell r="A1469" t="str">
            <v>Rideau St. Lawrence Distribution Inc.</v>
          </cell>
          <cell r="E1469">
            <v>1.17E-2</v>
          </cell>
          <cell r="F1469">
            <v>2011</v>
          </cell>
          <cell r="G1469" t="str">
            <v>Consumer</v>
          </cell>
        </row>
        <row r="1470">
          <cell r="A1470" t="str">
            <v>Sioux Lookout Hydro Inc.</v>
          </cell>
          <cell r="E1470">
            <v>1.03E-2</v>
          </cell>
          <cell r="F1470">
            <v>2011</v>
          </cell>
          <cell r="G1470" t="str">
            <v>Consumer</v>
          </cell>
        </row>
        <row r="1471">
          <cell r="A1471" t="str">
            <v>St. Thomas Energy Inc.</v>
          </cell>
          <cell r="E1471">
            <v>1.6E-2</v>
          </cell>
          <cell r="F1471">
            <v>2011</v>
          </cell>
          <cell r="G1471" t="str">
            <v>Consumer</v>
          </cell>
        </row>
        <row r="1472">
          <cell r="A1472" t="str">
            <v>Thunder Bay Hydro Electricity Distribution Inc.</v>
          </cell>
          <cell r="E1472">
            <v>1.24E-2</v>
          </cell>
          <cell r="F1472">
            <v>2011</v>
          </cell>
          <cell r="G1472" t="str">
            <v>Consumer</v>
          </cell>
        </row>
        <row r="1473">
          <cell r="A1473" t="str">
            <v>Tillsonburg Hydro Inc.</v>
          </cell>
          <cell r="E1473">
            <v>1.6799999999999999E-2</v>
          </cell>
          <cell r="F1473">
            <v>2011</v>
          </cell>
          <cell r="G1473" t="str">
            <v>Consumer</v>
          </cell>
        </row>
        <row r="1474">
          <cell r="A1474" t="str">
            <v>Toronto Hydro-Electric System Limited</v>
          </cell>
          <cell r="E1474">
            <v>1.52E-2</v>
          </cell>
          <cell r="F1474">
            <v>2011</v>
          </cell>
          <cell r="G1474" t="str">
            <v>Consumer</v>
          </cell>
        </row>
        <row r="1475">
          <cell r="A1475" t="str">
            <v>Veridian Connections Inc.</v>
          </cell>
          <cell r="E1475">
            <v>1.5599999999999999E-2</v>
          </cell>
          <cell r="F1475">
            <v>2011</v>
          </cell>
          <cell r="G1475" t="str">
            <v>Consumer</v>
          </cell>
        </row>
        <row r="1476">
          <cell r="A1476" t="str">
            <v>Veridian Connections Inc. - Gravenhurst</v>
          </cell>
          <cell r="E1476">
            <v>3.27E-2</v>
          </cell>
          <cell r="F1476">
            <v>2011</v>
          </cell>
          <cell r="G1476" t="str">
            <v/>
          </cell>
        </row>
        <row r="1477">
          <cell r="A1477" t="str">
            <v>Veridian Connections Inc. - Gravenhurst</v>
          </cell>
          <cell r="E1477">
            <v>2.2599999999999999E-2</v>
          </cell>
          <cell r="F1477">
            <v>2011</v>
          </cell>
          <cell r="G1477" t="str">
            <v>Consumer</v>
          </cell>
        </row>
        <row r="1478">
          <cell r="A1478" t="str">
            <v>Veridian Connections Inc. - Gravenhurst</v>
          </cell>
          <cell r="E1478">
            <v>1.9199999999999998E-2</v>
          </cell>
          <cell r="F1478">
            <v>2011</v>
          </cell>
          <cell r="G1478" t="str">
            <v>Consumer</v>
          </cell>
        </row>
        <row r="1479">
          <cell r="A1479" t="str">
            <v>Wasaga Distribution Inc.</v>
          </cell>
          <cell r="E1479">
            <v>1.47E-2</v>
          </cell>
          <cell r="F1479">
            <v>2011</v>
          </cell>
          <cell r="G1479" t="str">
            <v>Consumer</v>
          </cell>
        </row>
        <row r="1480">
          <cell r="A1480" t="str">
            <v>Waterloo North Hydro Inc.</v>
          </cell>
          <cell r="E1480">
            <v>1.84E-2</v>
          </cell>
          <cell r="F1480">
            <v>2011</v>
          </cell>
          <cell r="G1480" t="str">
            <v>Consumer</v>
          </cell>
        </row>
        <row r="1481">
          <cell r="A1481" t="str">
            <v>Welland Hydro-Electric System Corp.</v>
          </cell>
          <cell r="E1481">
            <v>1.43E-2</v>
          </cell>
          <cell r="F1481">
            <v>2011</v>
          </cell>
          <cell r="G1481" t="str">
            <v>Consumer</v>
          </cell>
        </row>
        <row r="1482">
          <cell r="A1482" t="str">
            <v>Wellington North Power Inc.</v>
          </cell>
          <cell r="E1482">
            <v>1.3899999999999999E-2</v>
          </cell>
          <cell r="F1482">
            <v>2011</v>
          </cell>
          <cell r="G1482" t="str">
            <v>Consumer</v>
          </cell>
        </row>
        <row r="1483">
          <cell r="A1483" t="str">
            <v>West Coast Huron Energy Inc.</v>
          </cell>
          <cell r="E1483">
            <v>1.8200000000000001E-2</v>
          </cell>
          <cell r="F1483">
            <v>2011</v>
          </cell>
          <cell r="G1483" t="str">
            <v>Consumer</v>
          </cell>
        </row>
        <row r="1484">
          <cell r="A1484" t="str">
            <v>Westario Power Inc.</v>
          </cell>
          <cell r="E1484">
            <v>1.41E-2</v>
          </cell>
          <cell r="F1484">
            <v>2011</v>
          </cell>
          <cell r="G1484" t="str">
            <v>Consumer</v>
          </cell>
        </row>
        <row r="1485">
          <cell r="A1485" t="str">
            <v>Woodstock Hydro Services Inc.</v>
          </cell>
          <cell r="E1485">
            <v>2.18E-2</v>
          </cell>
          <cell r="F1485">
            <v>2011</v>
          </cell>
          <cell r="G1485" t="str">
            <v>Consumer</v>
          </cell>
        </row>
        <row r="1486">
          <cell r="A1486" t="str">
            <v>Whitby Hydro Electric Corporation</v>
          </cell>
          <cell r="E1486">
            <v>1.41E-2</v>
          </cell>
          <cell r="F1486">
            <v>2011</v>
          </cell>
          <cell r="G1486" t="str">
            <v>Consumer</v>
          </cell>
        </row>
        <row r="1487">
          <cell r="A1487" t="str">
            <v>Algoma Power Inc.</v>
          </cell>
          <cell r="E1487">
            <v>2.9399999999999999E-2</v>
          </cell>
          <cell r="F1487">
            <v>2010</v>
          </cell>
          <cell r="G1487" t="str">
            <v>Consumer</v>
          </cell>
        </row>
        <row r="1488">
          <cell r="A1488" t="str">
            <v>Atikokan Hydro Inc.</v>
          </cell>
          <cell r="E1488">
            <v>1.21E-2</v>
          </cell>
          <cell r="F1488">
            <v>2010</v>
          </cell>
          <cell r="G1488" t="str">
            <v>Consumer</v>
          </cell>
        </row>
        <row r="1489">
          <cell r="A1489" t="str">
            <v>Bluewater Power Distribution Corporation</v>
          </cell>
          <cell r="E1489">
            <v>1.8599999999999998E-2</v>
          </cell>
          <cell r="F1489">
            <v>2010</v>
          </cell>
          <cell r="G1489" t="str">
            <v>Consumer</v>
          </cell>
        </row>
        <row r="1490">
          <cell r="A1490" t="str">
            <v>Brant County Power Inc.</v>
          </cell>
          <cell r="E1490">
            <v>2.1600000000000001E-2</v>
          </cell>
          <cell r="F1490">
            <v>2010</v>
          </cell>
          <cell r="G1490" t="str">
            <v>Consumer</v>
          </cell>
        </row>
        <row r="1491">
          <cell r="A1491" t="str">
            <v>Brantford Power Inc.</v>
          </cell>
          <cell r="E1491">
            <v>1.37E-2</v>
          </cell>
          <cell r="F1491">
            <v>2010</v>
          </cell>
          <cell r="G1491" t="str">
            <v>Consumer</v>
          </cell>
        </row>
        <row r="1492">
          <cell r="A1492" t="str">
            <v>Burlington Hydro Inc.</v>
          </cell>
          <cell r="E1492">
            <v>1.66E-2</v>
          </cell>
          <cell r="F1492">
            <v>2010</v>
          </cell>
          <cell r="G1492" t="str">
            <v>Consumer</v>
          </cell>
        </row>
        <row r="1493">
          <cell r="A1493" t="str">
            <v>Cambridge and North Dumfries Hydro Inc.</v>
          </cell>
          <cell r="E1493">
            <v>1.61E-2</v>
          </cell>
          <cell r="F1493">
            <v>2010</v>
          </cell>
          <cell r="G1493" t="str">
            <v>Consumer</v>
          </cell>
        </row>
        <row r="1494">
          <cell r="A1494" t="str">
            <v>Canadian Niagara Power Inc. - Eastern Ontario Power</v>
          </cell>
          <cell r="E1494">
            <v>2.01E-2</v>
          </cell>
          <cell r="F1494">
            <v>2014</v>
          </cell>
          <cell r="G1494" t="str">
            <v>Consumer</v>
          </cell>
        </row>
        <row r="1495">
          <cell r="A1495" t="str">
            <v>Canadian Niagara Power Inc. - Fort Erie</v>
          </cell>
          <cell r="E1495">
            <v>2.01E-2</v>
          </cell>
          <cell r="F1495">
            <v>2014</v>
          </cell>
          <cell r="G1495" t="str">
            <v>Consumer</v>
          </cell>
        </row>
        <row r="1496">
          <cell r="A1496" t="str">
            <v>Canadian Niagara Power Inc. - Port Colborne</v>
          </cell>
          <cell r="E1496">
            <v>2.2800000000000001E-2</v>
          </cell>
          <cell r="F1496">
            <v>2014</v>
          </cell>
          <cell r="G1496" t="str">
            <v>Consumer</v>
          </cell>
        </row>
        <row r="1497">
          <cell r="A1497" t="str">
            <v>Centre Wellington Hydro Ltd.</v>
          </cell>
          <cell r="E1497">
            <v>1.29E-2</v>
          </cell>
          <cell r="F1497">
            <v>2010</v>
          </cell>
          <cell r="G1497" t="str">
            <v>Consumer</v>
          </cell>
        </row>
        <row r="1498">
          <cell r="A1498" t="str">
            <v>Chapleau Public Utilities Corporation</v>
          </cell>
          <cell r="E1498">
            <v>1.0200000000000001E-2</v>
          </cell>
          <cell r="F1498">
            <v>2010</v>
          </cell>
          <cell r="G1498" t="str">
            <v>Consumer</v>
          </cell>
        </row>
        <row r="1499">
          <cell r="A1499" t="str">
            <v>Chatham-Kent Hydro Inc.</v>
          </cell>
          <cell r="E1499">
            <v>8.3999999999999995E-3</v>
          </cell>
          <cell r="F1499">
            <v>2010</v>
          </cell>
          <cell r="G1499" t="str">
            <v>Consumer</v>
          </cell>
        </row>
        <row r="1500">
          <cell r="A1500" t="str">
            <v>Clinton Power Corporation</v>
          </cell>
          <cell r="E1500">
            <v>1.3599999999999999E-2</v>
          </cell>
          <cell r="F1500">
            <v>2010</v>
          </cell>
          <cell r="G1500" t="str">
            <v>Consumer</v>
          </cell>
        </row>
        <row r="1501">
          <cell r="A1501" t="str">
            <v>COLLUS Power Corporation</v>
          </cell>
          <cell r="E1501">
            <v>1.78E-2</v>
          </cell>
          <cell r="F1501">
            <v>2010</v>
          </cell>
          <cell r="G1501" t="str">
            <v>Consumer</v>
          </cell>
        </row>
        <row r="1502">
          <cell r="A1502" t="str">
            <v>Cooperative Hydro Embrun Inc.</v>
          </cell>
          <cell r="E1502">
            <v>1.26E-2</v>
          </cell>
          <cell r="F1502">
            <v>2010</v>
          </cell>
          <cell r="G1502" t="str">
            <v>Consumer</v>
          </cell>
        </row>
        <row r="1503">
          <cell r="A1503" t="str">
            <v>E.L.K. Energy Inc.</v>
          </cell>
          <cell r="E1503">
            <v>7.9000000000000008E-3</v>
          </cell>
          <cell r="F1503">
            <v>2010</v>
          </cell>
          <cell r="G1503" t="str">
            <v>Consumer</v>
          </cell>
        </row>
        <row r="1504">
          <cell r="A1504" t="str">
            <v>Enersource Hydro Mississauga Inc.</v>
          </cell>
          <cell r="E1504">
            <v>1.18E-2</v>
          </cell>
          <cell r="F1504">
            <v>2010</v>
          </cell>
          <cell r="G1504" t="str">
            <v>Consumer</v>
          </cell>
        </row>
        <row r="1505">
          <cell r="A1505" t="str">
            <v>ENWIN Utilities Ltd.</v>
          </cell>
          <cell r="E1505">
            <v>1.9900000000000001E-2</v>
          </cell>
          <cell r="F1505">
            <v>2010</v>
          </cell>
          <cell r="G1505" t="str">
            <v>Consumer</v>
          </cell>
        </row>
        <row r="1506">
          <cell r="A1506" t="str">
            <v>Erie Thames Powerlines Corporation</v>
          </cell>
          <cell r="E1506">
            <v>1.26E-2</v>
          </cell>
          <cell r="F1506">
            <v>2010</v>
          </cell>
          <cell r="G1506" t="str">
            <v>Consumer</v>
          </cell>
        </row>
        <row r="1507">
          <cell r="A1507" t="str">
            <v>Espanola Regional Hydro Distribution Corporation</v>
          </cell>
          <cell r="E1507">
            <v>1.2E-2</v>
          </cell>
          <cell r="F1507">
            <v>2010</v>
          </cell>
          <cell r="G1507" t="str">
            <v>Consumer</v>
          </cell>
        </row>
        <row r="1508">
          <cell r="A1508" t="str">
            <v>Essex Powerlines Corporation</v>
          </cell>
          <cell r="E1508">
            <v>1.4800000000000001E-2</v>
          </cell>
          <cell r="F1508">
            <v>2010</v>
          </cell>
          <cell r="G1508" t="str">
            <v>Consumer</v>
          </cell>
        </row>
        <row r="1509">
          <cell r="A1509" t="str">
            <v>Festival Hydro Inc.</v>
          </cell>
          <cell r="E1509">
            <v>1.6299999999999999E-2</v>
          </cell>
          <cell r="F1509">
            <v>2010</v>
          </cell>
          <cell r="G1509" t="str">
            <v>Consumer</v>
          </cell>
        </row>
        <row r="1510">
          <cell r="A1510" t="str">
            <v>Festival Hydro Inc. - Hensall</v>
          </cell>
          <cell r="E1510">
            <v>1.2E-2</v>
          </cell>
          <cell r="F1510">
            <v>2010</v>
          </cell>
          <cell r="G1510" t="str">
            <v>Consumer</v>
          </cell>
        </row>
        <row r="1511">
          <cell r="A1511" t="str">
            <v>Fort Frances Power Corporation</v>
          </cell>
          <cell r="E1511">
            <v>8.6999999999999994E-3</v>
          </cell>
          <cell r="F1511">
            <v>2010</v>
          </cell>
          <cell r="G1511" t="str">
            <v>Consumer</v>
          </cell>
        </row>
        <row r="1512">
          <cell r="A1512" t="str">
            <v>Greater Sudbury Hydro Inc.</v>
          </cell>
          <cell r="E1512">
            <v>1.23E-2</v>
          </cell>
          <cell r="F1512">
            <v>2010</v>
          </cell>
          <cell r="G1512" t="str">
            <v>Consumer</v>
          </cell>
        </row>
        <row r="1513">
          <cell r="A1513" t="str">
            <v>Grimsby Power Inc.</v>
          </cell>
          <cell r="E1513">
            <v>8.6E-3</v>
          </cell>
          <cell r="F1513">
            <v>2010</v>
          </cell>
          <cell r="G1513" t="str">
            <v>Consumer</v>
          </cell>
        </row>
        <row r="1514">
          <cell r="A1514" t="str">
            <v>Guelph Hydro Electric Systems Inc.</v>
          </cell>
          <cell r="E1514">
            <v>1.6400000000000001E-2</v>
          </cell>
          <cell r="F1514">
            <v>2010</v>
          </cell>
          <cell r="G1514" t="str">
            <v>Consumer</v>
          </cell>
        </row>
        <row r="1515">
          <cell r="A1515" t="str">
            <v>Haldimand County Hydro Inc.</v>
          </cell>
          <cell r="E1515">
            <v>3.3399999999999999E-2</v>
          </cell>
          <cell r="F1515">
            <v>2010</v>
          </cell>
          <cell r="G1515" t="str">
            <v>Consumer</v>
          </cell>
        </row>
        <row r="1516">
          <cell r="A1516" t="str">
            <v>Halton Hills Hydro Inc.</v>
          </cell>
          <cell r="E1516">
            <v>1.21E-2</v>
          </cell>
          <cell r="F1516">
            <v>2010</v>
          </cell>
          <cell r="G1516" t="str">
            <v>Consumer</v>
          </cell>
        </row>
        <row r="1517">
          <cell r="A1517" t="str">
            <v>Hearst Power Distribution Company Limited</v>
          </cell>
          <cell r="E1517">
            <v>1.5599999999999999E-2</v>
          </cell>
          <cell r="F1517">
            <v>2010</v>
          </cell>
          <cell r="G1517" t="str">
            <v>Consumer</v>
          </cell>
        </row>
        <row r="1518">
          <cell r="A1518" t="str">
            <v>Horizon Utilities Corporation</v>
          </cell>
          <cell r="E1518">
            <v>1.2699999999999999E-2</v>
          </cell>
          <cell r="F1518">
            <v>2010</v>
          </cell>
          <cell r="G1518" t="str">
            <v>Consumer</v>
          </cell>
        </row>
        <row r="1519">
          <cell r="A1519" t="str">
            <v>Hydro 2000 Inc.</v>
          </cell>
          <cell r="E1519">
            <v>6.0000000000000001E-3</v>
          </cell>
          <cell r="F1519">
            <v>2010</v>
          </cell>
          <cell r="G1519" t="str">
            <v>Consumer</v>
          </cell>
        </row>
        <row r="1520">
          <cell r="A1520" t="str">
            <v>Hydro Hawkesbury Inc.</v>
          </cell>
          <cell r="E1520">
            <v>7.9000000000000008E-3</v>
          </cell>
          <cell r="F1520">
            <v>2010</v>
          </cell>
          <cell r="G1520" t="str">
            <v>Consumer</v>
          </cell>
        </row>
        <row r="1521">
          <cell r="A1521" t="str">
            <v>Hydro One Brampton Networks Inc.</v>
          </cell>
          <cell r="E1521">
            <v>1.54E-2</v>
          </cell>
          <cell r="F1521">
            <v>2010</v>
          </cell>
          <cell r="G1521" t="str">
            <v>Consumer</v>
          </cell>
        </row>
        <row r="1522">
          <cell r="A1522" t="str">
            <v>Hydro Ottawa Limited</v>
          </cell>
          <cell r="E1522">
            <v>2.07E-2</v>
          </cell>
          <cell r="F1522">
            <v>2010</v>
          </cell>
          <cell r="G1522" t="str">
            <v>Consumer</v>
          </cell>
        </row>
        <row r="1523">
          <cell r="A1523" t="str">
            <v>Innisfil Hydro Distribution Systems Limited</v>
          </cell>
          <cell r="E1523">
            <v>1.8599999999999998E-2</v>
          </cell>
          <cell r="F1523">
            <v>2010</v>
          </cell>
          <cell r="G1523" t="str">
            <v>Consumer</v>
          </cell>
        </row>
        <row r="1524">
          <cell r="A1524" t="str">
            <v>Kenora Hydro Electric Corporation Ltd.</v>
          </cell>
          <cell r="E1524">
            <v>9.9000000000000008E-3</v>
          </cell>
          <cell r="F1524">
            <v>2010</v>
          </cell>
          <cell r="G1524" t="str">
            <v>Consumer</v>
          </cell>
        </row>
        <row r="1525">
          <cell r="A1525" t="str">
            <v>Kingston Hydro Corporation</v>
          </cell>
          <cell r="E1525">
            <v>1.24E-2</v>
          </cell>
          <cell r="F1525">
            <v>2010</v>
          </cell>
          <cell r="G1525" t="str">
            <v>Consumer</v>
          </cell>
        </row>
        <row r="1526">
          <cell r="A1526" t="str">
            <v>Kitchener-Wilmot Hydro Inc.</v>
          </cell>
          <cell r="E1526">
            <v>1.6899999999999998E-2</v>
          </cell>
          <cell r="F1526">
            <v>2010</v>
          </cell>
          <cell r="G1526" t="str">
            <v>Consumer</v>
          </cell>
        </row>
        <row r="1527">
          <cell r="A1527" t="str">
            <v>Lakefront Utilities Inc.</v>
          </cell>
          <cell r="E1527">
            <v>1.3299999999999999E-2</v>
          </cell>
          <cell r="F1527">
            <v>2010</v>
          </cell>
          <cell r="G1527" t="str">
            <v>Consumer</v>
          </cell>
        </row>
        <row r="1528">
          <cell r="A1528" t="str">
            <v>Lakeland Power Distribution Ltd.</v>
          </cell>
          <cell r="E1528">
            <v>1.37E-2</v>
          </cell>
          <cell r="F1528">
            <v>2010</v>
          </cell>
          <cell r="G1528" t="str">
            <v>Consumer</v>
          </cell>
        </row>
        <row r="1529">
          <cell r="A1529" t="str">
            <v>London Hydro Inc.</v>
          </cell>
          <cell r="E1529">
            <v>1.4200000000000001E-2</v>
          </cell>
          <cell r="F1529">
            <v>2010</v>
          </cell>
          <cell r="G1529" t="str">
            <v>Consumer</v>
          </cell>
        </row>
        <row r="1530">
          <cell r="A1530" t="str">
            <v>Middlesex Power Distribution Corporation</v>
          </cell>
          <cell r="E1530">
            <v>1.3899999999999999E-2</v>
          </cell>
          <cell r="F1530">
            <v>2010</v>
          </cell>
          <cell r="G1530" t="str">
            <v>Consumer</v>
          </cell>
        </row>
        <row r="1531">
          <cell r="A1531" t="str">
            <v>Middlesex Power Distribution Corporation - Dutton</v>
          </cell>
          <cell r="E1531">
            <v>1.21E-2</v>
          </cell>
          <cell r="F1531">
            <v>2010</v>
          </cell>
          <cell r="G1531" t="str">
            <v>Consumer</v>
          </cell>
        </row>
        <row r="1532">
          <cell r="A1532" t="str">
            <v>Middlesex Power Distribution Corporation - Newbury</v>
          </cell>
          <cell r="E1532">
            <v>1.2E-2</v>
          </cell>
          <cell r="F1532">
            <v>2010</v>
          </cell>
          <cell r="G1532" t="str">
            <v>Consumer</v>
          </cell>
        </row>
        <row r="1533">
          <cell r="A1533" t="str">
            <v>Midland Power Utility Corporation</v>
          </cell>
          <cell r="E1533">
            <v>1.9400000000000001E-2</v>
          </cell>
          <cell r="F1533">
            <v>2010</v>
          </cell>
          <cell r="G1533" t="str">
            <v>Consumer</v>
          </cell>
        </row>
        <row r="1534">
          <cell r="A1534" t="str">
            <v>Milton Hydro Distribution inc.</v>
          </cell>
          <cell r="E1534">
            <v>1.2800000000000001E-2</v>
          </cell>
          <cell r="F1534">
            <v>2010</v>
          </cell>
          <cell r="G1534" t="str">
            <v>Consumer</v>
          </cell>
        </row>
        <row r="1535">
          <cell r="A1535" t="str">
            <v>Newmarket - Tay Power Distribution Ltd.</v>
          </cell>
          <cell r="E1535">
            <v>1.43E-2</v>
          </cell>
          <cell r="F1535">
            <v>2010</v>
          </cell>
          <cell r="G1535" t="str">
            <v>Consumer</v>
          </cell>
        </row>
        <row r="1536">
          <cell r="A1536" t="str">
            <v>Niagara Peninsula Energy Inc. - Niagara Falls</v>
          </cell>
          <cell r="E1536">
            <v>1.3599999999999999E-2</v>
          </cell>
          <cell r="F1536">
            <v>2010</v>
          </cell>
          <cell r="G1536" t="str">
            <v>Consumer</v>
          </cell>
        </row>
        <row r="1537">
          <cell r="A1537" t="str">
            <v>Niagara Peninsula Energy Inc. - Peninsula West</v>
          </cell>
          <cell r="E1537">
            <v>1.7999999999999999E-2</v>
          </cell>
          <cell r="F1537">
            <v>2010</v>
          </cell>
          <cell r="G1537" t="str">
            <v>Consumer</v>
          </cell>
        </row>
        <row r="1538">
          <cell r="A1538" t="str">
            <v>Niagara Peninsula Energy Inc. - Peninsula West</v>
          </cell>
          <cell r="E1538">
            <v>1.34E-2</v>
          </cell>
          <cell r="F1538">
            <v>2010</v>
          </cell>
          <cell r="G1538" t="str">
            <v>Consumer</v>
          </cell>
        </row>
        <row r="1539">
          <cell r="A1539" t="str">
            <v>Niagara-on-the-Lake Hydro Inc.</v>
          </cell>
          <cell r="E1539">
            <v>1.2699999999999999E-2</v>
          </cell>
          <cell r="F1539">
            <v>2010</v>
          </cell>
          <cell r="G1539" t="str">
            <v>Consumer</v>
          </cell>
        </row>
        <row r="1540">
          <cell r="A1540" t="str">
            <v>Norfolk Power Distribution Inc.</v>
          </cell>
          <cell r="E1540">
            <v>1.9E-2</v>
          </cell>
          <cell r="F1540">
            <v>2010</v>
          </cell>
          <cell r="G1540" t="str">
            <v>Consumer</v>
          </cell>
        </row>
        <row r="1541">
          <cell r="A1541" t="str">
            <v>North Bay Hydro Distribution Limited</v>
          </cell>
          <cell r="E1541">
            <v>1.2699999999999999E-2</v>
          </cell>
          <cell r="F1541">
            <v>2010</v>
          </cell>
          <cell r="G1541" t="str">
            <v>Consumer</v>
          </cell>
        </row>
        <row r="1542">
          <cell r="A1542" t="str">
            <v>Northern Ontario Wires Inc.</v>
          </cell>
          <cell r="E1542">
            <v>1.3299999999999999E-2</v>
          </cell>
          <cell r="F1542">
            <v>2010</v>
          </cell>
          <cell r="G1542" t="str">
            <v>Consumer</v>
          </cell>
        </row>
        <row r="1543">
          <cell r="A1543" t="str">
            <v>Oakville Hydro Electricity Distribution Inc.</v>
          </cell>
          <cell r="E1543">
            <v>1.4500000000000001E-2</v>
          </cell>
          <cell r="F1543">
            <v>2010</v>
          </cell>
          <cell r="G1543" t="str">
            <v>Consumer</v>
          </cell>
        </row>
        <row r="1544">
          <cell r="A1544" t="str">
            <v>Orangeville Hydro Limited</v>
          </cell>
          <cell r="E1544">
            <v>1.4E-2</v>
          </cell>
          <cell r="F1544">
            <v>2010</v>
          </cell>
          <cell r="G1544" t="str">
            <v>Consumer</v>
          </cell>
        </row>
        <row r="1545">
          <cell r="A1545" t="str">
            <v>Orillia Power Distribution Corporation</v>
          </cell>
          <cell r="E1545">
            <v>1.6199999999999999E-2</v>
          </cell>
          <cell r="F1545">
            <v>2010</v>
          </cell>
          <cell r="G1545" t="str">
            <v>Consumer</v>
          </cell>
        </row>
        <row r="1546">
          <cell r="A1546" t="str">
            <v>Oshawa PUC Networks Inc.</v>
          </cell>
          <cell r="E1546">
            <v>1.23E-2</v>
          </cell>
          <cell r="F1546">
            <v>2010</v>
          </cell>
          <cell r="G1546" t="str">
            <v>Consumer</v>
          </cell>
        </row>
        <row r="1547">
          <cell r="A1547" t="str">
            <v>Ottawa River Power Corporation</v>
          </cell>
          <cell r="E1547">
            <v>1.49E-2</v>
          </cell>
          <cell r="F1547">
            <v>2010</v>
          </cell>
          <cell r="G1547" t="str">
            <v>Consumer</v>
          </cell>
        </row>
        <row r="1548">
          <cell r="A1548" t="str">
            <v>Parry Sound Power Corporation</v>
          </cell>
          <cell r="E1548">
            <v>1.34E-2</v>
          </cell>
          <cell r="F1548">
            <v>2010</v>
          </cell>
          <cell r="G1548" t="str">
            <v>Consumer</v>
          </cell>
        </row>
        <row r="1549">
          <cell r="A1549" t="str">
            <v>Peterborough Distribution Incorporated</v>
          </cell>
          <cell r="E1549">
            <v>1.15E-2</v>
          </cell>
          <cell r="F1549">
            <v>2010</v>
          </cell>
          <cell r="G1549" t="str">
            <v>Consumer</v>
          </cell>
        </row>
        <row r="1550">
          <cell r="A1550" t="str">
            <v>PowerStream Inc. - Barrie</v>
          </cell>
          <cell r="E1550">
            <v>1.37E-2</v>
          </cell>
          <cell r="F1550">
            <v>2010</v>
          </cell>
          <cell r="G1550" t="str">
            <v>Consumer</v>
          </cell>
        </row>
        <row r="1551">
          <cell r="A1551" t="str">
            <v>PowerStream Inc. - South</v>
          </cell>
          <cell r="E1551">
            <v>1.34E-2</v>
          </cell>
          <cell r="F1551">
            <v>2010</v>
          </cell>
          <cell r="G1551" t="str">
            <v>Consumer</v>
          </cell>
        </row>
        <row r="1552">
          <cell r="A1552" t="str">
            <v>PUC Distribution Inc.</v>
          </cell>
          <cell r="E1552">
            <v>1.5100000000000001E-2</v>
          </cell>
          <cell r="F1552">
            <v>2010</v>
          </cell>
          <cell r="G1552" t="str">
            <v>Consumer</v>
          </cell>
        </row>
        <row r="1553">
          <cell r="A1553" t="str">
            <v>Renfrew Hydro Inc.</v>
          </cell>
          <cell r="E1553">
            <v>1.49E-2</v>
          </cell>
          <cell r="F1553">
            <v>2010</v>
          </cell>
          <cell r="G1553" t="str">
            <v>Consumer</v>
          </cell>
        </row>
        <row r="1554">
          <cell r="A1554" t="str">
            <v>Rideau St. Lawrence Distribution Inc.</v>
          </cell>
          <cell r="E1554">
            <v>1.17E-2</v>
          </cell>
          <cell r="F1554">
            <v>2010</v>
          </cell>
          <cell r="G1554" t="str">
            <v>Consumer</v>
          </cell>
        </row>
        <row r="1555">
          <cell r="A1555" t="str">
            <v>Sioux Lookout Hydro Inc.</v>
          </cell>
          <cell r="E1555">
            <v>1.03E-2</v>
          </cell>
          <cell r="F1555">
            <v>2010</v>
          </cell>
          <cell r="G1555" t="str">
            <v>Consumer</v>
          </cell>
        </row>
        <row r="1556">
          <cell r="A1556" t="str">
            <v>St. Thomas Energy Inc.</v>
          </cell>
          <cell r="E1556">
            <v>1.5599999999999999E-2</v>
          </cell>
          <cell r="F1556">
            <v>2010</v>
          </cell>
          <cell r="G1556" t="str">
            <v>Consumer</v>
          </cell>
        </row>
        <row r="1557">
          <cell r="A1557" t="str">
            <v>Thunder Bay Hydro Electricity Distribution Inc.</v>
          </cell>
          <cell r="E1557">
            <v>1.2800000000000001E-2</v>
          </cell>
          <cell r="F1557">
            <v>2010</v>
          </cell>
          <cell r="G1557" t="str">
            <v>Consumer</v>
          </cell>
        </row>
        <row r="1558">
          <cell r="A1558" t="str">
            <v>Tillsonburg Hydro Inc.</v>
          </cell>
          <cell r="E1558">
            <v>1.7999999999999999E-2</v>
          </cell>
          <cell r="F1558">
            <v>2010</v>
          </cell>
          <cell r="G1558" t="str">
            <v>Consumer</v>
          </cell>
        </row>
        <row r="1559">
          <cell r="A1559" t="str">
            <v>Toronto Hydro-Electric System Limited</v>
          </cell>
          <cell r="E1559">
            <v>1.5720000000000001E-2</v>
          </cell>
          <cell r="F1559">
            <v>2010</v>
          </cell>
          <cell r="G1559" t="str">
            <v>Consumer</v>
          </cell>
        </row>
        <row r="1560">
          <cell r="A1560" t="str">
            <v>Veridian Connections Inc.</v>
          </cell>
          <cell r="E1560">
            <v>1.5599999999999999E-2</v>
          </cell>
          <cell r="F1560">
            <v>2010</v>
          </cell>
          <cell r="G1560" t="str">
            <v>Consumer</v>
          </cell>
        </row>
        <row r="1561">
          <cell r="A1561" t="str">
            <v>Veridian Connections Inc. - Gravenhurst</v>
          </cell>
          <cell r="E1561">
            <v>1.9199999999999998E-2</v>
          </cell>
          <cell r="F1561">
            <v>2010</v>
          </cell>
          <cell r="G1561" t="str">
            <v>Consumer</v>
          </cell>
        </row>
        <row r="1562">
          <cell r="A1562" t="str">
            <v>Veridian Connections Inc. - Gravenhurst</v>
          </cell>
          <cell r="E1562">
            <v>2.01E-2</v>
          </cell>
          <cell r="F1562">
            <v>2010</v>
          </cell>
          <cell r="G1562" t="str">
            <v>Consumer</v>
          </cell>
        </row>
        <row r="1563">
          <cell r="A1563" t="str">
            <v>Veridian Connections Inc. - Gravenhurst</v>
          </cell>
          <cell r="E1563">
            <v>3.2599999999999997E-2</v>
          </cell>
          <cell r="F1563">
            <v>2010</v>
          </cell>
          <cell r="G1563" t="str">
            <v/>
          </cell>
        </row>
        <row r="1564">
          <cell r="A1564" t="str">
            <v>Wasaga Distribution Inc.</v>
          </cell>
          <cell r="E1564">
            <v>1.47E-2</v>
          </cell>
          <cell r="F1564">
            <v>2010</v>
          </cell>
          <cell r="G1564" t="str">
            <v>Consumer</v>
          </cell>
        </row>
        <row r="1565">
          <cell r="A1565" t="str">
            <v>Waterloo North Hydro Inc.</v>
          </cell>
          <cell r="E1565">
            <v>1.3100000000000001E-2</v>
          </cell>
          <cell r="F1565">
            <v>2010</v>
          </cell>
          <cell r="G1565" t="str">
            <v>Consumer</v>
          </cell>
        </row>
        <row r="1566">
          <cell r="A1566" t="str">
            <v>Welland Hydro-Electric System Corp.</v>
          </cell>
          <cell r="E1566">
            <v>1.43E-2</v>
          </cell>
          <cell r="F1566">
            <v>2010</v>
          </cell>
          <cell r="G1566" t="str">
            <v>Consumer</v>
          </cell>
        </row>
        <row r="1567">
          <cell r="A1567" t="str">
            <v>Wellington North Power Inc.</v>
          </cell>
          <cell r="E1567">
            <v>1.3899999999999999E-2</v>
          </cell>
          <cell r="F1567">
            <v>2010</v>
          </cell>
          <cell r="G1567" t="str">
            <v>Consumer</v>
          </cell>
        </row>
        <row r="1568">
          <cell r="A1568" t="str">
            <v>West Coast Huron Energy Inc.</v>
          </cell>
          <cell r="E1568">
            <v>1.8200000000000001E-2</v>
          </cell>
          <cell r="F1568">
            <v>2010</v>
          </cell>
          <cell r="G1568" t="str">
            <v>Consumer</v>
          </cell>
        </row>
        <row r="1569">
          <cell r="A1569" t="str">
            <v>West Perth Power Inc.</v>
          </cell>
          <cell r="E1569">
            <v>1.01E-2</v>
          </cell>
          <cell r="F1569">
            <v>2010</v>
          </cell>
          <cell r="G1569" t="str">
            <v>Consumer</v>
          </cell>
        </row>
        <row r="1570">
          <cell r="A1570" t="str">
            <v>Westario Power Inc.</v>
          </cell>
          <cell r="E1570">
            <v>1.41E-2</v>
          </cell>
          <cell r="F1570">
            <v>2010</v>
          </cell>
          <cell r="G1570" t="str">
            <v>Consumer</v>
          </cell>
        </row>
        <row r="1571">
          <cell r="A1571" t="str">
            <v>Whitby Hydro Electric Corporation</v>
          </cell>
          <cell r="E1571">
            <v>1.37E-2</v>
          </cell>
          <cell r="F1571">
            <v>2010</v>
          </cell>
          <cell r="G1571" t="str">
            <v>Consumer</v>
          </cell>
        </row>
        <row r="1572">
          <cell r="A1572" t="str">
            <v>Woodstock Hydro Services Inc.</v>
          </cell>
          <cell r="E1572">
            <v>1.9E-2</v>
          </cell>
          <cell r="F1572">
            <v>2010</v>
          </cell>
          <cell r="G1572" t="str">
            <v>Consumer</v>
          </cell>
        </row>
        <row r="1573">
          <cell r="A1573" t="str">
            <v>Algoma Power Inc.</v>
          </cell>
          <cell r="E1573">
            <v>2.9399999999999999E-2</v>
          </cell>
          <cell r="F1573">
            <v>2010</v>
          </cell>
          <cell r="G1573" t="str">
            <v>Business</v>
          </cell>
        </row>
        <row r="1574">
          <cell r="A1574" t="str">
            <v>Algoma Power Inc.</v>
          </cell>
          <cell r="E1574">
            <v>2.9399999999999999E-2</v>
          </cell>
          <cell r="F1574">
            <v>2011</v>
          </cell>
          <cell r="G1574" t="str">
            <v>Business</v>
          </cell>
        </row>
        <row r="1575">
          <cell r="A1575" t="str">
            <v>Algoma Power Inc.</v>
          </cell>
          <cell r="E1575">
            <v>3.0200000000000001E-2</v>
          </cell>
          <cell r="F1575">
            <v>2012</v>
          </cell>
          <cell r="G1575" t="str">
            <v>Business</v>
          </cell>
        </row>
        <row r="1576">
          <cell r="A1576" t="str">
            <v>Algoma Power Inc.</v>
          </cell>
          <cell r="E1576">
            <v>3.1300000000000001E-2</v>
          </cell>
          <cell r="F1576">
            <v>2013</v>
          </cell>
          <cell r="G1576" t="str">
            <v>Business</v>
          </cell>
        </row>
        <row r="1577">
          <cell r="A1577" t="str">
            <v>Algoma Power Inc.</v>
          </cell>
          <cell r="E1577">
            <v>3.2500000000000001E-2</v>
          </cell>
          <cell r="F1577">
            <v>2014</v>
          </cell>
          <cell r="G1577" t="str">
            <v>Business</v>
          </cell>
        </row>
        <row r="1578">
          <cell r="A1578" t="str">
            <v>Algoma Power Inc.</v>
          </cell>
          <cell r="E1578">
            <v>2.5728</v>
          </cell>
          <cell r="F1578">
            <v>2011</v>
          </cell>
          <cell r="G1578" t="str">
            <v>Industrial</v>
          </cell>
        </row>
        <row r="1579">
          <cell r="A1579" t="str">
            <v>Algoma Power Inc.</v>
          </cell>
          <cell r="E1579">
            <v>2.7086000000000001</v>
          </cell>
          <cell r="F1579">
            <v>2012</v>
          </cell>
          <cell r="G1579" t="str">
            <v>Industrial</v>
          </cell>
        </row>
        <row r="1580">
          <cell r="A1580" t="str">
            <v>Algoma Power Inc.</v>
          </cell>
          <cell r="E1580">
            <v>2.8948999999999998</v>
          </cell>
          <cell r="F1580">
            <v>2013</v>
          </cell>
          <cell r="G1580" t="str">
            <v>Industrial</v>
          </cell>
        </row>
        <row r="1581">
          <cell r="A1581" t="str">
            <v>Algoma Power Inc.</v>
          </cell>
          <cell r="E1581">
            <v>3.0886999999999998</v>
          </cell>
          <cell r="F1581">
            <v>2014</v>
          </cell>
          <cell r="G1581" t="str">
            <v>Industrial</v>
          </cell>
        </row>
        <row r="1582">
          <cell r="A1582" t="str">
            <v>Atikokan Hydro Inc.</v>
          </cell>
          <cell r="E1582">
            <v>8.8999999999999999E-3</v>
          </cell>
          <cell r="F1582">
            <v>2011</v>
          </cell>
          <cell r="G1582" t="str">
            <v>Business</v>
          </cell>
        </row>
        <row r="1583">
          <cell r="A1583" t="str">
            <v>Bluewater Power Distribution Corporation</v>
          </cell>
          <cell r="E1583">
            <v>1.6899999999999998E-2</v>
          </cell>
          <cell r="F1583">
            <v>2011</v>
          </cell>
          <cell r="G1583" t="str">
            <v>Business</v>
          </cell>
        </row>
        <row r="1584">
          <cell r="A1584" t="str">
            <v>Brant County Power Inc.</v>
          </cell>
          <cell r="E1584">
            <v>1.7000000000000001E-2</v>
          </cell>
          <cell r="F1584">
            <v>2011</v>
          </cell>
          <cell r="G1584" t="str">
            <v>Business</v>
          </cell>
        </row>
        <row r="1585">
          <cell r="A1585" t="str">
            <v>Brantford Power Inc.</v>
          </cell>
          <cell r="E1585">
            <v>6.4000000000000003E-3</v>
          </cell>
          <cell r="F1585">
            <v>2011</v>
          </cell>
          <cell r="G1585" t="str">
            <v>Business</v>
          </cell>
        </row>
        <row r="1586">
          <cell r="A1586" t="str">
            <v>Burlington Hydro Inc.</v>
          </cell>
          <cell r="E1586">
            <v>1.35E-2</v>
          </cell>
          <cell r="F1586">
            <v>2011</v>
          </cell>
          <cell r="G1586" t="str">
            <v>Business</v>
          </cell>
        </row>
        <row r="1587">
          <cell r="A1587" t="str">
            <v>Cambridge and North Dumfries Hydro Inc.</v>
          </cell>
          <cell r="E1587">
            <v>1.2500000000000001E-2</v>
          </cell>
          <cell r="F1587">
            <v>2011</v>
          </cell>
          <cell r="G1587" t="str">
            <v>Business</v>
          </cell>
        </row>
        <row r="1588">
          <cell r="A1588" t="str">
            <v>Canadian Niagara Power Inc. - Eastern Ontario Power</v>
          </cell>
          <cell r="E1588">
            <v>2.4799999999999999E-2</v>
          </cell>
          <cell r="F1588">
            <v>2013</v>
          </cell>
          <cell r="G1588" t="str">
            <v>Business</v>
          </cell>
        </row>
        <row r="1589">
          <cell r="A1589" t="str">
            <v>Canadian Niagara Power Inc. - Fort Erie</v>
          </cell>
          <cell r="E1589">
            <v>2.4799999999999999E-2</v>
          </cell>
          <cell r="F1589">
            <v>2013</v>
          </cell>
          <cell r="G1589" t="str">
            <v>Business</v>
          </cell>
        </row>
        <row r="1590">
          <cell r="A1590" t="str">
            <v>Canadian Niagara Power Inc. - Port Colborne Hydro Inc.</v>
          </cell>
          <cell r="E1590">
            <v>1.9300000000000001E-2</v>
          </cell>
          <cell r="F1590">
            <v>2013</v>
          </cell>
          <cell r="G1590" t="str">
            <v>Business</v>
          </cell>
        </row>
        <row r="1591">
          <cell r="A1591" t="str">
            <v>Centre Wellington Hydro Ltd.</v>
          </cell>
          <cell r="E1591">
            <v>1.5900000000000001E-2</v>
          </cell>
          <cell r="F1591">
            <v>2011</v>
          </cell>
          <cell r="G1591" t="str">
            <v>Business</v>
          </cell>
        </row>
        <row r="1592">
          <cell r="A1592" t="str">
            <v>Chapleau Public Utilities Corporation</v>
          </cell>
          <cell r="E1592">
            <v>1.2200000000000001E-2</v>
          </cell>
          <cell r="F1592">
            <v>2011</v>
          </cell>
          <cell r="G1592" t="str">
            <v>Business</v>
          </cell>
        </row>
        <row r="1593">
          <cell r="A1593" t="str">
            <v>Chatham-Kent Hydro Inc.</v>
          </cell>
          <cell r="E1593">
            <v>1.12E-2</v>
          </cell>
          <cell r="F1593">
            <v>2011</v>
          </cell>
          <cell r="G1593" t="str">
            <v>Business</v>
          </cell>
        </row>
        <row r="1594">
          <cell r="A1594" t="str">
            <v>COLLUS Power Corporation</v>
          </cell>
          <cell r="E1594">
            <v>1.12E-2</v>
          </cell>
          <cell r="F1594">
            <v>2011</v>
          </cell>
          <cell r="G1594" t="str">
            <v>Business</v>
          </cell>
        </row>
        <row r="1595">
          <cell r="A1595" t="str">
            <v>Cooperative Hydro Embrun Inc.</v>
          </cell>
          <cell r="E1595">
            <v>1.66E-2</v>
          </cell>
          <cell r="F1595">
            <v>2011</v>
          </cell>
          <cell r="G1595" t="str">
            <v>Business</v>
          </cell>
        </row>
        <row r="1596">
          <cell r="A1596" t="str">
            <v>E.L.K. Energy Inc.</v>
          </cell>
          <cell r="E1596">
            <v>1.6999999999999999E-3</v>
          </cell>
          <cell r="F1596">
            <v>2011</v>
          </cell>
          <cell r="G1596" t="str">
            <v>Business</v>
          </cell>
        </row>
        <row r="1597">
          <cell r="A1597" t="str">
            <v>Enersource Hydro Mississauga Inc.</v>
          </cell>
          <cell r="E1597">
            <v>1.15E-2</v>
          </cell>
          <cell r="F1597">
            <v>2011</v>
          </cell>
          <cell r="G1597" t="str">
            <v>Business</v>
          </cell>
        </row>
        <row r="1598">
          <cell r="A1598" t="str">
            <v>ENWIN Utilities Ltd.</v>
          </cell>
          <cell r="E1598">
            <v>1.6199999999999999E-2</v>
          </cell>
          <cell r="F1598">
            <v>2011</v>
          </cell>
          <cell r="G1598" t="str">
            <v>Business</v>
          </cell>
        </row>
        <row r="1599">
          <cell r="A1599" t="str">
            <v>Erie Thames Powerlines Corporation</v>
          </cell>
          <cell r="E1599">
            <v>8.9999999999999993E-3</v>
          </cell>
          <cell r="F1599">
            <v>2011</v>
          </cell>
          <cell r="G1599" t="str">
            <v>Business</v>
          </cell>
        </row>
        <row r="1600">
          <cell r="A1600" t="str">
            <v>Espanola Regional Hydro Distribution Corporation</v>
          </cell>
          <cell r="E1600">
            <v>1.47E-2</v>
          </cell>
          <cell r="F1600">
            <v>2011</v>
          </cell>
          <cell r="G1600" t="str">
            <v>Business</v>
          </cell>
        </row>
        <row r="1601">
          <cell r="A1601" t="str">
            <v>Essex Powerlines Corporation</v>
          </cell>
          <cell r="E1601">
            <v>8.8000000000000005E-3</v>
          </cell>
          <cell r="F1601">
            <v>2011</v>
          </cell>
          <cell r="G1601" t="str">
            <v>Business</v>
          </cell>
        </row>
        <row r="1602">
          <cell r="A1602" t="str">
            <v>Festival Hydro Inc.</v>
          </cell>
          <cell r="E1602">
            <v>1.4500000000000001E-2</v>
          </cell>
          <cell r="F1602">
            <v>2011</v>
          </cell>
          <cell r="G1602" t="str">
            <v>Business</v>
          </cell>
        </row>
        <row r="1603">
          <cell r="A1603" t="str">
            <v>Fort Frances Power Corporation</v>
          </cell>
          <cell r="E1603">
            <v>6.4999999999999997E-3</v>
          </cell>
          <cell r="F1603">
            <v>2011</v>
          </cell>
          <cell r="G1603" t="str">
            <v>Business</v>
          </cell>
        </row>
        <row r="1604">
          <cell r="A1604" t="str">
            <v>Greater Sudbury Hydro Inc.</v>
          </cell>
          <cell r="E1604">
            <v>1.84E-2</v>
          </cell>
          <cell r="F1604">
            <v>2011</v>
          </cell>
          <cell r="G1604" t="str">
            <v>Business</v>
          </cell>
        </row>
        <row r="1605">
          <cell r="A1605" t="str">
            <v>Grimsby Power Inc.</v>
          </cell>
          <cell r="E1605">
            <v>0.01</v>
          </cell>
          <cell r="F1605">
            <v>2011</v>
          </cell>
          <cell r="G1605" t="str">
            <v>Business</v>
          </cell>
        </row>
        <row r="1606">
          <cell r="A1606" t="str">
            <v>Guelph Hydro Electric Systems Inc.</v>
          </cell>
          <cell r="E1606">
            <v>1.5599999999999999E-2</v>
          </cell>
          <cell r="F1606">
            <v>2011</v>
          </cell>
          <cell r="G1606" t="str">
            <v>Business</v>
          </cell>
        </row>
        <row r="1607">
          <cell r="A1607" t="str">
            <v>Haldimand County Hydro Inc.</v>
          </cell>
          <cell r="E1607">
            <v>2.0199999999999999E-2</v>
          </cell>
          <cell r="F1607">
            <v>2011</v>
          </cell>
          <cell r="G1607" t="str">
            <v>Business</v>
          </cell>
        </row>
        <row r="1608">
          <cell r="A1608" t="str">
            <v>Halton Hills Hydro Inc.</v>
          </cell>
          <cell r="E1608">
            <v>8.8999999999999999E-3</v>
          </cell>
          <cell r="F1608">
            <v>2011</v>
          </cell>
          <cell r="G1608" t="str">
            <v>Business</v>
          </cell>
        </row>
        <row r="1609">
          <cell r="A1609" t="str">
            <v>Hearst Power Distribution Company Limited</v>
          </cell>
          <cell r="E1609">
            <v>6.6E-3</v>
          </cell>
          <cell r="F1609">
            <v>2011</v>
          </cell>
          <cell r="G1609" t="str">
            <v>Business</v>
          </cell>
        </row>
        <row r="1610">
          <cell r="A1610" t="str">
            <v>Horizon Utilities Corporation</v>
          </cell>
          <cell r="E1610">
            <v>8.3999999999999995E-3</v>
          </cell>
          <cell r="F1610">
            <v>2011</v>
          </cell>
          <cell r="G1610" t="str">
            <v>Business</v>
          </cell>
        </row>
        <row r="1611">
          <cell r="A1611" t="str">
            <v>Hydro 2000 Inc.</v>
          </cell>
          <cell r="E1611">
            <v>8.0999999999999996E-3</v>
          </cell>
          <cell r="F1611">
            <v>2011</v>
          </cell>
          <cell r="G1611" t="str">
            <v>Business</v>
          </cell>
        </row>
        <row r="1612">
          <cell r="A1612" t="str">
            <v>Hydro Hawkesbury Inc.</v>
          </cell>
          <cell r="E1612">
            <v>5.4000000000000003E-3</v>
          </cell>
          <cell r="F1612">
            <v>2011</v>
          </cell>
          <cell r="G1612" t="str">
            <v>Business</v>
          </cell>
        </row>
        <row r="1613">
          <cell r="A1613" t="str">
            <v>Hydro One Brampton Networks Inc.</v>
          </cell>
          <cell r="E1613">
            <v>1.55E-2</v>
          </cell>
          <cell r="F1613">
            <v>2011</v>
          </cell>
          <cell r="G1613" t="str">
            <v>Business</v>
          </cell>
        </row>
        <row r="1614">
          <cell r="A1614" t="str">
            <v>Hydro Ottawa Limited</v>
          </cell>
          <cell r="E1614">
            <v>1.8499999999999999E-2</v>
          </cell>
          <cell r="F1614">
            <v>2011</v>
          </cell>
          <cell r="G1614" t="str">
            <v>Business</v>
          </cell>
        </row>
        <row r="1615">
          <cell r="A1615" t="str">
            <v>Innisfil Hydro Distribution Systems Limited</v>
          </cell>
          <cell r="E1615">
            <v>8.5000000000000006E-3</v>
          </cell>
          <cell r="F1615">
            <v>2011</v>
          </cell>
          <cell r="G1615" t="str">
            <v>Business</v>
          </cell>
        </row>
        <row r="1616">
          <cell r="A1616" t="str">
            <v>Kenora Hydro Electric Corporation Ltd.</v>
          </cell>
          <cell r="E1616">
            <v>5.7000000000000002E-3</v>
          </cell>
          <cell r="F1616">
            <v>2011</v>
          </cell>
          <cell r="G1616" t="str">
            <v>Business</v>
          </cell>
        </row>
        <row r="1617">
          <cell r="A1617" t="str">
            <v>Kingston Hydro Corporation</v>
          </cell>
          <cell r="E1617">
            <v>1.03E-2</v>
          </cell>
          <cell r="F1617">
            <v>2011</v>
          </cell>
          <cell r="G1617" t="str">
            <v>Business</v>
          </cell>
        </row>
        <row r="1618">
          <cell r="A1618" t="str">
            <v>Kitchener-Wilmot Hydro Inc.</v>
          </cell>
          <cell r="E1618">
            <v>1.2200000000000001E-2</v>
          </cell>
          <cell r="F1618">
            <v>2011</v>
          </cell>
          <cell r="G1618" t="str">
            <v>Business</v>
          </cell>
        </row>
        <row r="1619">
          <cell r="A1619" t="str">
            <v>Lakefront Utilities Inc.</v>
          </cell>
          <cell r="E1619">
            <v>8.0999999999999996E-3</v>
          </cell>
          <cell r="F1619">
            <v>2011</v>
          </cell>
          <cell r="G1619" t="str">
            <v>Business</v>
          </cell>
        </row>
        <row r="1620">
          <cell r="A1620" t="str">
            <v>Lakeland Power Distribution Ltd.</v>
          </cell>
          <cell r="E1620">
            <v>8.3000000000000001E-3</v>
          </cell>
          <cell r="F1620">
            <v>2011</v>
          </cell>
          <cell r="G1620" t="str">
            <v>Business</v>
          </cell>
        </row>
        <row r="1621">
          <cell r="A1621" t="str">
            <v>London Hydro Inc.</v>
          </cell>
          <cell r="E1621">
            <v>9.1000000000000004E-3</v>
          </cell>
          <cell r="F1621">
            <v>2011</v>
          </cell>
          <cell r="G1621" t="str">
            <v>Business</v>
          </cell>
        </row>
        <row r="1622">
          <cell r="A1622" t="str">
            <v>Middlesex Power Distribution Corporation</v>
          </cell>
          <cell r="E1622">
            <v>4.7999999999999996E-3</v>
          </cell>
          <cell r="F1622">
            <v>2011</v>
          </cell>
          <cell r="G1622" t="str">
            <v>Business</v>
          </cell>
        </row>
        <row r="1623">
          <cell r="A1623" t="str">
            <v>Middlesex Power Distribution Corporation - Dutton</v>
          </cell>
          <cell r="E1623">
            <v>5.7999999999999996E-3</v>
          </cell>
          <cell r="F1623">
            <v>2011</v>
          </cell>
          <cell r="G1623" t="str">
            <v>Business</v>
          </cell>
        </row>
        <row r="1624">
          <cell r="A1624" t="str">
            <v>Middlesex Power Distribution Corporation - Newbury</v>
          </cell>
          <cell r="E1624">
            <v>1.0800000000000001E-2</v>
          </cell>
          <cell r="F1624">
            <v>2011</v>
          </cell>
          <cell r="G1624" t="str">
            <v>Business</v>
          </cell>
        </row>
        <row r="1625">
          <cell r="A1625" t="str">
            <v>Midland Power Utility Corporation</v>
          </cell>
          <cell r="E1625">
            <v>1.54E-2</v>
          </cell>
          <cell r="F1625">
            <v>2011</v>
          </cell>
          <cell r="G1625" t="str">
            <v>Business</v>
          </cell>
        </row>
        <row r="1626">
          <cell r="A1626" t="str">
            <v>Milton Hydro Distribution inc.</v>
          </cell>
          <cell r="E1626">
            <v>1.6799999999999999E-2</v>
          </cell>
          <cell r="F1626">
            <v>2011</v>
          </cell>
          <cell r="G1626" t="str">
            <v>Business</v>
          </cell>
        </row>
        <row r="1627">
          <cell r="A1627" t="str">
            <v>Niagara Peninsula Energy Inc. - Niagara Falls</v>
          </cell>
          <cell r="E1627">
            <v>1.34E-2</v>
          </cell>
          <cell r="F1627">
            <v>2011</v>
          </cell>
          <cell r="G1627" t="str">
            <v>Business</v>
          </cell>
        </row>
        <row r="1628">
          <cell r="A1628" t="str">
            <v>Niagara Peninsula Energy Inc. - Peninsula West</v>
          </cell>
          <cell r="E1628">
            <v>1.34E-2</v>
          </cell>
          <cell r="F1628">
            <v>2011</v>
          </cell>
          <cell r="G1628" t="str">
            <v>Business</v>
          </cell>
        </row>
        <row r="1629">
          <cell r="A1629" t="str">
            <v>Niagara-on-the-Lake Hydro Inc.</v>
          </cell>
          <cell r="E1629">
            <v>1.3599999999999999E-2</v>
          </cell>
          <cell r="F1629">
            <v>2011</v>
          </cell>
          <cell r="G1629" t="str">
            <v>Business</v>
          </cell>
        </row>
        <row r="1630">
          <cell r="A1630" t="str">
            <v>Norfolk Power Distribution Inc.</v>
          </cell>
          <cell r="E1630">
            <v>1.3899999999999999E-2</v>
          </cell>
          <cell r="F1630">
            <v>2011</v>
          </cell>
          <cell r="G1630" t="str">
            <v>Business</v>
          </cell>
        </row>
        <row r="1631">
          <cell r="A1631" t="str">
            <v>North Bay Hydro Distribution Limited</v>
          </cell>
          <cell r="E1631">
            <v>1.6899999999999998E-2</v>
          </cell>
          <cell r="F1631">
            <v>2011</v>
          </cell>
          <cell r="G1631" t="str">
            <v>Business</v>
          </cell>
        </row>
        <row r="1632">
          <cell r="A1632" t="str">
            <v>Northern Ontario Wires Inc.</v>
          </cell>
          <cell r="E1632">
            <v>1.3299999999999999E-2</v>
          </cell>
          <cell r="F1632">
            <v>2011</v>
          </cell>
          <cell r="G1632" t="str">
            <v>Business</v>
          </cell>
        </row>
        <row r="1633">
          <cell r="A1633" t="str">
            <v>Oakville Hydro Electricity Distribution Inc.</v>
          </cell>
          <cell r="E1633">
            <v>1.41E-2</v>
          </cell>
          <cell r="F1633">
            <v>2011</v>
          </cell>
          <cell r="G1633" t="str">
            <v>Business</v>
          </cell>
        </row>
        <row r="1634">
          <cell r="A1634" t="str">
            <v>Orangeville Hydro Limited</v>
          </cell>
          <cell r="E1634">
            <v>0.01</v>
          </cell>
          <cell r="F1634">
            <v>2011</v>
          </cell>
          <cell r="G1634" t="str">
            <v>Business</v>
          </cell>
        </row>
        <row r="1635">
          <cell r="A1635" t="str">
            <v>Orillia Power Distribution Corporation</v>
          </cell>
          <cell r="E1635">
            <v>1.5699999999999999E-2</v>
          </cell>
          <cell r="F1635">
            <v>2011</v>
          </cell>
          <cell r="G1635" t="str">
            <v>Business</v>
          </cell>
        </row>
        <row r="1636">
          <cell r="A1636" t="str">
            <v>Oshawa PUC Networks Inc.</v>
          </cell>
          <cell r="E1636">
            <v>1.72E-2</v>
          </cell>
          <cell r="F1636">
            <v>2011</v>
          </cell>
          <cell r="G1636" t="str">
            <v>Business</v>
          </cell>
        </row>
        <row r="1637">
          <cell r="A1637" t="str">
            <v>Ottawa River Power Corporation</v>
          </cell>
          <cell r="E1637">
            <v>1.03E-2</v>
          </cell>
          <cell r="F1637">
            <v>2011</v>
          </cell>
          <cell r="G1637" t="str">
            <v>Business</v>
          </cell>
        </row>
        <row r="1638">
          <cell r="A1638" t="str">
            <v>Parry Sound Power Corporation</v>
          </cell>
          <cell r="E1638">
            <v>1.32E-2</v>
          </cell>
          <cell r="F1638">
            <v>2011</v>
          </cell>
          <cell r="G1638" t="str">
            <v>Business</v>
          </cell>
        </row>
        <row r="1639">
          <cell r="A1639" t="str">
            <v>Peterborough Distribution Incorporated</v>
          </cell>
          <cell r="E1639">
            <v>8.8999999999999999E-3</v>
          </cell>
          <cell r="F1639">
            <v>2011</v>
          </cell>
          <cell r="G1639" t="str">
            <v>Business</v>
          </cell>
        </row>
        <row r="1640">
          <cell r="A1640" t="str">
            <v>PowerStream Inc. - Barrie</v>
          </cell>
          <cell r="E1640">
            <v>1.6299999999999999E-2</v>
          </cell>
          <cell r="F1640">
            <v>2011</v>
          </cell>
          <cell r="G1640" t="str">
            <v>Business</v>
          </cell>
        </row>
        <row r="1641">
          <cell r="A1641" t="str">
            <v>PowerStream Inc. - South</v>
          </cell>
          <cell r="E1641">
            <v>1.15E-2</v>
          </cell>
          <cell r="F1641">
            <v>2011</v>
          </cell>
          <cell r="G1641" t="str">
            <v>Business</v>
          </cell>
        </row>
        <row r="1642">
          <cell r="A1642" t="str">
            <v>PUC Distribution Inc.</v>
          </cell>
          <cell r="E1642">
            <v>1.78E-2</v>
          </cell>
          <cell r="F1642">
            <v>2011</v>
          </cell>
          <cell r="G1642" t="str">
            <v>Business</v>
          </cell>
        </row>
        <row r="1643">
          <cell r="A1643" t="str">
            <v>Renfrew Hydro Inc.</v>
          </cell>
          <cell r="E1643">
            <v>1.3299999999999999E-2</v>
          </cell>
          <cell r="F1643">
            <v>2011</v>
          </cell>
          <cell r="G1643" t="str">
            <v>Business</v>
          </cell>
        </row>
        <row r="1644">
          <cell r="A1644" t="str">
            <v>Rideau St. Lawrence Distribution Inc.</v>
          </cell>
          <cell r="E1644">
            <v>7.4000000000000003E-3</v>
          </cell>
          <cell r="F1644">
            <v>2011</v>
          </cell>
          <cell r="G1644" t="str">
            <v>Business</v>
          </cell>
        </row>
        <row r="1645">
          <cell r="A1645" t="str">
            <v>Sioux Lookout Hydro Inc.</v>
          </cell>
          <cell r="E1645">
            <v>8.0999999999999996E-3</v>
          </cell>
          <cell r="F1645">
            <v>2011</v>
          </cell>
          <cell r="G1645" t="str">
            <v>Business</v>
          </cell>
        </row>
        <row r="1646">
          <cell r="A1646" t="str">
            <v>St. Thomas Energy Inc.</v>
          </cell>
          <cell r="E1646">
            <v>1.47E-2</v>
          </cell>
          <cell r="F1646">
            <v>2011</v>
          </cell>
          <cell r="G1646" t="str">
            <v>Business</v>
          </cell>
        </row>
        <row r="1647">
          <cell r="A1647" t="str">
            <v>Thunder Bay Hydro Electricity Distribution Inc.</v>
          </cell>
          <cell r="E1647">
            <v>1.3100000000000001E-2</v>
          </cell>
          <cell r="F1647">
            <v>2011</v>
          </cell>
          <cell r="G1647" t="str">
            <v>Business</v>
          </cell>
        </row>
        <row r="1648">
          <cell r="A1648" t="str">
            <v>Tillsonburg Hydro Inc.</v>
          </cell>
          <cell r="E1648">
            <v>1.5100000000000001E-2</v>
          </cell>
          <cell r="F1648">
            <v>2011</v>
          </cell>
          <cell r="G1648" t="str">
            <v>Business</v>
          </cell>
        </row>
        <row r="1649">
          <cell r="A1649" t="str">
            <v>Toronto Hydro-Electric System Limited</v>
          </cell>
          <cell r="E1649">
            <v>2.247E-2</v>
          </cell>
          <cell r="F1649">
            <v>2011</v>
          </cell>
          <cell r="G1649" t="str">
            <v>Business</v>
          </cell>
        </row>
        <row r="1650">
          <cell r="A1650" t="str">
            <v>Veridian Connections Inc.</v>
          </cell>
          <cell r="E1650">
            <v>1.6899999999999998E-2</v>
          </cell>
          <cell r="F1650">
            <v>2011</v>
          </cell>
          <cell r="G1650" t="str">
            <v>Business</v>
          </cell>
        </row>
        <row r="1651">
          <cell r="A1651" t="str">
            <v>Veridian Connections Inc. - Gravenhurst</v>
          </cell>
          <cell r="E1651">
            <v>1.84E-2</v>
          </cell>
          <cell r="F1651">
            <v>2011</v>
          </cell>
          <cell r="G1651" t="str">
            <v>Business</v>
          </cell>
        </row>
        <row r="1652">
          <cell r="A1652" t="str">
            <v>Wasaga Distribution Inc.</v>
          </cell>
          <cell r="E1652">
            <v>1.38E-2</v>
          </cell>
          <cell r="F1652">
            <v>2011</v>
          </cell>
          <cell r="G1652" t="str">
            <v>Business</v>
          </cell>
        </row>
        <row r="1653">
          <cell r="A1653" t="str">
            <v>Waterloo North Hydro Inc.</v>
          </cell>
          <cell r="E1653">
            <v>1.37E-2</v>
          </cell>
          <cell r="F1653">
            <v>2011</v>
          </cell>
          <cell r="G1653" t="str">
            <v>Business</v>
          </cell>
        </row>
        <row r="1654">
          <cell r="A1654" t="str">
            <v>Welland Hydro-Electric System Corp.</v>
          </cell>
          <cell r="E1654">
            <v>8.6E-3</v>
          </cell>
          <cell r="F1654">
            <v>2011</v>
          </cell>
          <cell r="G1654" t="str">
            <v>Business</v>
          </cell>
        </row>
        <row r="1655">
          <cell r="A1655" t="str">
            <v>Wellington North Power Inc.</v>
          </cell>
          <cell r="E1655">
            <v>1.2E-2</v>
          </cell>
          <cell r="F1655">
            <v>2011</v>
          </cell>
          <cell r="G1655" t="str">
            <v>Business</v>
          </cell>
        </row>
        <row r="1656">
          <cell r="A1656" t="str">
            <v>West Coast Huron Energy Inc.</v>
          </cell>
          <cell r="E1656">
            <v>1.15E-2</v>
          </cell>
          <cell r="F1656">
            <v>2011</v>
          </cell>
          <cell r="G1656" t="str">
            <v>Business</v>
          </cell>
        </row>
        <row r="1657">
          <cell r="A1657" t="str">
            <v>Westario Power Inc.</v>
          </cell>
          <cell r="E1657">
            <v>9.1000000000000004E-3</v>
          </cell>
          <cell r="F1657">
            <v>2011</v>
          </cell>
          <cell r="G1657" t="str">
            <v>Business</v>
          </cell>
        </row>
        <row r="1658">
          <cell r="A1658" t="str">
            <v>Woodstock Hydro Services Inc.</v>
          </cell>
          <cell r="E1658">
            <v>1.41E-2</v>
          </cell>
          <cell r="F1658">
            <v>2011</v>
          </cell>
          <cell r="G1658" t="str">
            <v>Business</v>
          </cell>
        </row>
        <row r="1659">
          <cell r="A1659" t="str">
            <v>Whitby Hydro Electric Corporation</v>
          </cell>
          <cell r="E1659">
            <v>1.9400000000000001E-2</v>
          </cell>
          <cell r="F1659">
            <v>2011</v>
          </cell>
          <cell r="G1659" t="str">
            <v>Business</v>
          </cell>
        </row>
        <row r="1660">
          <cell r="A1660" t="str">
            <v>Atikokan Hydro Inc.</v>
          </cell>
          <cell r="E1660">
            <v>1.7161</v>
          </cell>
          <cell r="F1660">
            <v>2011</v>
          </cell>
          <cell r="G1660" t="str">
            <v>Industrial</v>
          </cell>
        </row>
        <row r="1661">
          <cell r="A1661" t="str">
            <v>Bluewater Power Distribution Corporation</v>
          </cell>
          <cell r="E1661">
            <v>1.2678</v>
          </cell>
          <cell r="F1661">
            <v>2011</v>
          </cell>
          <cell r="G1661" t="str">
            <v/>
          </cell>
        </row>
        <row r="1662">
          <cell r="A1662" t="str">
            <v>Bluewater Power Distribution Corporation</v>
          </cell>
          <cell r="E1662">
            <v>3.5306000000000002</v>
          </cell>
          <cell r="F1662">
            <v>2011</v>
          </cell>
          <cell r="G1662" t="str">
            <v>Industrial</v>
          </cell>
        </row>
        <row r="1663">
          <cell r="A1663" t="str">
            <v>Brant County Power Inc.</v>
          </cell>
          <cell r="E1663">
            <v>3.2854999999999999</v>
          </cell>
          <cell r="F1663">
            <v>2011</v>
          </cell>
          <cell r="G1663" t="str">
            <v>Industrial</v>
          </cell>
        </row>
        <row r="1664">
          <cell r="A1664" t="str">
            <v>Brantford Power Inc.</v>
          </cell>
          <cell r="E1664">
            <v>2.5815999999999999</v>
          </cell>
          <cell r="F1664">
            <v>2011</v>
          </cell>
          <cell r="G1664" t="str">
            <v>Industrial</v>
          </cell>
        </row>
        <row r="1665">
          <cell r="A1665" t="str">
            <v>Burlington Hydro Inc.</v>
          </cell>
          <cell r="E1665">
            <v>2.8336999999999999</v>
          </cell>
          <cell r="F1665">
            <v>2011</v>
          </cell>
          <cell r="G1665" t="str">
            <v>Industrial</v>
          </cell>
        </row>
        <row r="1666">
          <cell r="A1666" t="str">
            <v>Cambridge and North Dumfries Hydro Inc.</v>
          </cell>
          <cell r="E1666">
            <v>3.1654</v>
          </cell>
          <cell r="F1666">
            <v>2011</v>
          </cell>
          <cell r="G1666" t="str">
            <v/>
          </cell>
        </row>
        <row r="1667">
          <cell r="A1667" t="str">
            <v>Cambridge and North Dumfries Hydro Inc.</v>
          </cell>
          <cell r="E1667">
            <v>3.6337999999999999</v>
          </cell>
          <cell r="F1667">
            <v>2011</v>
          </cell>
          <cell r="G1667" t="str">
            <v>Industrial</v>
          </cell>
        </row>
        <row r="1668">
          <cell r="A1668" t="str">
            <v>Canadian Niagara Power Inc. - Eastern Ontario Power</v>
          </cell>
          <cell r="E1668">
            <v>7.1928000000000001</v>
          </cell>
          <cell r="F1668">
            <v>2011</v>
          </cell>
          <cell r="G1668" t="str">
            <v>Industrial</v>
          </cell>
        </row>
        <row r="1669">
          <cell r="A1669" t="str">
            <v>Canadian Niagara Power Inc. - Fort Erie</v>
          </cell>
          <cell r="E1669">
            <v>7.1928000000000001</v>
          </cell>
          <cell r="F1669">
            <v>2011</v>
          </cell>
          <cell r="G1669" t="str">
            <v>Industrial</v>
          </cell>
        </row>
        <row r="1670">
          <cell r="A1670" t="str">
            <v>Canadian Niagara Power Inc. - Port Colborne Hydro Inc.</v>
          </cell>
          <cell r="E1670">
            <v>2.7524999999999999</v>
          </cell>
          <cell r="F1670">
            <v>2011</v>
          </cell>
          <cell r="G1670" t="str">
            <v>Industrial</v>
          </cell>
        </row>
        <row r="1671">
          <cell r="A1671" t="str">
            <v>Centre Wellington Hydro Ltd.</v>
          </cell>
          <cell r="E1671">
            <v>2.4586999999999999</v>
          </cell>
          <cell r="F1671">
            <v>2011</v>
          </cell>
          <cell r="G1671" t="str">
            <v/>
          </cell>
        </row>
        <row r="1672">
          <cell r="A1672" t="str">
            <v>Centre Wellington Hydro Ltd.</v>
          </cell>
          <cell r="E1672">
            <v>2.8946999999999998</v>
          </cell>
          <cell r="F1672">
            <v>2011</v>
          </cell>
          <cell r="G1672" t="str">
            <v>Industrial</v>
          </cell>
        </row>
        <row r="1673">
          <cell r="A1673" t="str">
            <v>Chapleau Public Utilities Corporation</v>
          </cell>
          <cell r="E1673">
            <v>2.6063999999999998</v>
          </cell>
          <cell r="F1673">
            <v>2011</v>
          </cell>
          <cell r="G1673" t="str">
            <v>Industrial</v>
          </cell>
        </row>
        <row r="1674">
          <cell r="A1674" t="str">
            <v>Chatham-Kent Hydro Inc.</v>
          </cell>
          <cell r="E1674">
            <v>5.1970999999999998</v>
          </cell>
          <cell r="F1674">
            <v>2011</v>
          </cell>
          <cell r="G1674" t="str">
            <v/>
          </cell>
        </row>
        <row r="1675">
          <cell r="A1675" t="str">
            <v>Chatham-Kent Hydro Inc.</v>
          </cell>
          <cell r="E1675">
            <v>3.004</v>
          </cell>
          <cell r="F1675">
            <v>2011</v>
          </cell>
          <cell r="G1675" t="str">
            <v>Industrial</v>
          </cell>
        </row>
        <row r="1676">
          <cell r="A1676" t="str">
            <v>Chatham-Kent Hydro Inc.</v>
          </cell>
          <cell r="E1676">
            <v>3.06</v>
          </cell>
          <cell r="F1676">
            <v>2011</v>
          </cell>
          <cell r="G1676" t="str">
            <v/>
          </cell>
        </row>
        <row r="1677">
          <cell r="A1677" t="str">
            <v>COLLUS Power Corporation</v>
          </cell>
          <cell r="E1677">
            <v>2.6221999999999999</v>
          </cell>
          <cell r="F1677">
            <v>2011</v>
          </cell>
          <cell r="G1677" t="str">
            <v>Industrial</v>
          </cell>
        </row>
        <row r="1678">
          <cell r="A1678" t="str">
            <v>Cooperative Hydro Embrun Inc.</v>
          </cell>
          <cell r="E1678">
            <v>4.4832999999999998</v>
          </cell>
          <cell r="F1678">
            <v>2011</v>
          </cell>
          <cell r="G1678" t="str">
            <v>Industrial</v>
          </cell>
        </row>
        <row r="1679">
          <cell r="A1679" t="str">
            <v>E.L.K. Energy Inc.</v>
          </cell>
          <cell r="E1679">
            <v>2.8308</v>
          </cell>
          <cell r="F1679">
            <v>2011</v>
          </cell>
          <cell r="G1679" t="str">
            <v>Industrial</v>
          </cell>
        </row>
        <row r="1680">
          <cell r="A1680" t="str">
            <v>E.L.K. Energy Inc.</v>
          </cell>
          <cell r="E1680">
            <v>0.12529999999999999</v>
          </cell>
          <cell r="F1680">
            <v>2011</v>
          </cell>
          <cell r="G1680" t="str">
            <v>Industrial</v>
          </cell>
        </row>
        <row r="1681">
          <cell r="A1681" t="str">
            <v>Enersource Hydro Mississauga Inc.</v>
          </cell>
          <cell r="E1681">
            <v>4.1677</v>
          </cell>
          <cell r="F1681">
            <v>2011</v>
          </cell>
          <cell r="G1681" t="str">
            <v>Industrial</v>
          </cell>
        </row>
        <row r="1682">
          <cell r="A1682" t="str">
            <v>Enersource Hydro Mississauga Inc.</v>
          </cell>
          <cell r="E1682">
            <v>2.0798000000000001</v>
          </cell>
          <cell r="F1682">
            <v>2011</v>
          </cell>
          <cell r="G1682" t="str">
            <v/>
          </cell>
        </row>
        <row r="1683">
          <cell r="A1683" t="str">
            <v>ENWIN Utilities Ltd.</v>
          </cell>
          <cell r="E1683">
            <v>1.9340999999999999</v>
          </cell>
          <cell r="F1683">
            <v>2011</v>
          </cell>
          <cell r="G1683" t="str">
            <v/>
          </cell>
        </row>
        <row r="1684">
          <cell r="A1684" t="str">
            <v>ENWIN Utilities Ltd.</v>
          </cell>
          <cell r="E1684">
            <v>4.6228999999999996</v>
          </cell>
          <cell r="F1684">
            <v>2011</v>
          </cell>
          <cell r="G1684" t="str">
            <v>Industrial</v>
          </cell>
        </row>
        <row r="1685">
          <cell r="A1685" t="str">
            <v>Erie Thames Powerlines Corporation</v>
          </cell>
          <cell r="E1685">
            <v>2.4559000000000002</v>
          </cell>
          <cell r="F1685">
            <v>2011</v>
          </cell>
          <cell r="G1685" t="str">
            <v/>
          </cell>
        </row>
        <row r="1686">
          <cell r="A1686" t="str">
            <v>Erie Thames Powerlines Corporation</v>
          </cell>
          <cell r="E1686">
            <v>0.88719999999999999</v>
          </cell>
          <cell r="F1686">
            <v>2011</v>
          </cell>
          <cell r="G1686" t="str">
            <v/>
          </cell>
        </row>
        <row r="1687">
          <cell r="A1687" t="str">
            <v>Erie Thames Powerlines Corporation</v>
          </cell>
          <cell r="E1687">
            <v>1.1531</v>
          </cell>
          <cell r="F1687">
            <v>2011</v>
          </cell>
          <cell r="G1687" t="str">
            <v>Industrial</v>
          </cell>
        </row>
        <row r="1688">
          <cell r="A1688" t="str">
            <v>Espanola Regional Hydro Distribution Corporation</v>
          </cell>
          <cell r="E1688">
            <v>3.1566000000000001</v>
          </cell>
          <cell r="F1688">
            <v>2011</v>
          </cell>
          <cell r="G1688" t="str">
            <v>Industrial</v>
          </cell>
        </row>
        <row r="1689">
          <cell r="A1689" t="str">
            <v>Essex Powerlines Corporation</v>
          </cell>
          <cell r="E1689">
            <v>1.6082000000000001</v>
          </cell>
          <cell r="F1689">
            <v>2011</v>
          </cell>
          <cell r="G1689" t="str">
            <v/>
          </cell>
        </row>
        <row r="1690">
          <cell r="A1690" t="str">
            <v>Essex Powerlines Corporation</v>
          </cell>
          <cell r="E1690">
            <v>2.4899</v>
          </cell>
          <cell r="F1690">
            <v>2011</v>
          </cell>
          <cell r="G1690" t="str">
            <v>Industrial</v>
          </cell>
        </row>
        <row r="1691">
          <cell r="A1691" t="str">
            <v>Festival Hydro Inc.</v>
          </cell>
          <cell r="E1691">
            <v>2.2665000000000002</v>
          </cell>
          <cell r="F1691">
            <v>2011</v>
          </cell>
          <cell r="G1691" t="str">
            <v>Industrial</v>
          </cell>
        </row>
        <row r="1692">
          <cell r="A1692" t="str">
            <v>Fort Frances Power Corporation</v>
          </cell>
          <cell r="E1692">
            <v>3.5459000000000001</v>
          </cell>
          <cell r="F1692">
            <v>2011</v>
          </cell>
          <cell r="G1692" t="str">
            <v>Industrial</v>
          </cell>
        </row>
        <row r="1693">
          <cell r="A1693" t="str">
            <v>Greater Sudbury Hydro Inc.</v>
          </cell>
          <cell r="E1693">
            <v>4.2336</v>
          </cell>
          <cell r="F1693">
            <v>2011</v>
          </cell>
          <cell r="G1693" t="str">
            <v>Industrial</v>
          </cell>
        </row>
        <row r="1694">
          <cell r="A1694" t="str">
            <v>Grimsby Power Inc.</v>
          </cell>
          <cell r="E1694">
            <v>1.4136</v>
          </cell>
          <cell r="F1694">
            <v>2011</v>
          </cell>
          <cell r="G1694" t="str">
            <v>Industrial</v>
          </cell>
        </row>
        <row r="1695">
          <cell r="A1695" t="str">
            <v>Guelph Hydro Electric Systems Inc.</v>
          </cell>
          <cell r="E1695">
            <v>1.9813000000000001</v>
          </cell>
          <cell r="F1695">
            <v>2011</v>
          </cell>
          <cell r="G1695" t="str">
            <v/>
          </cell>
        </row>
        <row r="1696">
          <cell r="A1696" t="str">
            <v>Guelph Hydro Electric Systems Inc.</v>
          </cell>
          <cell r="E1696">
            <v>2.7665000000000002</v>
          </cell>
          <cell r="F1696">
            <v>2011</v>
          </cell>
          <cell r="G1696" t="str">
            <v>Industrial</v>
          </cell>
        </row>
        <row r="1697">
          <cell r="A1697" t="str">
            <v>Haldimand County Hydro Inc.</v>
          </cell>
          <cell r="E1697">
            <v>4.7636000000000003</v>
          </cell>
          <cell r="F1697">
            <v>2011</v>
          </cell>
          <cell r="G1697" t="str">
            <v>Industrial</v>
          </cell>
        </row>
        <row r="1698">
          <cell r="A1698" t="str">
            <v>Halton Hills Hydro Inc.</v>
          </cell>
          <cell r="E1698">
            <v>3.6055000000000001</v>
          </cell>
          <cell r="F1698">
            <v>2011</v>
          </cell>
          <cell r="G1698" t="str">
            <v/>
          </cell>
        </row>
        <row r="1699">
          <cell r="A1699" t="str">
            <v>Halton Hills Hydro Inc.</v>
          </cell>
          <cell r="E1699">
            <v>3.3938999999999999</v>
          </cell>
          <cell r="F1699">
            <v>2011</v>
          </cell>
          <cell r="G1699" t="str">
            <v>Industrial</v>
          </cell>
        </row>
        <row r="1700">
          <cell r="A1700" t="str">
            <v>Hearst Power Distribution Company Limited</v>
          </cell>
          <cell r="E1700">
            <v>2.7945000000000002</v>
          </cell>
          <cell r="F1700">
            <v>2011</v>
          </cell>
          <cell r="G1700" t="str">
            <v>Industrial</v>
          </cell>
        </row>
        <row r="1701">
          <cell r="A1701" t="str">
            <v>Hearst Power Distribution Company Limited</v>
          </cell>
          <cell r="E1701">
            <v>1.0077</v>
          </cell>
          <cell r="F1701">
            <v>2011</v>
          </cell>
          <cell r="G1701" t="str">
            <v/>
          </cell>
        </row>
        <row r="1702">
          <cell r="A1702" t="str">
            <v>Horizon Utilities Corporation</v>
          </cell>
          <cell r="E1702">
            <v>2.0341</v>
          </cell>
          <cell r="F1702">
            <v>2011</v>
          </cell>
          <cell r="G1702" t="str">
            <v>Industrial</v>
          </cell>
        </row>
        <row r="1703">
          <cell r="A1703" t="str">
            <v>Hydro 2000 Inc.</v>
          </cell>
          <cell r="E1703">
            <v>0.98809999999999998</v>
          </cell>
          <cell r="F1703">
            <v>2011</v>
          </cell>
          <cell r="G1703" t="str">
            <v>Industrial</v>
          </cell>
        </row>
        <row r="1704">
          <cell r="A1704" t="str">
            <v>Hydro Hawkesbury Inc.</v>
          </cell>
          <cell r="E1704">
            <v>1.5287999999999999</v>
          </cell>
          <cell r="F1704">
            <v>2011</v>
          </cell>
          <cell r="G1704" t="str">
            <v>Industrial</v>
          </cell>
        </row>
        <row r="1705">
          <cell r="A1705" t="str">
            <v>Hydro One Brampton Networks Inc.</v>
          </cell>
          <cell r="E1705">
            <v>2.4192</v>
          </cell>
          <cell r="F1705">
            <v>2011</v>
          </cell>
          <cell r="G1705" t="str">
            <v>Industrial</v>
          </cell>
        </row>
        <row r="1706">
          <cell r="A1706" t="str">
            <v>Hydro One Brampton Networks Inc.</v>
          </cell>
          <cell r="E1706">
            <v>3.5320999999999998</v>
          </cell>
          <cell r="F1706">
            <v>2011</v>
          </cell>
          <cell r="G1706" t="str">
            <v/>
          </cell>
        </row>
        <row r="1707">
          <cell r="A1707" t="str">
            <v>Hydro Ottawa Limited</v>
          </cell>
          <cell r="E1707">
            <v>2.9014000000000002</v>
          </cell>
          <cell r="F1707">
            <v>2011</v>
          </cell>
          <cell r="G1707" t="str">
            <v/>
          </cell>
        </row>
        <row r="1708">
          <cell r="A1708" t="str">
            <v>Hydro Ottawa Limited</v>
          </cell>
          <cell r="E1708">
            <v>3.0379999999999998</v>
          </cell>
          <cell r="F1708">
            <v>2011</v>
          </cell>
          <cell r="G1708" t="str">
            <v>Industrial</v>
          </cell>
        </row>
        <row r="1709">
          <cell r="A1709" t="str">
            <v>Innisfil Hydro Distribution Systems Limited</v>
          </cell>
          <cell r="E1709">
            <v>2.9491000000000001</v>
          </cell>
          <cell r="F1709">
            <v>2011</v>
          </cell>
          <cell r="G1709" t="str">
            <v>Industrial</v>
          </cell>
        </row>
        <row r="1710">
          <cell r="A1710" t="str">
            <v>Kenora Hydro Electric Corporation Ltd.</v>
          </cell>
          <cell r="E1710">
            <v>1.6224000000000001</v>
          </cell>
          <cell r="F1710">
            <v>2011</v>
          </cell>
          <cell r="G1710" t="str">
            <v>Industrial</v>
          </cell>
        </row>
        <row r="1711">
          <cell r="A1711" t="str">
            <v>Kingston Hydro Corporation</v>
          </cell>
          <cell r="E1711">
            <v>1.927</v>
          </cell>
          <cell r="F1711">
            <v>2011</v>
          </cell>
          <cell r="G1711" t="str">
            <v>Industrial</v>
          </cell>
        </row>
        <row r="1712">
          <cell r="A1712" t="str">
            <v>Kitchener-Wilmot Hydro Inc.</v>
          </cell>
          <cell r="E1712">
            <v>3.9887999999999999</v>
          </cell>
          <cell r="F1712">
            <v>2011</v>
          </cell>
          <cell r="G1712" t="str">
            <v>Industrial</v>
          </cell>
        </row>
        <row r="1713">
          <cell r="A1713" t="str">
            <v>Lakefront Utilities Inc.</v>
          </cell>
          <cell r="E1713">
            <v>1.0267999999999999</v>
          </cell>
          <cell r="F1713">
            <v>2011</v>
          </cell>
          <cell r="G1713" t="str">
            <v/>
          </cell>
        </row>
        <row r="1714">
          <cell r="A1714" t="str">
            <v>Lakefront Utilities Inc.</v>
          </cell>
          <cell r="E1714">
            <v>3.4201000000000001</v>
          </cell>
          <cell r="F1714">
            <v>2011</v>
          </cell>
          <cell r="G1714" t="str">
            <v>Industrial</v>
          </cell>
        </row>
        <row r="1715">
          <cell r="A1715" t="str">
            <v>Lakeland Power Distribution Ltd.</v>
          </cell>
          <cell r="E1715">
            <v>1.399</v>
          </cell>
          <cell r="F1715">
            <v>2011</v>
          </cell>
          <cell r="G1715" t="str">
            <v>Industrial</v>
          </cell>
        </row>
        <row r="1716">
          <cell r="A1716" t="str">
            <v>London Hydro Inc.</v>
          </cell>
          <cell r="E1716">
            <v>3.9712999999999998</v>
          </cell>
          <cell r="F1716">
            <v>2011</v>
          </cell>
          <cell r="G1716" t="str">
            <v/>
          </cell>
        </row>
        <row r="1717">
          <cell r="A1717" t="str">
            <v>London Hydro Inc.</v>
          </cell>
          <cell r="E1717">
            <v>1.6081000000000001</v>
          </cell>
          <cell r="F1717">
            <v>2011</v>
          </cell>
          <cell r="G1717" t="str">
            <v>Industrial</v>
          </cell>
        </row>
        <row r="1718">
          <cell r="A1718" t="str">
            <v>Middlesex Power Distribution Corporation</v>
          </cell>
          <cell r="E1718">
            <v>1.4397</v>
          </cell>
          <cell r="F1718">
            <v>2011</v>
          </cell>
          <cell r="G1718" t="str">
            <v>Industrial</v>
          </cell>
        </row>
        <row r="1719">
          <cell r="A1719" t="str">
            <v>Middlesex Power Distribution Corporation - Newbury</v>
          </cell>
          <cell r="E1719">
            <v>1.3379000000000001</v>
          </cell>
          <cell r="F1719">
            <v>2011</v>
          </cell>
          <cell r="G1719" t="str">
            <v>Industrial</v>
          </cell>
        </row>
        <row r="1720">
          <cell r="A1720" t="str">
            <v>Midland Power Utility Corporation</v>
          </cell>
          <cell r="E1720">
            <v>2.9693000000000001</v>
          </cell>
          <cell r="F1720">
            <v>2011</v>
          </cell>
          <cell r="G1720" t="str">
            <v>Industrial</v>
          </cell>
        </row>
        <row r="1721">
          <cell r="A1721" t="str">
            <v>Milton Hydro Distribution inc.</v>
          </cell>
          <cell r="E1721">
            <v>2.9575999999999998</v>
          </cell>
          <cell r="F1721">
            <v>2011</v>
          </cell>
          <cell r="G1721" t="str">
            <v/>
          </cell>
        </row>
        <row r="1722">
          <cell r="A1722" t="str">
            <v>Milton Hydro Distribution inc.</v>
          </cell>
          <cell r="E1722">
            <v>2.4712000000000001</v>
          </cell>
          <cell r="F1722">
            <v>2011</v>
          </cell>
          <cell r="G1722" t="str">
            <v>Industrial</v>
          </cell>
        </row>
        <row r="1723">
          <cell r="A1723" t="str">
            <v>Niagara Peninsula Energy Inc. - Niagara Falls</v>
          </cell>
          <cell r="E1723">
            <v>4.1794000000000002</v>
          </cell>
          <cell r="F1723">
            <v>2011</v>
          </cell>
          <cell r="G1723" t="str">
            <v>Industrial</v>
          </cell>
        </row>
        <row r="1724">
          <cell r="A1724" t="str">
            <v>Niagara Peninsula Energy Inc. - Peninsula West</v>
          </cell>
          <cell r="E1724">
            <v>4.1794000000000002</v>
          </cell>
          <cell r="F1724">
            <v>2011</v>
          </cell>
          <cell r="G1724" t="str">
            <v>Industrial</v>
          </cell>
        </row>
        <row r="1725">
          <cell r="A1725" t="str">
            <v>Niagara-on-the-Lake Hydro Inc.</v>
          </cell>
          <cell r="E1725">
            <v>2.5318000000000001</v>
          </cell>
          <cell r="F1725">
            <v>2011</v>
          </cell>
          <cell r="G1725" t="str">
            <v>Industrial</v>
          </cell>
        </row>
        <row r="1726">
          <cell r="A1726" t="str">
            <v>Norfolk Power Distribution Inc.</v>
          </cell>
          <cell r="E1726">
            <v>3.6284999999999998</v>
          </cell>
          <cell r="F1726">
            <v>2011</v>
          </cell>
          <cell r="G1726" t="str">
            <v>Industrial</v>
          </cell>
        </row>
        <row r="1727">
          <cell r="A1727" t="str">
            <v>North Bay Hydro Distribution Limited</v>
          </cell>
          <cell r="E1727">
            <v>0.96460000000000001</v>
          </cell>
          <cell r="F1727">
            <v>2011</v>
          </cell>
          <cell r="G1727" t="str">
            <v/>
          </cell>
        </row>
        <row r="1728">
          <cell r="A1728" t="str">
            <v>North Bay Hydro Distribution Limited</v>
          </cell>
          <cell r="E1728">
            <v>2.1012</v>
          </cell>
          <cell r="F1728">
            <v>2011</v>
          </cell>
          <cell r="G1728" t="str">
            <v>Industrial</v>
          </cell>
        </row>
        <row r="1729">
          <cell r="A1729" t="str">
            <v>Northern Ontario Wires Inc.</v>
          </cell>
          <cell r="E1729">
            <v>0.68059999999999998</v>
          </cell>
          <cell r="F1729">
            <v>2011</v>
          </cell>
          <cell r="G1729" t="str">
            <v>Industrial</v>
          </cell>
        </row>
        <row r="1730">
          <cell r="A1730" t="str">
            <v>Oakville Hydro Electricity Distribution Inc.</v>
          </cell>
          <cell r="E1730">
            <v>3.6280999999999999</v>
          </cell>
          <cell r="F1730">
            <v>2011</v>
          </cell>
          <cell r="G1730" t="str">
            <v>Industrial</v>
          </cell>
        </row>
        <row r="1731">
          <cell r="A1731" t="str">
            <v>Oakville Hydro Electricity Distribution Inc.</v>
          </cell>
          <cell r="E1731">
            <v>1.8507</v>
          </cell>
          <cell r="F1731">
            <v>2011</v>
          </cell>
          <cell r="G1731" t="str">
            <v/>
          </cell>
        </row>
        <row r="1732">
          <cell r="A1732" t="str">
            <v>Orangeville Hydro Limited</v>
          </cell>
          <cell r="E1732">
            <v>2.1631999999999998</v>
          </cell>
          <cell r="F1732">
            <v>2011</v>
          </cell>
          <cell r="G1732" t="str">
            <v>Industrial</v>
          </cell>
        </row>
        <row r="1733">
          <cell r="A1733" t="str">
            <v>Orillia Power Distribution Corporation</v>
          </cell>
          <cell r="E1733">
            <v>3.3866000000000001</v>
          </cell>
          <cell r="F1733">
            <v>2011</v>
          </cell>
          <cell r="G1733" t="str">
            <v>Industrial</v>
          </cell>
        </row>
        <row r="1734">
          <cell r="A1734" t="str">
            <v>Oshawa PUC Networks Inc.</v>
          </cell>
          <cell r="E1734">
            <v>2.6432000000000002</v>
          </cell>
          <cell r="F1734">
            <v>2011</v>
          </cell>
          <cell r="G1734" t="str">
            <v/>
          </cell>
        </row>
        <row r="1735">
          <cell r="A1735" t="str">
            <v>Oshawa PUC Networks Inc.</v>
          </cell>
          <cell r="E1735">
            <v>3.7511000000000001</v>
          </cell>
          <cell r="F1735">
            <v>2011</v>
          </cell>
          <cell r="G1735" t="str">
            <v>Industrial</v>
          </cell>
        </row>
        <row r="1736">
          <cell r="A1736" t="str">
            <v>Ottawa River Power Corporation</v>
          </cell>
          <cell r="E1736">
            <v>0.6331</v>
          </cell>
          <cell r="F1736">
            <v>2011</v>
          </cell>
          <cell r="G1736" t="str">
            <v>Industrial</v>
          </cell>
        </row>
        <row r="1737">
          <cell r="A1737" t="str">
            <v>Parry Sound Power Corporation</v>
          </cell>
          <cell r="E1737">
            <v>4.0776000000000003</v>
          </cell>
          <cell r="F1737">
            <v>2011</v>
          </cell>
          <cell r="G1737" t="str">
            <v/>
          </cell>
        </row>
        <row r="1738">
          <cell r="A1738" t="str">
            <v>Peterborough Distribution Incorporated</v>
          </cell>
          <cell r="E1738">
            <v>2.4142000000000001</v>
          </cell>
          <cell r="F1738">
            <v>2011</v>
          </cell>
          <cell r="G1738" t="str">
            <v>Industrial</v>
          </cell>
        </row>
        <row r="1739">
          <cell r="A1739" t="str">
            <v>PowerStream Inc. - Barrie</v>
          </cell>
          <cell r="E1739">
            <v>1.8232999999999999</v>
          </cell>
          <cell r="F1739">
            <v>2011</v>
          </cell>
          <cell r="G1739" t="str">
            <v>Industrial</v>
          </cell>
        </row>
        <row r="1740">
          <cell r="A1740" t="str">
            <v>PowerStream Inc. - Barrie</v>
          </cell>
          <cell r="E1740">
            <v>1.8232999999999999</v>
          </cell>
          <cell r="F1740">
            <v>2011</v>
          </cell>
          <cell r="G1740" t="str">
            <v>Industrial</v>
          </cell>
        </row>
        <row r="1741">
          <cell r="A1741" t="str">
            <v>PowerStream Inc. - South</v>
          </cell>
          <cell r="E1741">
            <v>3.4729999999999999</v>
          </cell>
          <cell r="F1741">
            <v>2011</v>
          </cell>
          <cell r="G1741" t="str">
            <v>Industrial</v>
          </cell>
        </row>
        <row r="1742">
          <cell r="A1742" t="str">
            <v>PUC Distribution Inc.</v>
          </cell>
          <cell r="E1742">
            <v>4.3848000000000003</v>
          </cell>
          <cell r="F1742">
            <v>2011</v>
          </cell>
          <cell r="G1742" t="str">
            <v>Industrial</v>
          </cell>
        </row>
        <row r="1743">
          <cell r="A1743" t="str">
            <v>Renfrew Hydro Inc.</v>
          </cell>
          <cell r="E1743">
            <v>2.2841</v>
          </cell>
          <cell r="F1743">
            <v>2011</v>
          </cell>
          <cell r="G1743" t="str">
            <v>Industrial</v>
          </cell>
        </row>
        <row r="1744">
          <cell r="A1744" t="str">
            <v>Rideau St. Lawrence Distribution Inc.</v>
          </cell>
          <cell r="E1744">
            <v>1.2473000000000001</v>
          </cell>
          <cell r="F1744">
            <v>2011</v>
          </cell>
          <cell r="G1744" t="str">
            <v>Industrial</v>
          </cell>
        </row>
        <row r="1745">
          <cell r="A1745" t="str">
            <v>Sioux Lookout Hydro Inc.</v>
          </cell>
          <cell r="E1745">
            <v>1.3711</v>
          </cell>
          <cell r="F1745">
            <v>2011</v>
          </cell>
          <cell r="G1745" t="str">
            <v>Industrial</v>
          </cell>
        </row>
        <row r="1746">
          <cell r="A1746" t="str">
            <v>St. Thomas Energy Inc.</v>
          </cell>
          <cell r="E1746">
            <v>3.149</v>
          </cell>
          <cell r="F1746">
            <v>2011</v>
          </cell>
          <cell r="G1746" t="str">
            <v/>
          </cell>
        </row>
        <row r="1747">
          <cell r="A1747" t="str">
            <v>Thunder Bay Hydro Electricity Distribution Inc.</v>
          </cell>
          <cell r="E1747">
            <v>2.0339</v>
          </cell>
          <cell r="F1747">
            <v>2011</v>
          </cell>
          <cell r="G1747" t="str">
            <v/>
          </cell>
        </row>
        <row r="1748">
          <cell r="A1748" t="str">
            <v>Thunder Bay Hydro Electricity Distribution Inc.</v>
          </cell>
          <cell r="E1748">
            <v>1.3484</v>
          </cell>
          <cell r="F1748">
            <v>2011</v>
          </cell>
          <cell r="G1748" t="str">
            <v>Industrial</v>
          </cell>
        </row>
        <row r="1749">
          <cell r="A1749" t="str">
            <v>Tillsonburg Hydro Inc.</v>
          </cell>
          <cell r="E1749">
            <v>0.91069999999999995</v>
          </cell>
          <cell r="F1749">
            <v>2011</v>
          </cell>
          <cell r="G1749" t="str">
            <v/>
          </cell>
        </row>
        <row r="1750">
          <cell r="A1750" t="str">
            <v>Tillsonburg Hydro Inc.</v>
          </cell>
          <cell r="E1750">
            <v>1.6861999999999999</v>
          </cell>
          <cell r="F1750">
            <v>2011</v>
          </cell>
          <cell r="G1750" t="str">
            <v>Industrial</v>
          </cell>
        </row>
        <row r="1751">
          <cell r="A1751" t="str">
            <v>Tillsonburg Hydro Inc.</v>
          </cell>
          <cell r="E1751">
            <v>3.766</v>
          </cell>
          <cell r="F1751">
            <v>2011</v>
          </cell>
          <cell r="G1751" t="str">
            <v/>
          </cell>
        </row>
        <row r="1752">
          <cell r="A1752" t="str">
            <v>Toronto Hydro-Electric System Limited</v>
          </cell>
          <cell r="E1752">
            <v>4.4497</v>
          </cell>
          <cell r="F1752">
            <v>2011</v>
          </cell>
          <cell r="G1752" t="str">
            <v/>
          </cell>
        </row>
        <row r="1753">
          <cell r="A1753" t="str">
            <v>Toronto Hydro-Electric System Limited</v>
          </cell>
          <cell r="E1753">
            <v>5.5956000000000001</v>
          </cell>
          <cell r="F1753">
            <v>2011</v>
          </cell>
          <cell r="G1753" t="str">
            <v>Industrial</v>
          </cell>
        </row>
        <row r="1754">
          <cell r="A1754" t="str">
            <v>Veridian Connections Inc.</v>
          </cell>
          <cell r="E1754">
            <v>1.4136</v>
          </cell>
          <cell r="F1754">
            <v>2011</v>
          </cell>
          <cell r="G1754" t="str">
            <v/>
          </cell>
        </row>
        <row r="1755">
          <cell r="A1755" t="str">
            <v>Veridian Connections Inc.</v>
          </cell>
          <cell r="E1755">
            <v>3.0226000000000002</v>
          </cell>
          <cell r="F1755">
            <v>2011</v>
          </cell>
          <cell r="G1755" t="str">
            <v>Industrial</v>
          </cell>
        </row>
        <row r="1756">
          <cell r="A1756" t="str">
            <v>Veridian Connections Inc. - Gravenhurst</v>
          </cell>
          <cell r="E1756">
            <v>3.8717000000000001</v>
          </cell>
          <cell r="F1756">
            <v>2011</v>
          </cell>
          <cell r="G1756" t="str">
            <v>Industrial</v>
          </cell>
        </row>
        <row r="1757">
          <cell r="A1757" t="str">
            <v>Wasaga Distribution Inc.</v>
          </cell>
          <cell r="E1757">
            <v>4.7472000000000003</v>
          </cell>
          <cell r="F1757">
            <v>2011</v>
          </cell>
          <cell r="G1757" t="str">
            <v>Industrial</v>
          </cell>
        </row>
        <row r="1758">
          <cell r="A1758" t="str">
            <v>Waterloo North Hydro Inc.</v>
          </cell>
          <cell r="E1758">
            <v>4.3072999999999997</v>
          </cell>
          <cell r="F1758">
            <v>2011</v>
          </cell>
          <cell r="G1758" t="str">
            <v>Industrial</v>
          </cell>
        </row>
        <row r="1759">
          <cell r="A1759" t="str">
            <v>Welland Hydro-Electric System Corp.</v>
          </cell>
          <cell r="E1759">
            <v>1.4117999999999999</v>
          </cell>
          <cell r="F1759">
            <v>2011</v>
          </cell>
          <cell r="G1759" t="str">
            <v>Industrial</v>
          </cell>
        </row>
        <row r="1760">
          <cell r="A1760" t="str">
            <v>Wellington North Power Inc.</v>
          </cell>
          <cell r="E1760">
            <v>1.2512000000000001</v>
          </cell>
          <cell r="F1760">
            <v>2011</v>
          </cell>
          <cell r="G1760" t="str">
            <v/>
          </cell>
        </row>
        <row r="1761">
          <cell r="A1761" t="str">
            <v>Wellington North Power Inc.</v>
          </cell>
          <cell r="E1761">
            <v>3.2621000000000002</v>
          </cell>
          <cell r="F1761">
            <v>2011</v>
          </cell>
          <cell r="G1761" t="str">
            <v>Industrial</v>
          </cell>
        </row>
        <row r="1762">
          <cell r="A1762" t="str">
            <v>West Coast Huron Energy Inc.</v>
          </cell>
          <cell r="E1762">
            <v>1.7871999999999999</v>
          </cell>
          <cell r="F1762">
            <v>2011</v>
          </cell>
          <cell r="G1762" t="str">
            <v>Industrial</v>
          </cell>
        </row>
        <row r="1763">
          <cell r="A1763" t="str">
            <v>West Coast Huron Energy Inc.</v>
          </cell>
          <cell r="E1763">
            <v>1.5370999999999999</v>
          </cell>
          <cell r="F1763">
            <v>2011</v>
          </cell>
          <cell r="G1763" t="str">
            <v/>
          </cell>
        </row>
        <row r="1764">
          <cell r="A1764" t="str">
            <v>Westario Power Inc.</v>
          </cell>
          <cell r="E1764">
            <v>2.2178</v>
          </cell>
          <cell r="F1764">
            <v>2011</v>
          </cell>
          <cell r="G1764" t="str">
            <v>Industrial</v>
          </cell>
        </row>
        <row r="1765">
          <cell r="A1765" t="str">
            <v>Woodstock Hydro Services Inc.</v>
          </cell>
          <cell r="E1765">
            <v>2.7507000000000001</v>
          </cell>
          <cell r="F1765">
            <v>2011</v>
          </cell>
          <cell r="G1765" t="str">
            <v>Industrial</v>
          </cell>
        </row>
        <row r="1766">
          <cell r="A1766" t="str">
            <v>Woodstock Hydro Services Inc.</v>
          </cell>
          <cell r="E1766">
            <v>2.3290000000000002</v>
          </cell>
          <cell r="F1766">
            <v>2011</v>
          </cell>
          <cell r="G1766" t="str">
            <v/>
          </cell>
        </row>
        <row r="1767">
          <cell r="A1767" t="str">
            <v>Whitby Hydro Electric Corporation</v>
          </cell>
          <cell r="E1767">
            <v>3.9178000000000002</v>
          </cell>
          <cell r="F1767">
            <v>2011</v>
          </cell>
          <cell r="G1767" t="str">
            <v>Industrial</v>
          </cell>
        </row>
        <row r="1768">
          <cell r="A1768" t="str">
            <v>Atikokan Hydro Inc.</v>
          </cell>
          <cell r="E1768">
            <v>8.8999999999999999E-3</v>
          </cell>
          <cell r="F1768">
            <v>2010</v>
          </cell>
          <cell r="G1768" t="str">
            <v>Business</v>
          </cell>
        </row>
        <row r="1769">
          <cell r="A1769" t="str">
            <v>Bluewater Power Distribution Corporation</v>
          </cell>
          <cell r="E1769">
            <v>1.72E-2</v>
          </cell>
          <cell r="F1769">
            <v>2010</v>
          </cell>
          <cell r="G1769" t="str">
            <v>Business</v>
          </cell>
        </row>
        <row r="1770">
          <cell r="A1770" t="str">
            <v>Brant County Power Inc.</v>
          </cell>
          <cell r="E1770">
            <v>1.8599999999999998E-2</v>
          </cell>
          <cell r="F1770">
            <v>2010</v>
          </cell>
          <cell r="G1770" t="str">
            <v>Business</v>
          </cell>
        </row>
        <row r="1771">
          <cell r="A1771" t="str">
            <v>Brantford Power Inc.</v>
          </cell>
          <cell r="E1771">
            <v>6.4000000000000003E-3</v>
          </cell>
          <cell r="F1771">
            <v>2010</v>
          </cell>
          <cell r="G1771" t="str">
            <v>Business</v>
          </cell>
        </row>
        <row r="1772">
          <cell r="A1772" t="str">
            <v>Burlington Hydro Inc.</v>
          </cell>
          <cell r="E1772">
            <v>1.3599999999999999E-2</v>
          </cell>
          <cell r="F1772">
            <v>2010</v>
          </cell>
          <cell r="G1772" t="str">
            <v>Business</v>
          </cell>
        </row>
        <row r="1773">
          <cell r="A1773" t="str">
            <v>Cambridge and North Dumfries Hydro Inc.</v>
          </cell>
          <cell r="E1773">
            <v>1.3100000000000001E-2</v>
          </cell>
          <cell r="F1773">
            <v>2010</v>
          </cell>
          <cell r="G1773" t="str">
            <v>Business</v>
          </cell>
        </row>
        <row r="1774">
          <cell r="A1774" t="str">
            <v>Canadian Niagara Power Inc. - Eastern Ontario Power</v>
          </cell>
          <cell r="E1774">
            <v>2.4E-2</v>
          </cell>
          <cell r="F1774">
            <v>2014</v>
          </cell>
          <cell r="G1774" t="str">
            <v>Business</v>
          </cell>
        </row>
        <row r="1775">
          <cell r="A1775" t="str">
            <v>Canadian Niagara Power Inc. - Fort Erie</v>
          </cell>
          <cell r="E1775">
            <v>2.4E-2</v>
          </cell>
          <cell r="F1775">
            <v>2014</v>
          </cell>
          <cell r="G1775" t="str">
            <v>Business</v>
          </cell>
        </row>
        <row r="1776">
          <cell r="A1776" t="str">
            <v>Canadian Niagara Power Inc. - Port Colborne</v>
          </cell>
          <cell r="E1776">
            <v>2.0899999999999998E-2</v>
          </cell>
          <cell r="F1776">
            <v>2014</v>
          </cell>
          <cell r="G1776" t="str">
            <v>Business</v>
          </cell>
        </row>
        <row r="1777">
          <cell r="A1777" t="str">
            <v>Centre Wellington Hydro Ltd.</v>
          </cell>
          <cell r="E1777">
            <v>1.61E-2</v>
          </cell>
          <cell r="F1777">
            <v>2010</v>
          </cell>
          <cell r="G1777" t="str">
            <v>Business</v>
          </cell>
        </row>
        <row r="1778">
          <cell r="A1778" t="str">
            <v>Chapleau Public Utilities Corporation</v>
          </cell>
          <cell r="E1778">
            <v>1.2200000000000001E-2</v>
          </cell>
          <cell r="F1778">
            <v>2010</v>
          </cell>
          <cell r="G1778" t="str">
            <v>Business</v>
          </cell>
        </row>
        <row r="1779">
          <cell r="A1779" t="str">
            <v>Chatham-Kent Hydro Inc.</v>
          </cell>
          <cell r="E1779">
            <v>1.12E-2</v>
          </cell>
          <cell r="F1779">
            <v>2010</v>
          </cell>
          <cell r="G1779" t="str">
            <v>Business</v>
          </cell>
        </row>
        <row r="1780">
          <cell r="A1780" t="str">
            <v>Clinton Power Corporation</v>
          </cell>
          <cell r="E1780">
            <v>1.3100000000000001E-2</v>
          </cell>
          <cell r="F1780">
            <v>2010</v>
          </cell>
          <cell r="G1780" t="str">
            <v>Business</v>
          </cell>
        </row>
        <row r="1781">
          <cell r="A1781" t="str">
            <v>COLLUS Power Corporation</v>
          </cell>
          <cell r="E1781">
            <v>1.12E-2</v>
          </cell>
          <cell r="F1781">
            <v>2010</v>
          </cell>
          <cell r="G1781" t="str">
            <v>Business</v>
          </cell>
        </row>
        <row r="1782">
          <cell r="A1782" t="str">
            <v>Cooperative Hydro Embrun Inc.</v>
          </cell>
          <cell r="E1782">
            <v>1.66E-2</v>
          </cell>
          <cell r="F1782">
            <v>2010</v>
          </cell>
          <cell r="G1782" t="str">
            <v>Business</v>
          </cell>
        </row>
        <row r="1783">
          <cell r="A1783" t="str">
            <v>E.L.K. Energy Inc.</v>
          </cell>
          <cell r="E1783">
            <v>1.6999999999999999E-3</v>
          </cell>
          <cell r="F1783">
            <v>2010</v>
          </cell>
          <cell r="G1783" t="str">
            <v>Business</v>
          </cell>
        </row>
        <row r="1784">
          <cell r="A1784" t="str">
            <v>Enersource Hydro Mississauga Inc.</v>
          </cell>
          <cell r="E1784">
            <v>1.15E-2</v>
          </cell>
          <cell r="F1784">
            <v>2010</v>
          </cell>
          <cell r="G1784" t="str">
            <v>Business</v>
          </cell>
        </row>
        <row r="1785">
          <cell r="A1785" t="str">
            <v>ENWIN Utilities Ltd.</v>
          </cell>
          <cell r="E1785">
            <v>1.6199999999999999E-2</v>
          </cell>
          <cell r="F1785">
            <v>2010</v>
          </cell>
          <cell r="G1785" t="str">
            <v>Business</v>
          </cell>
        </row>
        <row r="1786">
          <cell r="A1786" t="str">
            <v>Erie Thames Powerlines Corporation</v>
          </cell>
          <cell r="E1786">
            <v>8.9999999999999993E-3</v>
          </cell>
          <cell r="F1786">
            <v>2010</v>
          </cell>
          <cell r="G1786" t="str">
            <v>Business</v>
          </cell>
        </row>
        <row r="1787">
          <cell r="A1787" t="str">
            <v>Espanola Regional Hydro Distribution Corporation</v>
          </cell>
          <cell r="E1787">
            <v>1.47E-2</v>
          </cell>
          <cell r="F1787">
            <v>2010</v>
          </cell>
          <cell r="G1787" t="str">
            <v>Business</v>
          </cell>
        </row>
        <row r="1788">
          <cell r="A1788" t="str">
            <v>Essex Powerlines Corporation</v>
          </cell>
          <cell r="E1788">
            <v>7.0000000000000001E-3</v>
          </cell>
          <cell r="F1788">
            <v>2010</v>
          </cell>
          <cell r="G1788" t="str">
            <v>Business</v>
          </cell>
        </row>
        <row r="1789">
          <cell r="A1789" t="str">
            <v>Festival Hydro Inc.</v>
          </cell>
          <cell r="E1789">
            <v>1.4500000000000001E-2</v>
          </cell>
          <cell r="F1789">
            <v>2010</v>
          </cell>
          <cell r="G1789" t="str">
            <v>Business</v>
          </cell>
        </row>
        <row r="1790">
          <cell r="A1790" t="str">
            <v>Fort Frances Power Corporation</v>
          </cell>
          <cell r="E1790">
            <v>6.4999999999999997E-3</v>
          </cell>
          <cell r="F1790">
            <v>2010</v>
          </cell>
          <cell r="G1790" t="str">
            <v>Business</v>
          </cell>
        </row>
        <row r="1791">
          <cell r="A1791" t="str">
            <v>Greater Sudbury Hydro Inc.</v>
          </cell>
          <cell r="E1791">
            <v>1.8700000000000001E-2</v>
          </cell>
          <cell r="F1791">
            <v>2010</v>
          </cell>
          <cell r="G1791" t="str">
            <v>Business</v>
          </cell>
        </row>
        <row r="1792">
          <cell r="A1792" t="str">
            <v>Grimsby Power Inc.</v>
          </cell>
          <cell r="E1792">
            <v>0.01</v>
          </cell>
          <cell r="F1792">
            <v>2010</v>
          </cell>
          <cell r="G1792" t="str">
            <v>Business</v>
          </cell>
        </row>
        <row r="1793">
          <cell r="A1793" t="str">
            <v>Guelph Hydro Electric Systems Inc.</v>
          </cell>
          <cell r="E1793">
            <v>1.5599999999999999E-2</v>
          </cell>
          <cell r="F1793">
            <v>2010</v>
          </cell>
          <cell r="G1793" t="str">
            <v>Business</v>
          </cell>
        </row>
        <row r="1794">
          <cell r="A1794" t="str">
            <v>Haldimand County Hydro Inc.</v>
          </cell>
          <cell r="E1794">
            <v>2.0199999999999999E-2</v>
          </cell>
          <cell r="F1794">
            <v>2010</v>
          </cell>
          <cell r="G1794" t="str">
            <v>Business</v>
          </cell>
        </row>
        <row r="1795">
          <cell r="A1795" t="str">
            <v>Halton Hills Hydro Inc.</v>
          </cell>
          <cell r="E1795">
            <v>8.8999999999999999E-3</v>
          </cell>
          <cell r="F1795">
            <v>2010</v>
          </cell>
          <cell r="G1795" t="str">
            <v>Business</v>
          </cell>
        </row>
        <row r="1796">
          <cell r="A1796" t="str">
            <v>Hearst Power Distribution Company Limited</v>
          </cell>
          <cell r="E1796">
            <v>6.6E-3</v>
          </cell>
          <cell r="F1796">
            <v>2010</v>
          </cell>
          <cell r="G1796" t="str">
            <v>Business</v>
          </cell>
        </row>
        <row r="1797">
          <cell r="A1797" t="str">
            <v>Horizon Utilities Corporation</v>
          </cell>
          <cell r="E1797">
            <v>7.3000000000000001E-3</v>
          </cell>
          <cell r="F1797">
            <v>2010</v>
          </cell>
          <cell r="G1797" t="str">
            <v>Business</v>
          </cell>
        </row>
        <row r="1798">
          <cell r="A1798" t="str">
            <v>Hydro 2000 Inc.</v>
          </cell>
          <cell r="E1798">
            <v>8.0999999999999996E-3</v>
          </cell>
          <cell r="F1798">
            <v>2010</v>
          </cell>
          <cell r="G1798" t="str">
            <v>Business</v>
          </cell>
        </row>
        <row r="1799">
          <cell r="A1799" t="str">
            <v>Hydro Hawkesbury Inc.</v>
          </cell>
          <cell r="E1799">
            <v>5.4000000000000003E-3</v>
          </cell>
          <cell r="F1799">
            <v>2010</v>
          </cell>
          <cell r="G1799" t="str">
            <v>Business</v>
          </cell>
        </row>
        <row r="1800">
          <cell r="A1800" t="str">
            <v>Hydro One Brampton Networks Inc.</v>
          </cell>
          <cell r="E1800">
            <v>1.78E-2</v>
          </cell>
          <cell r="F1800">
            <v>2010</v>
          </cell>
          <cell r="G1800" t="str">
            <v>Business</v>
          </cell>
        </row>
        <row r="1801">
          <cell r="A1801" t="str">
            <v>Hydro Ottawa Limited</v>
          </cell>
          <cell r="E1801">
            <v>1.8499999999999999E-2</v>
          </cell>
          <cell r="F1801">
            <v>2010</v>
          </cell>
          <cell r="G1801" t="str">
            <v>Business</v>
          </cell>
        </row>
        <row r="1802">
          <cell r="A1802" t="str">
            <v>Innisfil Hydro Distribution Systems Limited</v>
          </cell>
          <cell r="E1802">
            <v>9.1999999999999998E-3</v>
          </cell>
          <cell r="F1802">
            <v>2010</v>
          </cell>
          <cell r="G1802" t="str">
            <v>Business</v>
          </cell>
        </row>
        <row r="1803">
          <cell r="A1803" t="str">
            <v>Kenora Hydro Electric Corporation Ltd.</v>
          </cell>
          <cell r="E1803">
            <v>4.0000000000000001E-3</v>
          </cell>
          <cell r="F1803">
            <v>2010</v>
          </cell>
          <cell r="G1803" t="str">
            <v>Business</v>
          </cell>
        </row>
        <row r="1804">
          <cell r="A1804" t="str">
            <v>Kingston Hydro Corporation</v>
          </cell>
          <cell r="E1804">
            <v>9.7000000000000003E-3</v>
          </cell>
          <cell r="F1804">
            <v>2010</v>
          </cell>
          <cell r="G1804" t="str">
            <v>Business</v>
          </cell>
        </row>
        <row r="1805">
          <cell r="A1805" t="str">
            <v>Kitchener-Wilmot Hydro Inc.</v>
          </cell>
          <cell r="E1805">
            <v>1.2200000000000001E-2</v>
          </cell>
          <cell r="F1805">
            <v>2010</v>
          </cell>
          <cell r="G1805" t="str">
            <v>Business</v>
          </cell>
        </row>
        <row r="1806">
          <cell r="A1806" t="str">
            <v>Lakefront Utilities Inc.</v>
          </cell>
          <cell r="E1806">
            <v>8.5000000000000006E-3</v>
          </cell>
          <cell r="F1806">
            <v>2010</v>
          </cell>
          <cell r="G1806" t="str">
            <v>Business</v>
          </cell>
        </row>
        <row r="1807">
          <cell r="A1807" t="str">
            <v>Lakeland Power Distribution Ltd.</v>
          </cell>
          <cell r="E1807">
            <v>8.3000000000000001E-3</v>
          </cell>
          <cell r="F1807">
            <v>2010</v>
          </cell>
          <cell r="G1807" t="str">
            <v>Business</v>
          </cell>
        </row>
        <row r="1808">
          <cell r="A1808" t="str">
            <v>London Hydro Inc.</v>
          </cell>
          <cell r="E1808">
            <v>9.1000000000000004E-3</v>
          </cell>
          <cell r="F1808">
            <v>2010</v>
          </cell>
          <cell r="G1808" t="str">
            <v>Business</v>
          </cell>
        </row>
        <row r="1809">
          <cell r="A1809" t="str">
            <v>Middlesex Power Distribution Corporation</v>
          </cell>
          <cell r="E1809">
            <v>4.7999999999999996E-3</v>
          </cell>
          <cell r="F1809">
            <v>2010</v>
          </cell>
          <cell r="G1809" t="str">
            <v>Business</v>
          </cell>
        </row>
        <row r="1810">
          <cell r="A1810" t="str">
            <v>Middlesex Power Distribution Corporation - Dutton</v>
          </cell>
          <cell r="E1810">
            <v>5.7999999999999996E-3</v>
          </cell>
          <cell r="F1810">
            <v>2010</v>
          </cell>
          <cell r="G1810" t="str">
            <v>Business</v>
          </cell>
        </row>
        <row r="1811">
          <cell r="A1811" t="str">
            <v>Middlesex Power Distribution Corporation - Newbury</v>
          </cell>
          <cell r="E1811">
            <v>1.0800000000000001E-2</v>
          </cell>
          <cell r="F1811">
            <v>2010</v>
          </cell>
          <cell r="G1811" t="str">
            <v>Business</v>
          </cell>
        </row>
        <row r="1812">
          <cell r="A1812" t="str">
            <v>Midland Power Utility Corporation</v>
          </cell>
          <cell r="E1812">
            <v>1.54E-2</v>
          </cell>
          <cell r="F1812">
            <v>2010</v>
          </cell>
          <cell r="G1812" t="str">
            <v>Business</v>
          </cell>
        </row>
        <row r="1813">
          <cell r="A1813" t="str">
            <v>Milton Hydro Distribution inc.</v>
          </cell>
          <cell r="E1813">
            <v>1.5599999999999999E-2</v>
          </cell>
          <cell r="F1813">
            <v>2010</v>
          </cell>
          <cell r="G1813" t="str">
            <v>Business</v>
          </cell>
        </row>
        <row r="1814">
          <cell r="A1814" t="str">
            <v>Newmarket - Tay Power Distribution Ltd.</v>
          </cell>
          <cell r="E1814">
            <v>1.9099999999999999E-2</v>
          </cell>
          <cell r="F1814">
            <v>2010</v>
          </cell>
          <cell r="G1814" t="str">
            <v>Business</v>
          </cell>
        </row>
        <row r="1815">
          <cell r="A1815" t="str">
            <v>Niagara Peninsula Energy Inc. - Niagara Falls</v>
          </cell>
          <cell r="E1815">
            <v>0.01</v>
          </cell>
          <cell r="F1815">
            <v>2010</v>
          </cell>
          <cell r="G1815" t="str">
            <v>Business</v>
          </cell>
        </row>
        <row r="1816">
          <cell r="A1816" t="str">
            <v>Niagara Peninsula Energy Inc. - Peninsula West</v>
          </cell>
          <cell r="E1816">
            <v>1.7600000000000001E-2</v>
          </cell>
          <cell r="F1816">
            <v>2010</v>
          </cell>
          <cell r="G1816" t="str">
            <v>Business</v>
          </cell>
        </row>
        <row r="1817">
          <cell r="A1817" t="str">
            <v>Niagara-on-the-Lake Hydro Inc.</v>
          </cell>
          <cell r="E1817">
            <v>1.3599999999999999E-2</v>
          </cell>
          <cell r="F1817">
            <v>2010</v>
          </cell>
          <cell r="G1817" t="str">
            <v>Business</v>
          </cell>
        </row>
        <row r="1818">
          <cell r="A1818" t="str">
            <v>Norfolk Power Distribution Inc.</v>
          </cell>
          <cell r="E1818">
            <v>1.3899999999999999E-2</v>
          </cell>
          <cell r="F1818">
            <v>2010</v>
          </cell>
          <cell r="G1818" t="str">
            <v>Business</v>
          </cell>
        </row>
        <row r="1819">
          <cell r="A1819" t="str">
            <v>North Bay Hydro Distribution Limited</v>
          </cell>
          <cell r="E1819">
            <v>1.6799999999999999E-2</v>
          </cell>
          <cell r="F1819">
            <v>2010</v>
          </cell>
          <cell r="G1819" t="str">
            <v>Business</v>
          </cell>
        </row>
        <row r="1820">
          <cell r="A1820" t="str">
            <v>Northern Ontario Wires Inc.</v>
          </cell>
          <cell r="E1820">
            <v>1.32E-2</v>
          </cell>
          <cell r="F1820">
            <v>2010</v>
          </cell>
          <cell r="G1820" t="str">
            <v>Business</v>
          </cell>
        </row>
        <row r="1821">
          <cell r="A1821" t="str">
            <v>Oakville Hydro Electricity Distribution Inc.</v>
          </cell>
          <cell r="E1821">
            <v>1.43E-2</v>
          </cell>
          <cell r="F1821">
            <v>2010</v>
          </cell>
          <cell r="G1821" t="str">
            <v>Business</v>
          </cell>
        </row>
        <row r="1822">
          <cell r="A1822" t="str">
            <v>Orangeville Hydro Limited</v>
          </cell>
          <cell r="E1822">
            <v>0.01</v>
          </cell>
          <cell r="F1822">
            <v>2010</v>
          </cell>
          <cell r="G1822" t="str">
            <v>Business</v>
          </cell>
        </row>
        <row r="1823">
          <cell r="A1823" t="str">
            <v>Orillia Power Distribution Corporation</v>
          </cell>
          <cell r="E1823">
            <v>1.5699999999999999E-2</v>
          </cell>
          <cell r="F1823">
            <v>2010</v>
          </cell>
          <cell r="G1823" t="str">
            <v>Business</v>
          </cell>
        </row>
        <row r="1824">
          <cell r="A1824" t="str">
            <v>Oshawa PUC Networks Inc.</v>
          </cell>
          <cell r="E1824">
            <v>1.72E-2</v>
          </cell>
          <cell r="F1824">
            <v>2010</v>
          </cell>
          <cell r="G1824" t="str">
            <v>Business</v>
          </cell>
        </row>
        <row r="1825">
          <cell r="A1825" t="str">
            <v>Ottawa River Power Corporation</v>
          </cell>
          <cell r="E1825">
            <v>1.03E-2</v>
          </cell>
          <cell r="F1825">
            <v>2010</v>
          </cell>
          <cell r="G1825" t="str">
            <v>Business</v>
          </cell>
        </row>
        <row r="1826">
          <cell r="A1826" t="str">
            <v>Parry Sound Power Corporation</v>
          </cell>
          <cell r="E1826">
            <v>1.04E-2</v>
          </cell>
          <cell r="F1826">
            <v>2010</v>
          </cell>
          <cell r="G1826" t="str">
            <v>Business</v>
          </cell>
        </row>
        <row r="1827">
          <cell r="A1827" t="str">
            <v>Peterborough Distribution Incorporated</v>
          </cell>
          <cell r="E1827">
            <v>8.8999999999999999E-3</v>
          </cell>
          <cell r="F1827">
            <v>2010</v>
          </cell>
          <cell r="G1827" t="str">
            <v>Business</v>
          </cell>
        </row>
        <row r="1828">
          <cell r="A1828" t="str">
            <v>PowerStream Inc. - Barrie</v>
          </cell>
          <cell r="E1828">
            <v>1.6299999999999999E-2</v>
          </cell>
          <cell r="F1828">
            <v>2010</v>
          </cell>
          <cell r="G1828" t="str">
            <v>Business</v>
          </cell>
        </row>
        <row r="1829">
          <cell r="A1829" t="str">
            <v>PowerStream Inc. - South</v>
          </cell>
          <cell r="E1829">
            <v>1.15E-2</v>
          </cell>
          <cell r="F1829">
            <v>2010</v>
          </cell>
          <cell r="G1829" t="str">
            <v>Business</v>
          </cell>
        </row>
        <row r="1830">
          <cell r="A1830" t="str">
            <v>PUC Distribution Inc.</v>
          </cell>
          <cell r="E1830">
            <v>1.78E-2</v>
          </cell>
          <cell r="F1830">
            <v>2010</v>
          </cell>
          <cell r="G1830" t="str">
            <v>Business</v>
          </cell>
        </row>
        <row r="1831">
          <cell r="A1831" t="str">
            <v>Renfrew Hydro Inc.</v>
          </cell>
          <cell r="E1831">
            <v>1.32E-2</v>
          </cell>
          <cell r="F1831">
            <v>2010</v>
          </cell>
          <cell r="G1831" t="str">
            <v>Business</v>
          </cell>
        </row>
        <row r="1832">
          <cell r="A1832" t="str">
            <v>Rideau St. Lawrence Distribution Inc.</v>
          </cell>
          <cell r="E1832">
            <v>7.4000000000000003E-3</v>
          </cell>
          <cell r="F1832">
            <v>2010</v>
          </cell>
          <cell r="G1832" t="str">
            <v>Business</v>
          </cell>
        </row>
        <row r="1833">
          <cell r="A1833" t="str">
            <v>Sioux Lookout Hydro Inc.</v>
          </cell>
          <cell r="E1833">
            <v>8.0999999999999996E-3</v>
          </cell>
          <cell r="F1833">
            <v>2010</v>
          </cell>
          <cell r="G1833" t="str">
            <v>Business</v>
          </cell>
        </row>
        <row r="1834">
          <cell r="A1834" t="str">
            <v>St. Thomas Energy Inc.</v>
          </cell>
          <cell r="E1834">
            <v>1.4200000000000001E-2</v>
          </cell>
          <cell r="F1834">
            <v>2010</v>
          </cell>
          <cell r="G1834" t="str">
            <v>Business</v>
          </cell>
        </row>
        <row r="1835">
          <cell r="A1835" t="str">
            <v>Thunder Bay Hydro Electricity Distribution Inc.</v>
          </cell>
          <cell r="E1835">
            <v>1.3100000000000001E-2</v>
          </cell>
          <cell r="F1835">
            <v>2010</v>
          </cell>
          <cell r="G1835" t="str">
            <v>Business</v>
          </cell>
        </row>
        <row r="1836">
          <cell r="A1836" t="str">
            <v>Tillsonburg Hydro Inc.</v>
          </cell>
          <cell r="E1836">
            <v>1.5100000000000001E-2</v>
          </cell>
          <cell r="F1836">
            <v>2010</v>
          </cell>
          <cell r="G1836" t="str">
            <v>Business</v>
          </cell>
        </row>
        <row r="1837">
          <cell r="A1837" t="str">
            <v>Toronto Hydro-Electric System Limited</v>
          </cell>
          <cell r="E1837">
            <v>2.2700000000000001E-2</v>
          </cell>
          <cell r="F1837">
            <v>2010</v>
          </cell>
          <cell r="G1837" t="str">
            <v>Business</v>
          </cell>
        </row>
        <row r="1838">
          <cell r="A1838" t="str">
            <v>Veridian Connections Inc.</v>
          </cell>
          <cell r="E1838">
            <v>1.6899999999999998E-2</v>
          </cell>
          <cell r="F1838">
            <v>2010</v>
          </cell>
          <cell r="G1838" t="str">
            <v>Business</v>
          </cell>
        </row>
        <row r="1839">
          <cell r="A1839" t="str">
            <v>Veridian Connections Inc. - Gravenhurst</v>
          </cell>
          <cell r="E1839">
            <v>1.95E-2</v>
          </cell>
          <cell r="F1839">
            <v>2010</v>
          </cell>
          <cell r="G1839" t="str">
            <v>Business</v>
          </cell>
        </row>
        <row r="1840">
          <cell r="A1840" t="str">
            <v>Wasaga Distribution Inc.</v>
          </cell>
          <cell r="E1840">
            <v>1.38E-2</v>
          </cell>
          <cell r="F1840">
            <v>2010</v>
          </cell>
          <cell r="G1840" t="str">
            <v>Business</v>
          </cell>
        </row>
        <row r="1841">
          <cell r="A1841" t="str">
            <v>Waterloo North Hydro Inc.</v>
          </cell>
          <cell r="E1841">
            <v>1.04E-2</v>
          </cell>
          <cell r="F1841">
            <v>2010</v>
          </cell>
          <cell r="G1841" t="str">
            <v>Business</v>
          </cell>
        </row>
        <row r="1842">
          <cell r="A1842" t="str">
            <v>Welland Hydro-Electric System Corp.</v>
          </cell>
          <cell r="E1842">
            <v>8.6E-3</v>
          </cell>
          <cell r="F1842">
            <v>2010</v>
          </cell>
          <cell r="G1842" t="str">
            <v>Business</v>
          </cell>
        </row>
        <row r="1843">
          <cell r="A1843" t="str">
            <v>Wellington North Power Inc.</v>
          </cell>
          <cell r="E1843">
            <v>1.2E-2</v>
          </cell>
          <cell r="F1843">
            <v>2010</v>
          </cell>
          <cell r="G1843" t="str">
            <v>Business</v>
          </cell>
        </row>
        <row r="1844">
          <cell r="A1844" t="str">
            <v>West Coast Huron Energy Inc.</v>
          </cell>
          <cell r="E1844">
            <v>1.15E-2</v>
          </cell>
          <cell r="F1844">
            <v>2010</v>
          </cell>
          <cell r="G1844" t="str">
            <v>Business</v>
          </cell>
        </row>
        <row r="1845">
          <cell r="A1845" t="str">
            <v>West Perth Power Inc.</v>
          </cell>
          <cell r="E1845">
            <v>1.4200000000000001E-2</v>
          </cell>
          <cell r="F1845">
            <v>2010</v>
          </cell>
          <cell r="G1845" t="str">
            <v>Business</v>
          </cell>
        </row>
        <row r="1846">
          <cell r="A1846" t="str">
            <v>Westario Power Inc.</v>
          </cell>
          <cell r="E1846">
            <v>9.1000000000000004E-3</v>
          </cell>
          <cell r="F1846">
            <v>2010</v>
          </cell>
          <cell r="G1846" t="str">
            <v>Business</v>
          </cell>
        </row>
        <row r="1847">
          <cell r="A1847" t="str">
            <v>Whitby Hydro Electric Corporation</v>
          </cell>
          <cell r="E1847">
            <v>1.8100000000000002E-2</v>
          </cell>
          <cell r="F1847">
            <v>2010</v>
          </cell>
          <cell r="G1847" t="str">
            <v>Business</v>
          </cell>
        </row>
        <row r="1848">
          <cell r="A1848" t="str">
            <v>Woodstock Hydro Services Inc.</v>
          </cell>
          <cell r="E1848">
            <v>1.23E-2</v>
          </cell>
          <cell r="F1848">
            <v>2010</v>
          </cell>
          <cell r="G1848" t="str">
            <v>Business</v>
          </cell>
        </row>
        <row r="1849">
          <cell r="A1849" t="str">
            <v>Atikokan Hydro Inc.</v>
          </cell>
          <cell r="E1849">
            <v>1.7130000000000001</v>
          </cell>
          <cell r="F1849">
            <v>2010</v>
          </cell>
          <cell r="G1849" t="str">
            <v>Industrial</v>
          </cell>
        </row>
        <row r="1850">
          <cell r="A1850" t="str">
            <v>Bluewater Power Distribution Corporation</v>
          </cell>
          <cell r="E1850">
            <v>1.2655000000000001</v>
          </cell>
          <cell r="F1850">
            <v>2010</v>
          </cell>
          <cell r="G1850" t="str">
            <v/>
          </cell>
        </row>
        <row r="1851">
          <cell r="A1851" t="str">
            <v>Bluewater Power Distribution Corporation</v>
          </cell>
          <cell r="E1851">
            <v>3.5243000000000002</v>
          </cell>
          <cell r="F1851">
            <v>2010</v>
          </cell>
          <cell r="G1851" t="str">
            <v>Industrial</v>
          </cell>
        </row>
        <row r="1852">
          <cell r="A1852" t="str">
            <v>Brant County Power Inc.</v>
          </cell>
          <cell r="E1852">
            <v>5.2549000000000001</v>
          </cell>
          <cell r="F1852">
            <v>2010</v>
          </cell>
          <cell r="G1852" t="str">
            <v>Industrial</v>
          </cell>
        </row>
        <row r="1853">
          <cell r="A1853" t="str">
            <v>Brantford Power Inc.</v>
          </cell>
          <cell r="E1853">
            <v>2.577</v>
          </cell>
          <cell r="F1853">
            <v>2010</v>
          </cell>
          <cell r="G1853" t="str">
            <v>Industrial</v>
          </cell>
        </row>
        <row r="1854">
          <cell r="A1854" t="str">
            <v>Burlington Hydro Inc.</v>
          </cell>
          <cell r="E1854">
            <v>2.8285999999999998</v>
          </cell>
          <cell r="F1854">
            <v>2010</v>
          </cell>
          <cell r="G1854" t="str">
            <v>Industrial</v>
          </cell>
        </row>
        <row r="1855">
          <cell r="A1855" t="str">
            <v>Cambridge and North Dumfries Hydro Inc.</v>
          </cell>
          <cell r="E1855">
            <v>3.1597</v>
          </cell>
          <cell r="F1855">
            <v>2010</v>
          </cell>
          <cell r="G1855" t="str">
            <v/>
          </cell>
        </row>
        <row r="1856">
          <cell r="A1856" t="str">
            <v>Cambridge and North Dumfries Hydro Inc.</v>
          </cell>
          <cell r="E1856">
            <v>3.7791999999999999</v>
          </cell>
          <cell r="F1856">
            <v>2010</v>
          </cell>
          <cell r="G1856" t="str">
            <v>Industrial</v>
          </cell>
        </row>
        <row r="1857">
          <cell r="A1857" t="str">
            <v>Canadian Niagara Power Inc. - Eastern Ontario Power</v>
          </cell>
          <cell r="E1857">
            <v>7.3207000000000004</v>
          </cell>
          <cell r="F1857">
            <v>2010</v>
          </cell>
          <cell r="G1857" t="str">
            <v>Industrial</v>
          </cell>
        </row>
        <row r="1858">
          <cell r="A1858" t="str">
            <v>Canadian Niagara Power Inc. - Fort Erie</v>
          </cell>
          <cell r="E1858">
            <v>7.3207000000000004</v>
          </cell>
          <cell r="F1858">
            <v>2010</v>
          </cell>
          <cell r="G1858" t="str">
            <v>Industrial</v>
          </cell>
        </row>
        <row r="1859">
          <cell r="A1859" t="str">
            <v>Canadian Niagara Power Inc. - Port Colborne Hydro Inc.</v>
          </cell>
          <cell r="E1859">
            <v>2.7862</v>
          </cell>
          <cell r="F1859">
            <v>2010</v>
          </cell>
          <cell r="G1859" t="str">
            <v>Industrial</v>
          </cell>
        </row>
        <row r="1860">
          <cell r="A1860" t="str">
            <v>Centre Wellington Hydro Ltd.</v>
          </cell>
          <cell r="E1860">
            <v>2.4592000000000001</v>
          </cell>
          <cell r="F1860">
            <v>2010</v>
          </cell>
          <cell r="G1860" t="str">
            <v/>
          </cell>
        </row>
        <row r="1861">
          <cell r="A1861" t="str">
            <v>Centre Wellington Hydro Ltd.</v>
          </cell>
          <cell r="E1861">
            <v>3.0657000000000001</v>
          </cell>
          <cell r="F1861">
            <v>2010</v>
          </cell>
          <cell r="G1861" t="str">
            <v>Industrial</v>
          </cell>
        </row>
        <row r="1862">
          <cell r="A1862" t="str">
            <v>Chapleau Public Utilities Corporation</v>
          </cell>
          <cell r="E1862">
            <v>2.6069</v>
          </cell>
          <cell r="F1862">
            <v>2010</v>
          </cell>
          <cell r="G1862" t="str">
            <v>Industrial</v>
          </cell>
        </row>
        <row r="1863">
          <cell r="A1863" t="str">
            <v>Chatham-Kent Hydro Inc.</v>
          </cell>
          <cell r="E1863">
            <v>5.8602999999999996</v>
          </cell>
          <cell r="F1863">
            <v>2010</v>
          </cell>
          <cell r="G1863" t="str">
            <v/>
          </cell>
        </row>
        <row r="1864">
          <cell r="A1864" t="str">
            <v>Chatham-Kent Hydro Inc.</v>
          </cell>
          <cell r="E1864">
            <v>2.6760999999999999</v>
          </cell>
          <cell r="F1864">
            <v>2010</v>
          </cell>
          <cell r="G1864" t="str">
            <v>Industrial</v>
          </cell>
        </row>
        <row r="1865">
          <cell r="A1865" t="str">
            <v>Chatham-Kent Hydro Inc.</v>
          </cell>
          <cell r="E1865">
            <v>5.8602999999999996</v>
          </cell>
          <cell r="F1865">
            <v>2010</v>
          </cell>
          <cell r="G1865" t="str">
            <v/>
          </cell>
        </row>
        <row r="1866">
          <cell r="A1866" t="str">
            <v>Chatham-Kent Hydro Inc.</v>
          </cell>
          <cell r="E1866">
            <v>5.8602999999999996</v>
          </cell>
          <cell r="F1866">
            <v>2010</v>
          </cell>
          <cell r="G1866" t="str">
            <v>LargeUse</v>
          </cell>
        </row>
        <row r="1867">
          <cell r="A1867" t="str">
            <v>Chatham-Kent Hydro Inc.</v>
          </cell>
          <cell r="E1867">
            <v>2.7757000000000001</v>
          </cell>
          <cell r="F1867">
            <v>2010</v>
          </cell>
          <cell r="G1867" t="str">
            <v/>
          </cell>
        </row>
        <row r="1868">
          <cell r="A1868" t="str">
            <v>Clinton Power Corporation</v>
          </cell>
          <cell r="E1868">
            <v>4.6337999999999999</v>
          </cell>
          <cell r="F1868">
            <v>2010</v>
          </cell>
          <cell r="G1868" t="str">
            <v>Industrial</v>
          </cell>
        </row>
        <row r="1869">
          <cell r="A1869" t="str">
            <v>COLLUS Power Corporation</v>
          </cell>
          <cell r="E1869">
            <v>2.2848999999999999</v>
          </cell>
          <cell r="F1869">
            <v>2010</v>
          </cell>
          <cell r="G1869" t="str">
            <v>Industrial</v>
          </cell>
        </row>
        <row r="1870">
          <cell r="A1870" t="str">
            <v>Cooperative Hydro Embrun Inc.</v>
          </cell>
          <cell r="E1870">
            <v>4.4752000000000001</v>
          </cell>
          <cell r="F1870">
            <v>2010</v>
          </cell>
          <cell r="G1870" t="str">
            <v>Industrial</v>
          </cell>
        </row>
        <row r="1871">
          <cell r="A1871" t="str">
            <v>E.L.K. Energy Inc.</v>
          </cell>
          <cell r="E1871">
            <v>2.8410000000000002</v>
          </cell>
          <cell r="F1871">
            <v>2010</v>
          </cell>
          <cell r="G1871" t="str">
            <v>Industrial</v>
          </cell>
        </row>
        <row r="1872">
          <cell r="A1872" t="str">
            <v>E.L.K. Energy Inc.</v>
          </cell>
          <cell r="E1872">
            <v>0.12570000000000001</v>
          </cell>
          <cell r="F1872">
            <v>2010</v>
          </cell>
          <cell r="G1872" t="str">
            <v>Industrial</v>
          </cell>
        </row>
        <row r="1873">
          <cell r="A1873" t="str">
            <v>Enersource Hydro Mississauga Inc.</v>
          </cell>
          <cell r="E1873">
            <v>4.1601999999999997</v>
          </cell>
          <cell r="F1873">
            <v>2010</v>
          </cell>
          <cell r="G1873" t="str">
            <v>Industrial</v>
          </cell>
        </row>
        <row r="1874">
          <cell r="A1874" t="str">
            <v>Enersource Hydro Mississauga Inc.</v>
          </cell>
          <cell r="E1874">
            <v>2.0760999999999998</v>
          </cell>
          <cell r="F1874">
            <v>2010</v>
          </cell>
          <cell r="G1874" t="str">
            <v/>
          </cell>
        </row>
        <row r="1875">
          <cell r="A1875" t="str">
            <v>ENWIN Utilities Ltd.</v>
          </cell>
          <cell r="E1875">
            <v>1.9306000000000001</v>
          </cell>
          <cell r="F1875">
            <v>2010</v>
          </cell>
          <cell r="G1875" t="str">
            <v/>
          </cell>
        </row>
        <row r="1876">
          <cell r="A1876" t="str">
            <v>ENWIN Utilities Ltd.</v>
          </cell>
          <cell r="E1876">
            <v>4.7074999999999996</v>
          </cell>
          <cell r="F1876">
            <v>2010</v>
          </cell>
          <cell r="G1876" t="str">
            <v>Industrial</v>
          </cell>
        </row>
        <row r="1877">
          <cell r="A1877" t="str">
            <v>Erie Thames Powerlines Corporation</v>
          </cell>
          <cell r="E1877">
            <v>2.4563999999999999</v>
          </cell>
          <cell r="F1877">
            <v>2010</v>
          </cell>
          <cell r="G1877" t="str">
            <v/>
          </cell>
        </row>
        <row r="1878">
          <cell r="A1878" t="str">
            <v>Erie Thames Powerlines Corporation</v>
          </cell>
          <cell r="E1878">
            <v>0.88739999999999997</v>
          </cell>
          <cell r="F1878">
            <v>2010</v>
          </cell>
          <cell r="G1878" t="str">
            <v/>
          </cell>
        </row>
        <row r="1879">
          <cell r="A1879" t="str">
            <v>Erie Thames Powerlines Corporation</v>
          </cell>
          <cell r="E1879">
            <v>1.1533</v>
          </cell>
          <cell r="F1879">
            <v>2010</v>
          </cell>
          <cell r="G1879" t="str">
            <v>Industrial</v>
          </cell>
        </row>
        <row r="1880">
          <cell r="A1880" t="str">
            <v>Espanola Regional Hydro Distribution Corporation</v>
          </cell>
          <cell r="E1880">
            <v>3.1509</v>
          </cell>
          <cell r="F1880">
            <v>2010</v>
          </cell>
          <cell r="G1880" t="str">
            <v>Industrial</v>
          </cell>
        </row>
        <row r="1881">
          <cell r="A1881" t="str">
            <v>Essex Powerlines Corporation</v>
          </cell>
          <cell r="E1881">
            <v>1.8485</v>
          </cell>
          <cell r="F1881">
            <v>2010</v>
          </cell>
          <cell r="G1881" t="str">
            <v/>
          </cell>
        </row>
        <row r="1882">
          <cell r="A1882" t="str">
            <v>Essex Powerlines Corporation</v>
          </cell>
          <cell r="E1882">
            <v>2.8494000000000002</v>
          </cell>
          <cell r="F1882">
            <v>2010</v>
          </cell>
          <cell r="G1882" t="str">
            <v>Industrial</v>
          </cell>
        </row>
        <row r="1883">
          <cell r="A1883" t="str">
            <v>Festival Hydro Inc.</v>
          </cell>
          <cell r="E1883">
            <v>2.2578999999999998</v>
          </cell>
          <cell r="F1883">
            <v>2010</v>
          </cell>
          <cell r="G1883" t="str">
            <v>Industrial</v>
          </cell>
        </row>
        <row r="1884">
          <cell r="A1884" t="str">
            <v>Fort Frances Power Corporation</v>
          </cell>
          <cell r="E1884">
            <v>3.5352999999999999</v>
          </cell>
          <cell r="F1884">
            <v>2010</v>
          </cell>
          <cell r="G1884" t="str">
            <v>Industrial</v>
          </cell>
        </row>
        <row r="1885">
          <cell r="A1885" t="str">
            <v>Greater Sudbury Hydro Inc.</v>
          </cell>
          <cell r="E1885">
            <v>4.3627000000000002</v>
          </cell>
          <cell r="F1885">
            <v>2010</v>
          </cell>
          <cell r="G1885" t="str">
            <v>Industrial</v>
          </cell>
        </row>
        <row r="1886">
          <cell r="A1886" t="str">
            <v>Greater Sudbury Hydro Inc.</v>
          </cell>
          <cell r="E1886">
            <v>3.1017999999999999</v>
          </cell>
          <cell r="F1886">
            <v>2010</v>
          </cell>
          <cell r="G1886" t="str">
            <v>Industrial</v>
          </cell>
        </row>
        <row r="1887">
          <cell r="A1887" t="str">
            <v>Grimsby Power Inc.</v>
          </cell>
          <cell r="E1887">
            <v>1.4193</v>
          </cell>
          <cell r="F1887">
            <v>2010</v>
          </cell>
          <cell r="G1887" t="str">
            <v>Industrial</v>
          </cell>
        </row>
        <row r="1888">
          <cell r="A1888" t="str">
            <v>Guelph Hydro Electric Systems Inc.</v>
          </cell>
          <cell r="E1888">
            <v>1.9777</v>
          </cell>
          <cell r="F1888">
            <v>2010</v>
          </cell>
          <cell r="G1888" t="str">
            <v/>
          </cell>
        </row>
        <row r="1889">
          <cell r="A1889" t="str">
            <v>Guelph Hydro Electric Systems Inc.</v>
          </cell>
          <cell r="E1889">
            <v>2.7614999999999998</v>
          </cell>
          <cell r="F1889">
            <v>2010</v>
          </cell>
          <cell r="G1889" t="str">
            <v>Industrial</v>
          </cell>
        </row>
        <row r="1890">
          <cell r="A1890" t="str">
            <v>Haldimand County Hydro Inc.</v>
          </cell>
          <cell r="E1890">
            <v>5.3113000000000001</v>
          </cell>
          <cell r="F1890">
            <v>2010</v>
          </cell>
          <cell r="G1890" t="str">
            <v>Industrial</v>
          </cell>
        </row>
        <row r="1891">
          <cell r="A1891" t="str">
            <v>Halton Hills Hydro Inc.</v>
          </cell>
          <cell r="E1891">
            <v>3.6918000000000002</v>
          </cell>
          <cell r="F1891">
            <v>2010</v>
          </cell>
          <cell r="G1891" t="str">
            <v/>
          </cell>
        </row>
        <row r="1892">
          <cell r="A1892" t="str">
            <v>Halton Hills Hydro Inc.</v>
          </cell>
          <cell r="E1892">
            <v>3.4624000000000001</v>
          </cell>
          <cell r="F1892">
            <v>2010</v>
          </cell>
          <cell r="G1892" t="str">
            <v>Industrial</v>
          </cell>
        </row>
        <row r="1893">
          <cell r="A1893" t="str">
            <v>Hearst Power Distribution Company Limited</v>
          </cell>
          <cell r="E1893">
            <v>2.7945000000000002</v>
          </cell>
          <cell r="F1893">
            <v>2010</v>
          </cell>
          <cell r="G1893" t="str">
            <v>Industrial</v>
          </cell>
        </row>
        <row r="1894">
          <cell r="A1894" t="str">
            <v>Hearst Power Distribution Company Limited</v>
          </cell>
          <cell r="E1894">
            <v>1.0077</v>
          </cell>
          <cell r="F1894">
            <v>2010</v>
          </cell>
          <cell r="G1894" t="str">
            <v/>
          </cell>
        </row>
        <row r="1895">
          <cell r="A1895" t="str">
            <v>Horizon Utilities Corporation</v>
          </cell>
          <cell r="E1895">
            <v>1.8091999999999999</v>
          </cell>
          <cell r="F1895">
            <v>2010</v>
          </cell>
          <cell r="G1895" t="str">
            <v>Industrial</v>
          </cell>
        </row>
        <row r="1896">
          <cell r="A1896" t="str">
            <v>Hydro 2000 Inc.</v>
          </cell>
          <cell r="E1896">
            <v>0.98440000000000005</v>
          </cell>
          <cell r="F1896">
            <v>2010</v>
          </cell>
          <cell r="G1896" t="str">
            <v>Industrial</v>
          </cell>
        </row>
        <row r="1897">
          <cell r="A1897" t="str">
            <v>Hydro Hawkesbury Inc.</v>
          </cell>
          <cell r="E1897">
            <v>1.5229999999999999</v>
          </cell>
          <cell r="F1897">
            <v>2010</v>
          </cell>
          <cell r="G1897" t="str">
            <v>Industrial</v>
          </cell>
        </row>
        <row r="1898">
          <cell r="A1898" t="str">
            <v>Hydro One Brampton Networks Inc.</v>
          </cell>
          <cell r="E1898">
            <v>2.2934999999999999</v>
          </cell>
          <cell r="F1898">
            <v>2010</v>
          </cell>
          <cell r="G1898" t="str">
            <v>Industrial</v>
          </cell>
        </row>
        <row r="1899">
          <cell r="A1899" t="str">
            <v>Hydro One Brampton Networks Inc.</v>
          </cell>
          <cell r="E1899">
            <v>3.7355</v>
          </cell>
          <cell r="F1899">
            <v>2010</v>
          </cell>
          <cell r="G1899" t="str">
            <v/>
          </cell>
        </row>
        <row r="1900">
          <cell r="A1900" t="str">
            <v>Hydro Ottawa Limited</v>
          </cell>
          <cell r="E1900">
            <v>2.8961999999999999</v>
          </cell>
          <cell r="F1900">
            <v>2010</v>
          </cell>
          <cell r="G1900" t="str">
            <v/>
          </cell>
        </row>
        <row r="1901">
          <cell r="A1901" t="str">
            <v>Hydro Ottawa Limited</v>
          </cell>
          <cell r="E1901">
            <v>3.0325000000000002</v>
          </cell>
          <cell r="F1901">
            <v>2010</v>
          </cell>
          <cell r="G1901" t="str">
            <v>Industrial</v>
          </cell>
        </row>
        <row r="1902">
          <cell r="A1902" t="str">
            <v>Innisfil Hydro Distribution Systems Limited</v>
          </cell>
          <cell r="E1902">
            <v>3.1351</v>
          </cell>
          <cell r="F1902">
            <v>2010</v>
          </cell>
          <cell r="G1902" t="str">
            <v>Industrial</v>
          </cell>
        </row>
        <row r="1903">
          <cell r="A1903" t="str">
            <v>Kenora Hydro Electric Corporation Ltd.</v>
          </cell>
          <cell r="E1903">
            <v>1.2372000000000001</v>
          </cell>
          <cell r="F1903">
            <v>2010</v>
          </cell>
          <cell r="G1903" t="str">
            <v>Industrial</v>
          </cell>
        </row>
        <row r="1904">
          <cell r="A1904" t="str">
            <v>Kingston Hydro Corporation</v>
          </cell>
          <cell r="E1904">
            <v>1.6891</v>
          </cell>
          <cell r="F1904">
            <v>2010</v>
          </cell>
          <cell r="G1904" t="str">
            <v>Industrial</v>
          </cell>
        </row>
        <row r="1905">
          <cell r="A1905" t="str">
            <v>Kitchener-Wilmot Hydro Inc.</v>
          </cell>
          <cell r="E1905">
            <v>3.9737</v>
          </cell>
          <cell r="F1905">
            <v>2010</v>
          </cell>
          <cell r="G1905" t="str">
            <v>Industrial</v>
          </cell>
        </row>
        <row r="1906">
          <cell r="A1906" t="str">
            <v>Lakefront Utilities Inc.</v>
          </cell>
          <cell r="E1906">
            <v>1.0228999999999999</v>
          </cell>
          <cell r="F1906">
            <v>2010</v>
          </cell>
          <cell r="G1906" t="str">
            <v/>
          </cell>
        </row>
        <row r="1907">
          <cell r="A1907" t="str">
            <v>Lakefront Utilities Inc.</v>
          </cell>
          <cell r="E1907">
            <v>3.5044</v>
          </cell>
          <cell r="F1907">
            <v>2010</v>
          </cell>
          <cell r="G1907" t="str">
            <v>Industrial</v>
          </cell>
        </row>
        <row r="1908">
          <cell r="A1908" t="str">
            <v>Lakeland Power Distribution Ltd.</v>
          </cell>
          <cell r="E1908">
            <v>1.4417</v>
          </cell>
          <cell r="F1908">
            <v>2010</v>
          </cell>
          <cell r="G1908" t="str">
            <v>Industrial</v>
          </cell>
        </row>
        <row r="1909">
          <cell r="A1909" t="str">
            <v>London Hydro Inc.</v>
          </cell>
          <cell r="E1909">
            <v>3.9641999999999999</v>
          </cell>
          <cell r="F1909">
            <v>2010</v>
          </cell>
          <cell r="G1909" t="str">
            <v/>
          </cell>
        </row>
        <row r="1910">
          <cell r="A1910" t="str">
            <v>London Hydro Inc.</v>
          </cell>
          <cell r="E1910">
            <v>1.6052</v>
          </cell>
          <cell r="F1910">
            <v>2010</v>
          </cell>
          <cell r="G1910" t="str">
            <v>Industrial</v>
          </cell>
        </row>
        <row r="1911">
          <cell r="A1911" t="str">
            <v>Middlesex Power Distribution Corporation</v>
          </cell>
          <cell r="E1911">
            <v>1.4368000000000001</v>
          </cell>
          <cell r="F1911">
            <v>2010</v>
          </cell>
          <cell r="G1911" t="str">
            <v>Industrial</v>
          </cell>
        </row>
        <row r="1912">
          <cell r="A1912" t="str">
            <v>Middlesex Power Distribution Corporation - Newbury</v>
          </cell>
          <cell r="E1912">
            <v>1.3339000000000001</v>
          </cell>
          <cell r="F1912">
            <v>2010</v>
          </cell>
          <cell r="G1912" t="str">
            <v>Industrial</v>
          </cell>
        </row>
        <row r="1913">
          <cell r="A1913" t="str">
            <v>Midland Power Utility Corporation</v>
          </cell>
          <cell r="E1913">
            <v>2.964</v>
          </cell>
          <cell r="F1913">
            <v>2010</v>
          </cell>
          <cell r="G1913" t="str">
            <v>Industrial</v>
          </cell>
        </row>
        <row r="1914">
          <cell r="A1914" t="str">
            <v>Milton Hydro Distribution inc.</v>
          </cell>
          <cell r="E1914">
            <v>2.9296000000000002</v>
          </cell>
          <cell r="F1914">
            <v>2010</v>
          </cell>
          <cell r="G1914" t="str">
            <v/>
          </cell>
        </row>
        <row r="1915">
          <cell r="A1915" t="str">
            <v>Milton Hydro Distribution inc.</v>
          </cell>
          <cell r="E1915">
            <v>2.3658000000000001</v>
          </cell>
          <cell r="F1915">
            <v>2010</v>
          </cell>
          <cell r="G1915" t="str">
            <v>Industrial</v>
          </cell>
        </row>
        <row r="1916">
          <cell r="A1916" t="str">
            <v>Newmarket - Tay Power Distribution Ltd.</v>
          </cell>
          <cell r="E1916">
            <v>4.58</v>
          </cell>
          <cell r="F1916">
            <v>2010</v>
          </cell>
          <cell r="G1916" t="str">
            <v>Industrial</v>
          </cell>
        </row>
        <row r="1917">
          <cell r="A1917" t="str">
            <v>Niagara Peninsula Energy Inc. - Niagara Falls</v>
          </cell>
          <cell r="E1917">
            <v>3.0124</v>
          </cell>
          <cell r="F1917">
            <v>2010</v>
          </cell>
          <cell r="G1917" t="str">
            <v>Industrial</v>
          </cell>
        </row>
        <row r="1918">
          <cell r="A1918" t="str">
            <v>Niagara Peninsula Energy Inc. - Peninsula West</v>
          </cell>
          <cell r="E1918">
            <v>6.3574999999999999</v>
          </cell>
          <cell r="F1918">
            <v>2010</v>
          </cell>
          <cell r="G1918" t="str">
            <v>Industrial</v>
          </cell>
        </row>
        <row r="1919">
          <cell r="A1919" t="str">
            <v>Niagara-on-the-Lake Hydro Inc.</v>
          </cell>
          <cell r="E1919">
            <v>2.6147999999999998</v>
          </cell>
          <cell r="F1919">
            <v>2010</v>
          </cell>
          <cell r="G1919" t="str">
            <v>Industrial</v>
          </cell>
        </row>
        <row r="1920">
          <cell r="A1920" t="str">
            <v>Norfolk Power Distribution Inc.</v>
          </cell>
          <cell r="E1920">
            <v>3.6219999999999999</v>
          </cell>
          <cell r="F1920">
            <v>2010</v>
          </cell>
          <cell r="G1920" t="str">
            <v>Industrial</v>
          </cell>
        </row>
        <row r="1921">
          <cell r="A1921" t="str">
            <v>North Bay Hydro Distribution Limited</v>
          </cell>
          <cell r="E1921">
            <v>0.84340000000000004</v>
          </cell>
          <cell r="F1921">
            <v>2010</v>
          </cell>
          <cell r="G1921" t="str">
            <v/>
          </cell>
        </row>
        <row r="1922">
          <cell r="A1922" t="str">
            <v>North Bay Hydro Distribution Limited</v>
          </cell>
          <cell r="E1922">
            <v>2.2208999999999999</v>
          </cell>
          <cell r="F1922">
            <v>2010</v>
          </cell>
          <cell r="G1922" t="str">
            <v>Industrial</v>
          </cell>
        </row>
        <row r="1923">
          <cell r="A1923" t="str">
            <v>Northern Ontario Wires Inc.</v>
          </cell>
          <cell r="E1923">
            <v>0.67800000000000005</v>
          </cell>
          <cell r="F1923">
            <v>2010</v>
          </cell>
          <cell r="G1923" t="str">
            <v>Industrial</v>
          </cell>
        </row>
        <row r="1924">
          <cell r="A1924" t="str">
            <v>Oakville Hydro Electricity Distribution Inc.</v>
          </cell>
          <cell r="E1924">
            <v>3.6215999999999999</v>
          </cell>
          <cell r="F1924">
            <v>2010</v>
          </cell>
          <cell r="G1924" t="str">
            <v>Industrial</v>
          </cell>
        </row>
        <row r="1925">
          <cell r="A1925" t="str">
            <v>Oakville Hydro Electricity Distribution Inc.</v>
          </cell>
          <cell r="E1925">
            <v>1.8664000000000001</v>
          </cell>
          <cell r="F1925">
            <v>2010</v>
          </cell>
          <cell r="G1925" t="str">
            <v/>
          </cell>
        </row>
        <row r="1926">
          <cell r="A1926" t="str">
            <v>Orangeville Hydro Limited</v>
          </cell>
          <cell r="E1926">
            <v>2.1593</v>
          </cell>
          <cell r="F1926">
            <v>2010</v>
          </cell>
          <cell r="G1926" t="str">
            <v>Industrial</v>
          </cell>
        </row>
        <row r="1927">
          <cell r="A1927" t="str">
            <v>Orillia Power Distribution Corporation</v>
          </cell>
          <cell r="E1927">
            <v>3.5554000000000001</v>
          </cell>
          <cell r="F1927">
            <v>2010</v>
          </cell>
          <cell r="G1927" t="str">
            <v>Industrial</v>
          </cell>
        </row>
        <row r="1928">
          <cell r="A1928" t="str">
            <v>Oshawa PUC Networks Inc.</v>
          </cell>
          <cell r="E1928">
            <v>2.6385000000000001</v>
          </cell>
          <cell r="F1928">
            <v>2010</v>
          </cell>
          <cell r="G1928" t="str">
            <v/>
          </cell>
        </row>
        <row r="1929">
          <cell r="A1929" t="str">
            <v>Oshawa PUC Networks Inc.</v>
          </cell>
          <cell r="E1929">
            <v>3.7444000000000002</v>
          </cell>
          <cell r="F1929">
            <v>2010</v>
          </cell>
          <cell r="G1929" t="str">
            <v>Industrial</v>
          </cell>
        </row>
        <row r="1930">
          <cell r="A1930" t="str">
            <v>Ottawa River Power Corporation</v>
          </cell>
          <cell r="E1930">
            <v>0.6331</v>
          </cell>
          <cell r="F1930">
            <v>2010</v>
          </cell>
          <cell r="G1930" t="str">
            <v>Industrial</v>
          </cell>
        </row>
        <row r="1931">
          <cell r="A1931" t="str">
            <v>Parry Sound Power Corporation</v>
          </cell>
          <cell r="E1931">
            <v>3.4592000000000001</v>
          </cell>
          <cell r="F1931">
            <v>2010</v>
          </cell>
          <cell r="G1931" t="str">
            <v>Industrial</v>
          </cell>
        </row>
        <row r="1932">
          <cell r="A1932" t="str">
            <v>Peterborough Distribution Incorporated</v>
          </cell>
          <cell r="E1932">
            <v>2.4098999999999999</v>
          </cell>
          <cell r="F1932">
            <v>2010</v>
          </cell>
          <cell r="G1932" t="str">
            <v>Industrial</v>
          </cell>
        </row>
        <row r="1933">
          <cell r="A1933" t="str">
            <v>PowerStream Inc. - Barrie</v>
          </cell>
          <cell r="E1933">
            <v>1.82</v>
          </cell>
          <cell r="F1933">
            <v>2010</v>
          </cell>
          <cell r="G1933" t="str">
            <v>Industrial</v>
          </cell>
        </row>
        <row r="1934">
          <cell r="A1934" t="str">
            <v>PowerStream Inc. - Barrie</v>
          </cell>
          <cell r="E1934">
            <v>1.82</v>
          </cell>
          <cell r="F1934">
            <v>2010</v>
          </cell>
          <cell r="G1934" t="str">
            <v>Industrial</v>
          </cell>
        </row>
        <row r="1935">
          <cell r="A1935" t="str">
            <v>PowerStream Inc. - South</v>
          </cell>
          <cell r="E1935">
            <v>3.4668000000000001</v>
          </cell>
          <cell r="F1935">
            <v>2010</v>
          </cell>
          <cell r="G1935" t="str">
            <v>Industrial</v>
          </cell>
        </row>
        <row r="1936">
          <cell r="A1936" t="str">
            <v>PUC Distribution Inc.</v>
          </cell>
          <cell r="E1936">
            <v>4.3769</v>
          </cell>
          <cell r="F1936">
            <v>2010</v>
          </cell>
          <cell r="G1936" t="str">
            <v>Industrial</v>
          </cell>
        </row>
        <row r="1937">
          <cell r="A1937" t="str">
            <v>Renfrew Hydro Inc.</v>
          </cell>
          <cell r="E1937">
            <v>2.1682999999999999</v>
          </cell>
          <cell r="F1937">
            <v>2010</v>
          </cell>
          <cell r="G1937" t="str">
            <v>Industrial</v>
          </cell>
        </row>
        <row r="1938">
          <cell r="A1938" t="str">
            <v>Rideau St. Lawrence Distribution Inc.</v>
          </cell>
          <cell r="E1938">
            <v>1.2451000000000001</v>
          </cell>
          <cell r="F1938">
            <v>2010</v>
          </cell>
          <cell r="G1938" t="str">
            <v>Industrial</v>
          </cell>
        </row>
        <row r="1939">
          <cell r="A1939" t="str">
            <v>Sioux Lookout Hydro Inc.</v>
          </cell>
          <cell r="E1939">
            <v>1.3686</v>
          </cell>
          <cell r="F1939">
            <v>2010</v>
          </cell>
          <cell r="G1939" t="str">
            <v>Industrial</v>
          </cell>
        </row>
        <row r="1940">
          <cell r="A1940" t="str">
            <v>St. Thomas Energy Inc.</v>
          </cell>
          <cell r="E1940">
            <v>2.9609999999999999</v>
          </cell>
          <cell r="F1940">
            <v>2010</v>
          </cell>
          <cell r="G1940" t="str">
            <v>Industrial</v>
          </cell>
        </row>
        <row r="1941">
          <cell r="A1941" t="str">
            <v>Thunder Bay Hydro Electricity Distribution Inc.</v>
          </cell>
          <cell r="E1941">
            <v>1.8526</v>
          </cell>
          <cell r="F1941">
            <v>2010</v>
          </cell>
          <cell r="G1941" t="str">
            <v/>
          </cell>
        </row>
        <row r="1942">
          <cell r="A1942" t="str">
            <v>Thunder Bay Hydro Electricity Distribution Inc.</v>
          </cell>
          <cell r="E1942">
            <v>1.3460000000000001</v>
          </cell>
          <cell r="F1942">
            <v>2010</v>
          </cell>
          <cell r="G1942" t="str">
            <v>Industrial</v>
          </cell>
        </row>
        <row r="1943">
          <cell r="A1943" t="str">
            <v>Tillsonburg Hydro Inc.</v>
          </cell>
          <cell r="E1943">
            <v>1.5788</v>
          </cell>
          <cell r="F1943">
            <v>2010</v>
          </cell>
          <cell r="G1943" t="str">
            <v>Industrial</v>
          </cell>
        </row>
        <row r="1944">
          <cell r="A1944" t="str">
            <v>Tillsonburg Hydro Inc.</v>
          </cell>
          <cell r="E1944">
            <v>0.8296</v>
          </cell>
          <cell r="F1944">
            <v>2010</v>
          </cell>
          <cell r="G1944" t="str">
            <v/>
          </cell>
        </row>
        <row r="1945">
          <cell r="A1945" t="str">
            <v>Tillsonburg Hydro Inc.</v>
          </cell>
          <cell r="E1945">
            <v>3.0495999999999999</v>
          </cell>
          <cell r="F1945">
            <v>2010</v>
          </cell>
          <cell r="G1945" t="str">
            <v/>
          </cell>
        </row>
        <row r="1946">
          <cell r="A1946" t="str">
            <v>Toronto Hydro-Electric System Limited</v>
          </cell>
          <cell r="E1946">
            <v>4.0438000000000001</v>
          </cell>
          <cell r="F1946">
            <v>2010</v>
          </cell>
          <cell r="G1946" t="str">
            <v/>
          </cell>
        </row>
        <row r="1947">
          <cell r="A1947" t="str">
            <v>Toronto Hydro-Electric System Limited</v>
          </cell>
          <cell r="E1947">
            <v>5.5839999999999996</v>
          </cell>
          <cell r="F1947">
            <v>2010</v>
          </cell>
          <cell r="G1947" t="str">
            <v>Industrial</v>
          </cell>
        </row>
        <row r="1948">
          <cell r="A1948" t="str">
            <v>Veridian Connections Inc.</v>
          </cell>
          <cell r="E1948">
            <v>1.4111</v>
          </cell>
          <cell r="F1948">
            <v>2010</v>
          </cell>
          <cell r="G1948" t="str">
            <v/>
          </cell>
        </row>
        <row r="1949">
          <cell r="A1949" t="str">
            <v>Veridian Connections Inc.</v>
          </cell>
          <cell r="E1949">
            <v>3.0171999999999999</v>
          </cell>
          <cell r="F1949">
            <v>2010</v>
          </cell>
          <cell r="G1949" t="str">
            <v>Industrial</v>
          </cell>
        </row>
        <row r="1950">
          <cell r="A1950" t="str">
            <v>Veridian Connections Inc. - Gravenhurst</v>
          </cell>
          <cell r="E1950">
            <v>4.0778999999999996</v>
          </cell>
          <cell r="F1950">
            <v>2010</v>
          </cell>
          <cell r="G1950" t="str">
            <v>Industrial</v>
          </cell>
        </row>
        <row r="1951">
          <cell r="A1951" t="str">
            <v>Wasaga Distribution Inc.</v>
          </cell>
          <cell r="E1951">
            <v>4.7424999999999997</v>
          </cell>
          <cell r="F1951">
            <v>2010</v>
          </cell>
          <cell r="G1951" t="str">
            <v>Industrial</v>
          </cell>
        </row>
        <row r="1952">
          <cell r="A1952" t="str">
            <v>Waterloo North Hydro Inc.</v>
          </cell>
          <cell r="E1952">
            <v>3.5419999999999998</v>
          </cell>
          <cell r="F1952">
            <v>2010</v>
          </cell>
          <cell r="G1952" t="str">
            <v>Industrial</v>
          </cell>
        </row>
        <row r="1953">
          <cell r="A1953" t="str">
            <v>Welland Hydro-Electric System Corp.</v>
          </cell>
          <cell r="E1953">
            <v>1.4093</v>
          </cell>
          <cell r="F1953">
            <v>2010</v>
          </cell>
          <cell r="G1953" t="str">
            <v>Industrial</v>
          </cell>
        </row>
        <row r="1954">
          <cell r="A1954" t="str">
            <v>Wellington North Power Inc.</v>
          </cell>
          <cell r="E1954">
            <v>1.2490000000000001</v>
          </cell>
          <cell r="F1954">
            <v>2010</v>
          </cell>
          <cell r="G1954" t="str">
            <v/>
          </cell>
        </row>
        <row r="1955">
          <cell r="A1955" t="str">
            <v>Wellington North Power Inc.</v>
          </cell>
          <cell r="E1955">
            <v>3.2562000000000002</v>
          </cell>
          <cell r="F1955">
            <v>2010</v>
          </cell>
          <cell r="G1955" t="str">
            <v>Industrial</v>
          </cell>
        </row>
        <row r="1956">
          <cell r="A1956" t="str">
            <v>West Coast Huron Energy Inc.</v>
          </cell>
          <cell r="E1956">
            <v>1.7876000000000001</v>
          </cell>
          <cell r="F1956">
            <v>2010</v>
          </cell>
          <cell r="G1956" t="str">
            <v>Industrial</v>
          </cell>
        </row>
        <row r="1957">
          <cell r="A1957" t="str">
            <v>West Coast Huron Energy Inc.</v>
          </cell>
          <cell r="E1957">
            <v>1.5374000000000001</v>
          </cell>
          <cell r="F1957">
            <v>2010</v>
          </cell>
          <cell r="G1957" t="str">
            <v/>
          </cell>
        </row>
        <row r="1958">
          <cell r="A1958" t="str">
            <v>West Perth Power Inc.</v>
          </cell>
          <cell r="E1958">
            <v>2.3256000000000001</v>
          </cell>
          <cell r="F1958">
            <v>2010</v>
          </cell>
          <cell r="G1958" t="str">
            <v>Industrial</v>
          </cell>
        </row>
        <row r="1959">
          <cell r="A1959" t="str">
            <v>Westario Power Inc.</v>
          </cell>
          <cell r="E1959">
            <v>2.2138</v>
          </cell>
          <cell r="F1959">
            <v>2010</v>
          </cell>
          <cell r="G1959" t="str">
            <v>Industrial</v>
          </cell>
        </row>
        <row r="1960">
          <cell r="A1960" t="str">
            <v>Whitby Hydro Electric Corporation</v>
          </cell>
          <cell r="E1960">
            <v>3.3729</v>
          </cell>
          <cell r="F1960">
            <v>2010</v>
          </cell>
          <cell r="G1960" t="str">
            <v>Industrial</v>
          </cell>
        </row>
        <row r="1961">
          <cell r="A1961" t="str">
            <v>Woodstock Hydro Services Inc.</v>
          </cell>
          <cell r="E1961">
            <v>1.8048</v>
          </cell>
          <cell r="F1961">
            <v>2010</v>
          </cell>
          <cell r="G1961" t="str">
            <v>Industrial</v>
          </cell>
        </row>
        <row r="1962">
          <cell r="A1962" t="str">
            <v>Algoma Power Inc.</v>
          </cell>
          <cell r="E1962">
            <v>3.2800000000000003E-2</v>
          </cell>
          <cell r="F1962">
            <v>2015</v>
          </cell>
          <cell r="G1962" t="str">
            <v>Consumer</v>
          </cell>
        </row>
        <row r="1963">
          <cell r="A1963" t="str">
            <v>Algoma Power Inc.</v>
          </cell>
          <cell r="E1963">
            <v>3.1131000000000002</v>
          </cell>
          <cell r="F1963">
            <v>2015</v>
          </cell>
          <cell r="G1963" t="str">
            <v/>
          </cell>
        </row>
        <row r="1964">
          <cell r="A1964" t="str">
            <v>Algoma Power Inc.</v>
          </cell>
          <cell r="E1964">
            <v>0.1462</v>
          </cell>
          <cell r="F1964">
            <v>2015</v>
          </cell>
          <cell r="G1964" t="str">
            <v/>
          </cell>
        </row>
        <row r="1965">
          <cell r="A1965" t="str">
            <v>Atikokan Hydro Inc.</v>
          </cell>
          <cell r="E1965">
            <v>1.3899999999999999E-2</v>
          </cell>
          <cell r="F1965">
            <v>2015</v>
          </cell>
          <cell r="G1965" t="str">
            <v>Consumer</v>
          </cell>
        </row>
        <row r="1966">
          <cell r="A1966" t="str">
            <v>Bluewater Power Distribution Corporation</v>
          </cell>
          <cell r="E1966">
            <v>2.1700000000000001E-2</v>
          </cell>
          <cell r="F1966">
            <v>2015</v>
          </cell>
          <cell r="G1966" t="str">
            <v>Consumer</v>
          </cell>
        </row>
        <row r="1967">
          <cell r="A1967" t="str">
            <v>Brant County Power Inc.</v>
          </cell>
          <cell r="E1967">
            <v>2.1100000000000001E-2</v>
          </cell>
          <cell r="F1967">
            <v>2015</v>
          </cell>
          <cell r="G1967" t="str">
            <v>Consumer</v>
          </cell>
        </row>
        <row r="1968">
          <cell r="A1968" t="str">
            <v>Brantford Power Inc.</v>
          </cell>
          <cell r="E1968">
            <v>1.44E-2</v>
          </cell>
          <cell r="F1968">
            <v>2015</v>
          </cell>
          <cell r="G1968" t="str">
            <v>Consumer</v>
          </cell>
        </row>
        <row r="1969">
          <cell r="A1969" t="str">
            <v>Burlington Hydro Inc.</v>
          </cell>
          <cell r="E1969">
            <v>1.6400000000000001E-2</v>
          </cell>
          <cell r="F1969">
            <v>2015</v>
          </cell>
          <cell r="G1969" t="str">
            <v>Consumer</v>
          </cell>
        </row>
        <row r="1970">
          <cell r="A1970" t="str">
            <v>Cambridge and North Dumfries Hydro Inc.</v>
          </cell>
          <cell r="E1970">
            <v>1.7999999999999999E-2</v>
          </cell>
          <cell r="F1970">
            <v>2015</v>
          </cell>
          <cell r="G1970" t="str">
            <v>Consumer</v>
          </cell>
        </row>
        <row r="1971">
          <cell r="A1971" t="str">
            <v>Canadian Niagara Power Inc. - Eastern Ontario Power</v>
          </cell>
          <cell r="E1971">
            <v>2.0199999999999999E-2</v>
          </cell>
          <cell r="F1971">
            <v>2015</v>
          </cell>
          <cell r="G1971" t="str">
            <v>Consumer</v>
          </cell>
        </row>
        <row r="1972">
          <cell r="A1972" t="str">
            <v>Canadian Niagara Power Inc. - Fort Erie</v>
          </cell>
          <cell r="E1972">
            <v>2.0199999999999999E-2</v>
          </cell>
          <cell r="F1972">
            <v>2015</v>
          </cell>
          <cell r="G1972" t="str">
            <v>Consumer</v>
          </cell>
        </row>
        <row r="1973">
          <cell r="A1973" t="str">
            <v>Canadian Niagara Power Inc. - Port Colborne</v>
          </cell>
          <cell r="E1973">
            <v>2.1299999999999999E-2</v>
          </cell>
          <cell r="F1973">
            <v>2015</v>
          </cell>
          <cell r="G1973" t="str">
            <v>Consumer</v>
          </cell>
        </row>
        <row r="1974">
          <cell r="A1974" t="str">
            <v>Centre Wellington Hydro Ltd.</v>
          </cell>
          <cell r="E1974">
            <v>1.44E-2</v>
          </cell>
          <cell r="F1974">
            <v>2015</v>
          </cell>
          <cell r="G1974" t="str">
            <v>Consumer</v>
          </cell>
        </row>
        <row r="1975">
          <cell r="A1975" t="str">
            <v>Chapleau Public Utilities Corporation</v>
          </cell>
          <cell r="E1975">
            <v>1.4E-2</v>
          </cell>
          <cell r="F1975">
            <v>2015</v>
          </cell>
          <cell r="G1975" t="str">
            <v>Consumer</v>
          </cell>
        </row>
        <row r="1976">
          <cell r="A1976" t="str">
            <v>COLLUS PowerStream Corporation</v>
          </cell>
          <cell r="E1976">
            <v>1.9900000000000001E-2</v>
          </cell>
          <cell r="F1976">
            <v>2015</v>
          </cell>
          <cell r="G1976" t="str">
            <v>Consumer</v>
          </cell>
        </row>
        <row r="1977">
          <cell r="A1977" t="str">
            <v>Cooperative Hydro Embrun Inc.</v>
          </cell>
          <cell r="E1977">
            <v>1.38E-2</v>
          </cell>
          <cell r="F1977">
            <v>2015</v>
          </cell>
          <cell r="G1977" t="str">
            <v>Consumer</v>
          </cell>
        </row>
        <row r="1978">
          <cell r="A1978" t="str">
            <v>E.L.K. Energy Inc.</v>
          </cell>
          <cell r="E1978">
            <v>8.0999999999999996E-3</v>
          </cell>
          <cell r="F1978">
            <v>2015</v>
          </cell>
          <cell r="G1978" t="str">
            <v>Consumer</v>
          </cell>
        </row>
        <row r="1979">
          <cell r="A1979" t="str">
            <v>Enersource Hydro Mississauga Inc.</v>
          </cell>
          <cell r="E1979">
            <v>1.3299999999999999E-2</v>
          </cell>
          <cell r="F1979">
            <v>2015</v>
          </cell>
          <cell r="G1979" t="str">
            <v>Consumer</v>
          </cell>
        </row>
        <row r="1980">
          <cell r="A1980" t="str">
            <v>Entegrus Powerlines Inc. - former Chatham-Kent Hydro Service Area</v>
          </cell>
          <cell r="E1980">
            <v>8.8000000000000005E-3</v>
          </cell>
          <cell r="F1980">
            <v>2015</v>
          </cell>
          <cell r="G1980" t="str">
            <v>Consumer</v>
          </cell>
        </row>
        <row r="1981">
          <cell r="A1981" t="str">
            <v>Entegrus Powerlines Inc. - former Chatham-Kent Hydro Service Area</v>
          </cell>
          <cell r="E1981">
            <v>8.8000000000000005E-3</v>
          </cell>
          <cell r="F1981">
            <v>2015</v>
          </cell>
          <cell r="G1981" t="str">
            <v>Consumer</v>
          </cell>
        </row>
        <row r="1982">
          <cell r="A1982" t="str">
            <v>Entegrus Powerlines Inc. - former Chatham-Kent Hydro Service Area</v>
          </cell>
          <cell r="E1982">
            <v>8.8000000000000005E-3</v>
          </cell>
          <cell r="F1982">
            <v>2015</v>
          </cell>
          <cell r="G1982" t="str">
            <v>Consumer</v>
          </cell>
        </row>
        <row r="1983">
          <cell r="A1983" t="str">
            <v>Entegrus Powerlines Inc. - Strathroy, Mount Brydges and Parkhill Service Areas</v>
          </cell>
          <cell r="E1983">
            <v>1.46E-2</v>
          </cell>
          <cell r="F1983">
            <v>2015</v>
          </cell>
          <cell r="G1983" t="str">
            <v>Consumer</v>
          </cell>
        </row>
        <row r="1984">
          <cell r="A1984" t="str">
            <v>Entegrus Powerlines Inc. - Strathroy, Mount Brydges and Parkhill Service Areas</v>
          </cell>
          <cell r="E1984">
            <v>1.46E-2</v>
          </cell>
          <cell r="F1984">
            <v>2015</v>
          </cell>
          <cell r="G1984" t="str">
            <v>Consumer</v>
          </cell>
        </row>
        <row r="1985">
          <cell r="A1985" t="str">
            <v>Entegrus Powerlines Inc. - Strathroy, Mount Brydges and Parkhill Service Areas</v>
          </cell>
          <cell r="E1985">
            <v>1.46E-2</v>
          </cell>
          <cell r="F1985">
            <v>2015</v>
          </cell>
          <cell r="G1985" t="str">
            <v>Consumer</v>
          </cell>
        </row>
        <row r="1986">
          <cell r="A1986" t="str">
            <v>Entegrus Powerlines Inc. - Dutton Service Area</v>
          </cell>
          <cell r="E1986">
            <v>1.2699999999999999E-2</v>
          </cell>
          <cell r="F1986">
            <v>2015</v>
          </cell>
          <cell r="G1986" t="str">
            <v>Consumer</v>
          </cell>
        </row>
        <row r="1987">
          <cell r="A1987" t="str">
            <v>Entegrus Powerlines Inc. - Newbury Service Area</v>
          </cell>
          <cell r="E1987">
            <v>1.26E-2</v>
          </cell>
          <cell r="F1987">
            <v>2015</v>
          </cell>
          <cell r="G1987" t="str">
            <v>Consumer</v>
          </cell>
        </row>
        <row r="1988">
          <cell r="A1988" t="str">
            <v>ENWIN Utilities Ltd.</v>
          </cell>
          <cell r="E1988">
            <v>2.06E-2</v>
          </cell>
          <cell r="F1988">
            <v>2015</v>
          </cell>
          <cell r="G1988" t="str">
            <v>Consumer</v>
          </cell>
        </row>
        <row r="1989">
          <cell r="A1989" t="str">
            <v>ENWIN Utilities Ltd.</v>
          </cell>
          <cell r="E1989">
            <v>2.06E-2</v>
          </cell>
          <cell r="F1989">
            <v>2015</v>
          </cell>
          <cell r="G1989" t="str">
            <v>Consumer</v>
          </cell>
        </row>
        <row r="1990">
          <cell r="A1990" t="str">
            <v>Erie Thames Powerlines Corporation</v>
          </cell>
          <cell r="E1990">
            <v>1.8200000000000001E-2</v>
          </cell>
          <cell r="F1990">
            <v>2015</v>
          </cell>
          <cell r="G1990" t="str">
            <v>Consumer</v>
          </cell>
        </row>
        <row r="1991">
          <cell r="A1991" t="str">
            <v>Erie Thames Powerlines Corporation - former Clinton Power Service Area</v>
          </cell>
          <cell r="E1991">
            <v>1.8200000000000001E-2</v>
          </cell>
          <cell r="F1991">
            <v>2015</v>
          </cell>
          <cell r="G1991" t="str">
            <v>Consumer</v>
          </cell>
        </row>
        <row r="1992">
          <cell r="A1992" t="str">
            <v>Espanola Regional Hydro Distribution Corporation</v>
          </cell>
          <cell r="E1992">
            <v>1.7000000000000001E-2</v>
          </cell>
          <cell r="F1992">
            <v>2015</v>
          </cell>
          <cell r="G1992" t="str">
            <v>Consumer</v>
          </cell>
        </row>
        <row r="1993">
          <cell r="A1993" t="str">
            <v>Essex Powerlines Corporation</v>
          </cell>
          <cell r="E1993">
            <v>1.52E-2</v>
          </cell>
          <cell r="F1993">
            <v>2015</v>
          </cell>
          <cell r="G1993" t="str">
            <v>Consumer</v>
          </cell>
        </row>
        <row r="1994">
          <cell r="A1994" t="str">
            <v>Festival Hydro Inc.</v>
          </cell>
          <cell r="E1994">
            <v>1.6400000000000001E-2</v>
          </cell>
          <cell r="F1994">
            <v>2015</v>
          </cell>
          <cell r="G1994" t="str">
            <v>Consumer</v>
          </cell>
        </row>
        <row r="1995">
          <cell r="A1995" t="str">
            <v>Fort Frances Power Corporation</v>
          </cell>
          <cell r="E1995">
            <v>1.38E-2</v>
          </cell>
          <cell r="F1995">
            <v>2015</v>
          </cell>
          <cell r="G1995" t="str">
            <v>Consumer</v>
          </cell>
        </row>
        <row r="1996">
          <cell r="A1996" t="str">
            <v>Greater Sudbury Hydro Inc.</v>
          </cell>
          <cell r="E1996">
            <v>1.24E-2</v>
          </cell>
          <cell r="F1996">
            <v>2015</v>
          </cell>
          <cell r="G1996" t="str">
            <v>Consumer</v>
          </cell>
        </row>
        <row r="1997">
          <cell r="A1997" t="str">
            <v>Grimsby Power Inc.</v>
          </cell>
          <cell r="E1997">
            <v>1.21E-2</v>
          </cell>
          <cell r="F1997">
            <v>2015</v>
          </cell>
          <cell r="G1997" t="str">
            <v>Consumer</v>
          </cell>
        </row>
        <row r="1998">
          <cell r="A1998" t="str">
            <v>Guelph Hydro Electric Systems Inc.</v>
          </cell>
          <cell r="E1998">
            <v>1.7600000000000001E-2</v>
          </cell>
          <cell r="F1998">
            <v>2015</v>
          </cell>
          <cell r="G1998" t="str">
            <v>Consumer</v>
          </cell>
        </row>
        <row r="1999">
          <cell r="A1999" t="str">
            <v>Halton Hills Hydro Inc.</v>
          </cell>
          <cell r="E1999">
            <v>1.2E-2</v>
          </cell>
          <cell r="F1999">
            <v>2015</v>
          </cell>
          <cell r="G1999" t="str">
            <v>Consumer</v>
          </cell>
        </row>
        <row r="2000">
          <cell r="A2000" t="str">
            <v>Hearst Power Distribution Company Limited</v>
          </cell>
          <cell r="E2000">
            <v>1.6E-2</v>
          </cell>
          <cell r="F2000">
            <v>2015</v>
          </cell>
          <cell r="G2000" t="str">
            <v>Consumer</v>
          </cell>
        </row>
        <row r="2001">
          <cell r="A2001" t="str">
            <v>Horizon Utilities Corporation</v>
          </cell>
          <cell r="E2001">
            <v>1.55E-2</v>
          </cell>
          <cell r="F2001">
            <v>2015</v>
          </cell>
          <cell r="G2001" t="str">
            <v>Consumer</v>
          </cell>
        </row>
        <row r="2002">
          <cell r="A2002" t="str">
            <v>Hydro 2000 Inc.</v>
          </cell>
          <cell r="E2002">
            <v>1.4999999999999999E-2</v>
          </cell>
          <cell r="F2002">
            <v>2015</v>
          </cell>
          <cell r="G2002" t="str">
            <v>Consumer</v>
          </cell>
        </row>
        <row r="2003">
          <cell r="A2003" t="str">
            <v>Hydro Hawkesbury Inc.</v>
          </cell>
          <cell r="E2003">
            <v>9.7999999999999997E-3</v>
          </cell>
          <cell r="F2003">
            <v>2015</v>
          </cell>
          <cell r="G2003" t="str">
            <v>Consumer</v>
          </cell>
        </row>
        <row r="2004">
          <cell r="A2004" t="str">
            <v>Hydro One Brampton Networks Inc.</v>
          </cell>
          <cell r="E2004">
            <v>1.55E-2</v>
          </cell>
          <cell r="F2004">
            <v>2015</v>
          </cell>
          <cell r="G2004" t="str">
            <v>Consumer</v>
          </cell>
        </row>
        <row r="2005">
          <cell r="A2005" t="str">
            <v>Hydro One Networks Inc.</v>
          </cell>
          <cell r="E2005">
            <v>2.0799999999999999E-2</v>
          </cell>
          <cell r="F2005">
            <v>2015</v>
          </cell>
          <cell r="G2005" t="str">
            <v>Consumer</v>
          </cell>
        </row>
        <row r="2006">
          <cell r="A2006" t="str">
            <v>Hydro One Networks Inc.</v>
          </cell>
          <cell r="E2006">
            <v>3.3099999999999997E-2</v>
          </cell>
          <cell r="F2006">
            <v>2015</v>
          </cell>
          <cell r="G2006" t="str">
            <v>Consumer</v>
          </cell>
        </row>
        <row r="2007">
          <cell r="A2007" t="str">
            <v>Hydro One Networks Inc.</v>
          </cell>
          <cell r="E2007">
            <v>4.24E-2</v>
          </cell>
          <cell r="F2007">
            <v>2015</v>
          </cell>
          <cell r="G2007" t="str">
            <v/>
          </cell>
        </row>
        <row r="2008">
          <cell r="A2008" t="str">
            <v>Hydro One Networks Inc.</v>
          </cell>
          <cell r="E2008">
            <v>7.6399999999999996E-2</v>
          </cell>
          <cell r="F2008">
            <v>2015</v>
          </cell>
          <cell r="G2008" t="str">
            <v/>
          </cell>
        </row>
        <row r="2009">
          <cell r="A2009" t="str">
            <v>Haldimand County Hydro Inc.</v>
          </cell>
          <cell r="E2009">
            <v>2.4799999999999999E-2</v>
          </cell>
          <cell r="F2009">
            <v>2015</v>
          </cell>
          <cell r="G2009" t="str">
            <v>Consumer</v>
          </cell>
        </row>
        <row r="2010">
          <cell r="A2010" t="str">
            <v>Hydro One Networks Inc. - Norfolk</v>
          </cell>
          <cell r="E2010">
            <v>2.18E-2</v>
          </cell>
          <cell r="F2010">
            <v>2015</v>
          </cell>
          <cell r="G2010" t="str">
            <v>Consumer</v>
          </cell>
        </row>
        <row r="2011">
          <cell r="A2011" t="str">
            <v>Hydro Ottawa Limited</v>
          </cell>
          <cell r="E2011">
            <v>2.3400000000000001E-2</v>
          </cell>
          <cell r="F2011">
            <v>2015</v>
          </cell>
          <cell r="G2011" t="str">
            <v>Consumer</v>
          </cell>
        </row>
        <row r="2012">
          <cell r="A2012" t="str">
            <v>Innisfil Hydro Distribution Systems Limited</v>
          </cell>
          <cell r="E2012">
            <v>1.8200000000000001E-2</v>
          </cell>
          <cell r="F2012">
            <v>2015</v>
          </cell>
          <cell r="G2012" t="str">
            <v>Consumer</v>
          </cell>
        </row>
        <row r="2013">
          <cell r="A2013" t="str">
            <v>Kenora Hydro Electric Corporation Ltd.</v>
          </cell>
          <cell r="E2013">
            <v>1.4200000000000001E-2</v>
          </cell>
          <cell r="F2013">
            <v>2015</v>
          </cell>
          <cell r="G2013" t="str">
            <v>Consumer</v>
          </cell>
        </row>
        <row r="2014">
          <cell r="A2014" t="str">
            <v>Kingston Hydro Corporation</v>
          </cell>
          <cell r="E2014">
            <v>1.54E-2</v>
          </cell>
          <cell r="F2014">
            <v>2015</v>
          </cell>
          <cell r="G2014" t="str">
            <v>Consumer</v>
          </cell>
        </row>
        <row r="2015">
          <cell r="A2015" t="str">
            <v>Kitchener-Wilmot Hydro Inc.</v>
          </cell>
          <cell r="E2015">
            <v>1.6400000000000001E-2</v>
          </cell>
          <cell r="F2015">
            <v>2015</v>
          </cell>
          <cell r="G2015" t="str">
            <v>Consumer</v>
          </cell>
        </row>
        <row r="2016">
          <cell r="A2016" t="str">
            <v>Lakefront Utilities Inc.</v>
          </cell>
          <cell r="E2016">
            <v>1.4800000000000001E-2</v>
          </cell>
          <cell r="F2016">
            <v>2015</v>
          </cell>
          <cell r="G2016" t="str">
            <v>Consumer</v>
          </cell>
        </row>
        <row r="2017">
          <cell r="A2017" t="str">
            <v>Lakefront Utilities Inc.</v>
          </cell>
          <cell r="E2017">
            <v>1.4800000000000001E-2</v>
          </cell>
          <cell r="F2017">
            <v>2015</v>
          </cell>
          <cell r="G2017" t="str">
            <v>Consumer</v>
          </cell>
        </row>
        <row r="2018">
          <cell r="A2018" t="str">
            <v>Lakeland Power Distribution Ltd.</v>
          </cell>
          <cell r="E2018">
            <v>1.4800000000000001E-2</v>
          </cell>
          <cell r="F2018">
            <v>2015</v>
          </cell>
          <cell r="G2018" t="str">
            <v>Consumer</v>
          </cell>
        </row>
        <row r="2019">
          <cell r="A2019" t="str">
            <v>Lakeland Power Distribution Ltd. - Parry Sound</v>
          </cell>
          <cell r="E2019">
            <v>1.7899999999999999E-2</v>
          </cell>
          <cell r="F2019">
            <v>2015</v>
          </cell>
          <cell r="G2019" t="str">
            <v>Consumer</v>
          </cell>
        </row>
        <row r="2020">
          <cell r="A2020" t="str">
            <v>London Hydro Inc.</v>
          </cell>
          <cell r="E2020">
            <v>1.5900000000000001E-2</v>
          </cell>
          <cell r="F2020">
            <v>2015</v>
          </cell>
          <cell r="G2020" t="str">
            <v>Consumer</v>
          </cell>
        </row>
        <row r="2021">
          <cell r="A2021" t="str">
            <v>Midland Power Utility Corporation</v>
          </cell>
          <cell r="E2021">
            <v>2.0500000000000001E-2</v>
          </cell>
          <cell r="F2021">
            <v>2015</v>
          </cell>
          <cell r="G2021" t="str">
            <v>Consumer</v>
          </cell>
        </row>
        <row r="2022">
          <cell r="A2022" t="str">
            <v>Milton Hydro Distribution inc.</v>
          </cell>
          <cell r="E2022">
            <v>1.44E-2</v>
          </cell>
          <cell r="F2022">
            <v>2015</v>
          </cell>
          <cell r="G2022" t="str">
            <v>Consumer</v>
          </cell>
        </row>
        <row r="2023">
          <cell r="A2023" t="str">
            <v>Newmarket - Tay Power Distribution Ltd.</v>
          </cell>
          <cell r="E2023">
            <v>1.46E-2</v>
          </cell>
          <cell r="F2023">
            <v>2015</v>
          </cell>
          <cell r="G2023" t="str">
            <v>Consumer</v>
          </cell>
        </row>
        <row r="2024">
          <cell r="A2024" t="str">
            <v>Newmarket - Tay Power Distribution Ltd.</v>
          </cell>
          <cell r="E2024">
            <v>1.46E-2</v>
          </cell>
          <cell r="F2024">
            <v>2015</v>
          </cell>
          <cell r="G2024" t="str">
            <v>Consumer</v>
          </cell>
        </row>
        <row r="2025">
          <cell r="A2025" t="str">
            <v>Niagara-on-the-Lake Hydro Inc.</v>
          </cell>
          <cell r="E2025">
            <v>1.2800000000000001E-2</v>
          </cell>
          <cell r="F2025">
            <v>2015</v>
          </cell>
          <cell r="G2025" t="str">
            <v>Consumer</v>
          </cell>
        </row>
        <row r="2026">
          <cell r="A2026" t="str">
            <v>Niagara Peninsula Energy Inc.</v>
          </cell>
          <cell r="E2026">
            <v>1.8499999999999999E-2</v>
          </cell>
          <cell r="F2026">
            <v>2015</v>
          </cell>
          <cell r="G2026" t="str">
            <v>Consumer</v>
          </cell>
        </row>
        <row r="2027">
          <cell r="A2027" t="str">
            <v>North Bay Hydro Distribution Limited</v>
          </cell>
          <cell r="E2027">
            <v>1.41E-2</v>
          </cell>
          <cell r="F2027">
            <v>2015</v>
          </cell>
          <cell r="G2027" t="str">
            <v>Consumer</v>
          </cell>
        </row>
        <row r="2028">
          <cell r="A2028" t="str">
            <v>Northern Ontario Wires Inc.</v>
          </cell>
          <cell r="E2028">
            <v>1.6E-2</v>
          </cell>
          <cell r="F2028">
            <v>2015</v>
          </cell>
          <cell r="G2028" t="str">
            <v>Consumer</v>
          </cell>
        </row>
        <row r="2029">
          <cell r="A2029" t="str">
            <v>Oakville Hydro Electricity Distribution Inc.</v>
          </cell>
          <cell r="E2029">
            <v>1.5900000000000001E-2</v>
          </cell>
          <cell r="F2029">
            <v>2015</v>
          </cell>
          <cell r="G2029" t="str">
            <v>Consumer</v>
          </cell>
        </row>
        <row r="2030">
          <cell r="A2030" t="str">
            <v>Orangeville Hydro Limited</v>
          </cell>
          <cell r="E2030">
            <v>1.3299999999999999E-2</v>
          </cell>
          <cell r="F2030">
            <v>2015</v>
          </cell>
          <cell r="G2030" t="str">
            <v>Consumer</v>
          </cell>
        </row>
        <row r="2031">
          <cell r="A2031" t="str">
            <v>Orillia Power Distribution Corporation</v>
          </cell>
          <cell r="E2031">
            <v>1.67E-2</v>
          </cell>
          <cell r="F2031">
            <v>2015</v>
          </cell>
          <cell r="G2031" t="str">
            <v>Consumer</v>
          </cell>
        </row>
        <row r="2032">
          <cell r="A2032" t="str">
            <v>Oshawa PUC Networks Inc.</v>
          </cell>
          <cell r="E2032">
            <v>1.2E-2</v>
          </cell>
          <cell r="F2032">
            <v>2015</v>
          </cell>
          <cell r="G2032" t="str">
            <v>Consumer</v>
          </cell>
        </row>
        <row r="2033">
          <cell r="A2033" t="str">
            <v>Ottawa River Power Corporation</v>
          </cell>
          <cell r="E2033">
            <v>1.4999999999999999E-2</v>
          </cell>
          <cell r="F2033">
            <v>2015</v>
          </cell>
          <cell r="G2033" t="str">
            <v>Consumer</v>
          </cell>
        </row>
        <row r="2034">
          <cell r="A2034" t="str">
            <v>Peterborough Distribution Incorporated</v>
          </cell>
          <cell r="E2034">
            <v>1.23E-2</v>
          </cell>
          <cell r="F2034">
            <v>2015</v>
          </cell>
          <cell r="G2034" t="str">
            <v>Consumer</v>
          </cell>
        </row>
        <row r="2035">
          <cell r="A2035" t="str">
            <v>PowerStream Inc. - excl. former Barrie Hydro Ser. Area</v>
          </cell>
          <cell r="E2035">
            <v>1.4E-2</v>
          </cell>
          <cell r="F2035">
            <v>2015</v>
          </cell>
          <cell r="G2035" t="str">
            <v>Consumer</v>
          </cell>
        </row>
        <row r="2036">
          <cell r="A2036" t="str">
            <v>PowerStream Inc. - former Barrie Hydro Service Area</v>
          </cell>
          <cell r="E2036">
            <v>1.4E-2</v>
          </cell>
          <cell r="F2036">
            <v>2015</v>
          </cell>
          <cell r="G2036" t="str">
            <v>Consumer</v>
          </cell>
        </row>
        <row r="2037">
          <cell r="A2037" t="str">
            <v>PUC Distribution Inc.</v>
          </cell>
          <cell r="E2037">
            <v>1.7100000000000001E-2</v>
          </cell>
          <cell r="F2037">
            <v>2015</v>
          </cell>
          <cell r="G2037" t="str">
            <v>Consumer</v>
          </cell>
        </row>
        <row r="2038">
          <cell r="A2038" t="str">
            <v>Renfrew Hydro Inc.</v>
          </cell>
          <cell r="E2038">
            <v>1.4500000000000001E-2</v>
          </cell>
          <cell r="F2038">
            <v>2015</v>
          </cell>
          <cell r="G2038" t="str">
            <v>Consumer</v>
          </cell>
        </row>
        <row r="2039">
          <cell r="A2039" t="str">
            <v>Rideau St. Lawrence Distribution Inc.</v>
          </cell>
          <cell r="E2039">
            <v>1.4999999999999999E-2</v>
          </cell>
          <cell r="F2039">
            <v>2015</v>
          </cell>
          <cell r="G2039" t="str">
            <v>Consumer</v>
          </cell>
        </row>
        <row r="2040">
          <cell r="A2040" t="str">
            <v>St. Thomas Energy Inc.</v>
          </cell>
          <cell r="E2040">
            <v>1.6799999999999999E-2</v>
          </cell>
          <cell r="F2040">
            <v>2015</v>
          </cell>
          <cell r="G2040" t="str">
            <v>Consumer</v>
          </cell>
        </row>
        <row r="2041">
          <cell r="A2041" t="str">
            <v>Sioux Lookout Hydro Inc.</v>
          </cell>
          <cell r="E2041">
            <v>1.1599999999999999E-2</v>
          </cell>
          <cell r="F2041">
            <v>2015</v>
          </cell>
          <cell r="G2041" t="str">
            <v>Consumer</v>
          </cell>
        </row>
        <row r="2042">
          <cell r="A2042" t="str">
            <v>Thunder Bay Hydro Electricity Distribution Inc.</v>
          </cell>
          <cell r="E2042">
            <v>1.26E-2</v>
          </cell>
          <cell r="F2042">
            <v>2015</v>
          </cell>
          <cell r="G2042" t="str">
            <v>Consumer</v>
          </cell>
        </row>
        <row r="2043">
          <cell r="A2043" t="str">
            <v>Tillsonburg Hydro Inc.</v>
          </cell>
          <cell r="E2043">
            <v>2.4199999999999999E-2</v>
          </cell>
          <cell r="F2043">
            <v>2015</v>
          </cell>
          <cell r="G2043" t="str">
            <v>Consumer</v>
          </cell>
        </row>
        <row r="2044">
          <cell r="A2044" t="str">
            <v>Toronto Hydro-Electric System Limited</v>
          </cell>
          <cell r="E2044">
            <v>1.538E-2</v>
          </cell>
          <cell r="F2044">
            <v>2015</v>
          </cell>
          <cell r="G2044" t="str">
            <v>Consumer</v>
          </cell>
        </row>
        <row r="2045">
          <cell r="A2045" t="str">
            <v>Toronto Hydro-Electric System Limited</v>
          </cell>
          <cell r="E2045">
            <v>2.6169999999999999E-2</v>
          </cell>
          <cell r="F2045">
            <v>2015</v>
          </cell>
          <cell r="G2045" t="str">
            <v>Consumer</v>
          </cell>
        </row>
        <row r="2046">
          <cell r="A2046" t="str">
            <v>Veridian Connections Inc.</v>
          </cell>
          <cell r="E2046">
            <v>1.61E-2</v>
          </cell>
          <cell r="F2046">
            <v>2015</v>
          </cell>
          <cell r="G2046" t="str">
            <v>Consumer</v>
          </cell>
        </row>
        <row r="2047">
          <cell r="A2047" t="str">
            <v>Veridian Connections Inc.</v>
          </cell>
          <cell r="E2047">
            <v>3.4700000000000002E-2</v>
          </cell>
          <cell r="F2047">
            <v>2015</v>
          </cell>
          <cell r="G2047" t="str">
            <v/>
          </cell>
        </row>
        <row r="2048">
          <cell r="A2048" t="str">
            <v>Wasaga Distribution Inc.</v>
          </cell>
          <cell r="E2048">
            <v>1.44E-2</v>
          </cell>
          <cell r="F2048">
            <v>2015</v>
          </cell>
          <cell r="G2048" t="str">
            <v>Consumer</v>
          </cell>
        </row>
        <row r="2049">
          <cell r="A2049" t="str">
            <v>Waterloo North Hydro Inc.</v>
          </cell>
          <cell r="E2049">
            <v>1.9199999999999998E-2</v>
          </cell>
          <cell r="F2049">
            <v>2015</v>
          </cell>
          <cell r="G2049" t="str">
            <v>Consumer</v>
          </cell>
        </row>
        <row r="2050">
          <cell r="A2050" t="str">
            <v>Welland Hydro-Electric System Corp.</v>
          </cell>
          <cell r="E2050">
            <v>1.37E-2</v>
          </cell>
          <cell r="F2050">
            <v>2015</v>
          </cell>
          <cell r="G2050" t="str">
            <v>Consumer</v>
          </cell>
        </row>
        <row r="2051">
          <cell r="A2051" t="str">
            <v>Wellington North Power Inc.</v>
          </cell>
          <cell r="E2051">
            <v>1.8499999999999999E-2</v>
          </cell>
          <cell r="F2051">
            <v>2015</v>
          </cell>
          <cell r="G2051" t="str">
            <v>Consumer</v>
          </cell>
        </row>
        <row r="2052">
          <cell r="A2052" t="str">
            <v>West Coast Huron Energy Inc.</v>
          </cell>
          <cell r="E2052">
            <v>2.3099999999999999E-2</v>
          </cell>
          <cell r="F2052">
            <v>2015</v>
          </cell>
          <cell r="G2052" t="str">
            <v>Consumer</v>
          </cell>
        </row>
        <row r="2053">
          <cell r="A2053" t="str">
            <v>Westario Power Inc.</v>
          </cell>
          <cell r="E2053">
            <v>1.5800000000000002E-2</v>
          </cell>
          <cell r="F2053">
            <v>2015</v>
          </cell>
          <cell r="G2053" t="str">
            <v>Consumer</v>
          </cell>
        </row>
        <row r="2054">
          <cell r="A2054" t="str">
            <v>Whitby Hydro Electric Corporation</v>
          </cell>
          <cell r="E2054">
            <v>1.4800000000000001E-2</v>
          </cell>
          <cell r="F2054">
            <v>2015</v>
          </cell>
          <cell r="G2054" t="str">
            <v>Consumer</v>
          </cell>
        </row>
        <row r="2055">
          <cell r="A2055" t="str">
            <v>Woodstock Hydro Services Inc.</v>
          </cell>
          <cell r="E2055">
            <v>2.2200000000000001E-2</v>
          </cell>
          <cell r="F2055">
            <v>2015</v>
          </cell>
          <cell r="G2055" t="str">
            <v>Consumer</v>
          </cell>
        </row>
        <row r="2056">
          <cell r="A2056" t="str">
            <v>Atikokan Hydro Inc.</v>
          </cell>
          <cell r="E2056">
            <v>9.5999999999999992E-3</v>
          </cell>
          <cell r="F2056">
            <v>2015</v>
          </cell>
          <cell r="G2056" t="str">
            <v>Business</v>
          </cell>
        </row>
        <row r="2057">
          <cell r="A2057" t="str">
            <v>Bluewater Power Distribution Corporation</v>
          </cell>
          <cell r="E2057">
            <v>1.9099999999999999E-2</v>
          </cell>
          <cell r="F2057">
            <v>2015</v>
          </cell>
          <cell r="G2057" t="str">
            <v>Business</v>
          </cell>
        </row>
        <row r="2058">
          <cell r="A2058" t="str">
            <v>Brant County Power Inc.</v>
          </cell>
          <cell r="E2058">
            <v>1.7999999999999999E-2</v>
          </cell>
          <cell r="F2058">
            <v>2015</v>
          </cell>
          <cell r="G2058" t="str">
            <v>Business</v>
          </cell>
        </row>
        <row r="2059">
          <cell r="A2059" t="str">
            <v>Brantford Power Inc.</v>
          </cell>
          <cell r="E2059">
            <v>6.7999999999999996E-3</v>
          </cell>
          <cell r="F2059">
            <v>2015</v>
          </cell>
          <cell r="G2059" t="str">
            <v>Business</v>
          </cell>
        </row>
        <row r="2060">
          <cell r="A2060" t="str">
            <v>Burlington Hydro Inc.</v>
          </cell>
          <cell r="E2060">
            <v>1.35E-2</v>
          </cell>
          <cell r="F2060">
            <v>2015</v>
          </cell>
          <cell r="G2060" t="str">
            <v>Business</v>
          </cell>
        </row>
        <row r="2061">
          <cell r="A2061" t="str">
            <v>Cambridge and North Dumfries Hydro Inc.</v>
          </cell>
          <cell r="E2061">
            <v>1.41E-2</v>
          </cell>
          <cell r="F2061">
            <v>2015</v>
          </cell>
          <cell r="G2061" t="str">
            <v>Business</v>
          </cell>
        </row>
        <row r="2062">
          <cell r="A2062" t="str">
            <v>Canadian Niagara Power Inc. - Eastern Ontario Power</v>
          </cell>
          <cell r="E2062">
            <v>2.35E-2</v>
          </cell>
          <cell r="F2062">
            <v>2015</v>
          </cell>
          <cell r="G2062" t="str">
            <v>Business</v>
          </cell>
        </row>
        <row r="2063">
          <cell r="A2063" t="str">
            <v>Canadian Niagara Power Inc. - Fort Erie</v>
          </cell>
          <cell r="E2063">
            <v>2.35E-2</v>
          </cell>
          <cell r="F2063">
            <v>2015</v>
          </cell>
          <cell r="G2063" t="str">
            <v>Business</v>
          </cell>
        </row>
        <row r="2064">
          <cell r="A2064" t="str">
            <v>Canadian Niagara Power Inc. - Port Colborne</v>
          </cell>
          <cell r="E2064">
            <v>2.1999999999999999E-2</v>
          </cell>
          <cell r="F2064">
            <v>2015</v>
          </cell>
          <cell r="G2064" t="str">
            <v>Business</v>
          </cell>
        </row>
        <row r="2065">
          <cell r="A2065" t="str">
            <v>Centre Wellington Hydro Ltd.</v>
          </cell>
          <cell r="E2065">
            <v>1.8599999999999998E-2</v>
          </cell>
          <cell r="F2065">
            <v>2015</v>
          </cell>
          <cell r="G2065" t="str">
            <v>Business</v>
          </cell>
        </row>
        <row r="2066">
          <cell r="A2066" t="str">
            <v>Chapleau Public Utilities Corporation</v>
          </cell>
          <cell r="E2066">
            <v>1.7899999999999999E-2</v>
          </cell>
          <cell r="F2066">
            <v>2015</v>
          </cell>
          <cell r="G2066" t="str">
            <v>Business</v>
          </cell>
        </row>
        <row r="2067">
          <cell r="A2067" t="str">
            <v>COLLUS PowerStream Corporation</v>
          </cell>
          <cell r="E2067">
            <v>1.35E-2</v>
          </cell>
          <cell r="F2067">
            <v>2015</v>
          </cell>
          <cell r="G2067" t="str">
            <v>Business</v>
          </cell>
        </row>
        <row r="2068">
          <cell r="A2068" t="str">
            <v>Cooperative Hydro Embrun Inc.</v>
          </cell>
          <cell r="E2068">
            <v>1.4200000000000001E-2</v>
          </cell>
          <cell r="F2068">
            <v>2015</v>
          </cell>
          <cell r="G2068" t="str">
            <v>Business</v>
          </cell>
        </row>
        <row r="2069">
          <cell r="A2069" t="str">
            <v>E.L.K. Energy Inc.</v>
          </cell>
          <cell r="E2069">
            <v>4.8999999999999998E-3</v>
          </cell>
          <cell r="F2069">
            <v>2015</v>
          </cell>
          <cell r="G2069" t="str">
            <v>Business</v>
          </cell>
        </row>
        <row r="2070">
          <cell r="A2070" t="str">
            <v>Enersource Hydro Mississauga Inc.</v>
          </cell>
          <cell r="E2070">
            <v>1.1900000000000001E-2</v>
          </cell>
          <cell r="F2070">
            <v>2015</v>
          </cell>
          <cell r="G2070" t="str">
            <v>Business</v>
          </cell>
        </row>
        <row r="2071">
          <cell r="A2071" t="str">
            <v>Entegrus Powerlines Inc. - former Chatham-Kent Hydro Service Area</v>
          </cell>
          <cell r="E2071">
            <v>1.18E-2</v>
          </cell>
          <cell r="F2071">
            <v>2015</v>
          </cell>
          <cell r="G2071" t="str">
            <v>Business</v>
          </cell>
        </row>
        <row r="2072">
          <cell r="A2072" t="str">
            <v>Entegrus Powerlines Inc. - former Chatham-Kent Hydro Service Area</v>
          </cell>
          <cell r="E2072">
            <v>1.18E-2</v>
          </cell>
          <cell r="F2072">
            <v>2015</v>
          </cell>
          <cell r="G2072" t="str">
            <v>Business</v>
          </cell>
        </row>
        <row r="2073">
          <cell r="A2073" t="str">
            <v>Entegrus Powerlines Inc. - Strathroy, Mount Brydges and Parkhill Service Areas</v>
          </cell>
          <cell r="E2073">
            <v>5.1000000000000004E-3</v>
          </cell>
          <cell r="F2073">
            <v>2015</v>
          </cell>
          <cell r="G2073" t="str">
            <v>Business</v>
          </cell>
        </row>
        <row r="2074">
          <cell r="A2074" t="str">
            <v>Entegrus Powerlines Inc. - Strathroy, Mount Brydges and Parkhill Service Areas</v>
          </cell>
          <cell r="E2074">
            <v>5.1000000000000004E-3</v>
          </cell>
          <cell r="F2074">
            <v>2015</v>
          </cell>
          <cell r="G2074" t="str">
            <v/>
          </cell>
        </row>
        <row r="2075">
          <cell r="A2075" t="str">
            <v>Entegrus Powerlines Inc. - Dutton Service Area</v>
          </cell>
          <cell r="E2075">
            <v>6.1000000000000004E-3</v>
          </cell>
          <cell r="F2075">
            <v>2015</v>
          </cell>
          <cell r="G2075" t="str">
            <v>Business</v>
          </cell>
        </row>
        <row r="2076">
          <cell r="A2076" t="str">
            <v>Entegrus Powerlines Inc. - Newbury Service Area</v>
          </cell>
          <cell r="E2076">
            <v>1.14E-2</v>
          </cell>
          <cell r="F2076">
            <v>2015</v>
          </cell>
          <cell r="G2076" t="str">
            <v>Business</v>
          </cell>
        </row>
        <row r="2077">
          <cell r="A2077" t="str">
            <v>ENWIN Utilities Ltd.</v>
          </cell>
          <cell r="E2077">
            <v>1.6799999999999999E-2</v>
          </cell>
          <cell r="F2077">
            <v>2015</v>
          </cell>
          <cell r="G2077" t="str">
            <v>Business</v>
          </cell>
        </row>
        <row r="2078">
          <cell r="A2078" t="str">
            <v>ENWIN Utilities Ltd.</v>
          </cell>
          <cell r="E2078">
            <v>1.6799999999999999E-2</v>
          </cell>
          <cell r="F2078">
            <v>2015</v>
          </cell>
          <cell r="G2078" t="str">
            <v>Business</v>
          </cell>
        </row>
        <row r="2079">
          <cell r="A2079" t="str">
            <v>Erie Thames Powerlines Corporation</v>
          </cell>
          <cell r="E2079">
            <v>1.4E-2</v>
          </cell>
          <cell r="F2079">
            <v>2015</v>
          </cell>
          <cell r="G2079" t="str">
            <v>Business</v>
          </cell>
        </row>
        <row r="2080">
          <cell r="A2080" t="str">
            <v>Erie Thames Powerlines Corporation - former Clinton Power Service Area</v>
          </cell>
          <cell r="E2080">
            <v>1.4E-2</v>
          </cell>
          <cell r="F2080">
            <v>2015</v>
          </cell>
          <cell r="G2080" t="str">
            <v>Business</v>
          </cell>
        </row>
        <row r="2081">
          <cell r="A2081" t="str">
            <v>Espanola Regional Hydro Distribution Corporation</v>
          </cell>
          <cell r="E2081">
            <v>2.07E-2</v>
          </cell>
          <cell r="F2081">
            <v>2015</v>
          </cell>
          <cell r="G2081" t="str">
            <v>Business</v>
          </cell>
        </row>
        <row r="2082">
          <cell r="A2082" t="str">
            <v>Essex Powerlines Corporation</v>
          </cell>
          <cell r="E2082">
            <v>1.1599999999999999E-2</v>
          </cell>
          <cell r="F2082">
            <v>2015</v>
          </cell>
          <cell r="G2082" t="str">
            <v>Business</v>
          </cell>
        </row>
        <row r="2083">
          <cell r="A2083" t="str">
            <v>Festival Hydro Inc.</v>
          </cell>
          <cell r="E2083">
            <v>1.52E-2</v>
          </cell>
          <cell r="F2083">
            <v>2015</v>
          </cell>
          <cell r="G2083" t="str">
            <v>Business</v>
          </cell>
        </row>
        <row r="2084">
          <cell r="A2084" t="str">
            <v>Fort Frances Power Corporation</v>
          </cell>
          <cell r="E2084">
            <v>9.9000000000000008E-3</v>
          </cell>
          <cell r="F2084">
            <v>2015</v>
          </cell>
          <cell r="G2084" t="str">
            <v>Business</v>
          </cell>
        </row>
        <row r="2085">
          <cell r="A2085" t="str">
            <v>Greater Sudbury Hydro Inc.</v>
          </cell>
          <cell r="E2085">
            <v>1.8700000000000001E-2</v>
          </cell>
          <cell r="F2085">
            <v>2015</v>
          </cell>
          <cell r="G2085" t="str">
            <v>Business</v>
          </cell>
        </row>
        <row r="2086">
          <cell r="A2086" t="str">
            <v>Grimsby Power Inc.</v>
          </cell>
          <cell r="E2086">
            <v>1.3100000000000001E-2</v>
          </cell>
          <cell r="F2086">
            <v>2015</v>
          </cell>
          <cell r="G2086" t="str">
            <v>Business</v>
          </cell>
        </row>
        <row r="2087">
          <cell r="A2087" t="str">
            <v>Guelph Hydro Electric Systems Inc.</v>
          </cell>
          <cell r="E2087">
            <v>1.3100000000000001E-2</v>
          </cell>
          <cell r="F2087">
            <v>2015</v>
          </cell>
          <cell r="G2087" t="str">
            <v>Business</v>
          </cell>
        </row>
        <row r="2088">
          <cell r="A2088" t="str">
            <v>Halton Hills Hydro Inc.</v>
          </cell>
          <cell r="E2088">
            <v>8.5000000000000006E-3</v>
          </cell>
          <cell r="F2088">
            <v>2015</v>
          </cell>
          <cell r="G2088" t="str">
            <v>Business</v>
          </cell>
        </row>
        <row r="2089">
          <cell r="A2089" t="str">
            <v>Hearst Power Distribution Company Limited</v>
          </cell>
          <cell r="E2089">
            <v>6.7000000000000002E-3</v>
          </cell>
          <cell r="F2089">
            <v>2015</v>
          </cell>
          <cell r="G2089" t="str">
            <v>Business</v>
          </cell>
        </row>
        <row r="2090">
          <cell r="A2090" t="str">
            <v>Horizon Utilities Corporation</v>
          </cell>
          <cell r="E2090">
            <v>1.01E-2</v>
          </cell>
          <cell r="F2090">
            <v>2015</v>
          </cell>
          <cell r="G2090" t="str">
            <v>Business</v>
          </cell>
        </row>
        <row r="2091">
          <cell r="A2091" t="str">
            <v>Hydro 2000 Inc.</v>
          </cell>
          <cell r="E2091">
            <v>9.5999999999999992E-3</v>
          </cell>
          <cell r="F2091">
            <v>2015</v>
          </cell>
          <cell r="G2091" t="str">
            <v>Business</v>
          </cell>
        </row>
        <row r="2092">
          <cell r="A2092" t="str">
            <v>Hydro Hawkesbury Inc.</v>
          </cell>
          <cell r="E2092">
            <v>6.0000000000000001E-3</v>
          </cell>
          <cell r="F2092">
            <v>2015</v>
          </cell>
          <cell r="G2092" t="str">
            <v>Business</v>
          </cell>
        </row>
        <row r="2093">
          <cell r="A2093" t="str">
            <v>Hydro One Brampton Networks Inc.</v>
          </cell>
          <cell r="E2093">
            <v>1.61E-2</v>
          </cell>
          <cell r="F2093">
            <v>2015</v>
          </cell>
          <cell r="G2093" t="str">
            <v>Business</v>
          </cell>
        </row>
        <row r="2094">
          <cell r="A2094" t="str">
            <v>Hydro One Networks Inc.</v>
          </cell>
          <cell r="E2094">
            <v>2.2800000000000001E-2</v>
          </cell>
          <cell r="F2094">
            <v>2015</v>
          </cell>
          <cell r="G2094" t="str">
            <v/>
          </cell>
        </row>
        <row r="2095">
          <cell r="A2095" t="str">
            <v>Hydro One Networks Inc.</v>
          </cell>
          <cell r="E2095">
            <v>5.3199999999999997E-2</v>
          </cell>
          <cell r="F2095">
            <v>2015</v>
          </cell>
          <cell r="G2095" t="str">
            <v/>
          </cell>
        </row>
        <row r="2096">
          <cell r="A2096" t="str">
            <v>Haldimand County Hydro Inc.</v>
          </cell>
          <cell r="E2096">
            <v>1.9E-2</v>
          </cell>
          <cell r="F2096">
            <v>2015</v>
          </cell>
          <cell r="G2096" t="str">
            <v>Business</v>
          </cell>
        </row>
        <row r="2097">
          <cell r="A2097" t="str">
            <v>Hydro One Networks Inc. - Norfolk</v>
          </cell>
          <cell r="E2097">
            <v>1.5599999999999999E-2</v>
          </cell>
          <cell r="F2097">
            <v>2015</v>
          </cell>
          <cell r="G2097" t="str">
            <v>Business</v>
          </cell>
        </row>
        <row r="2098">
          <cell r="A2098" t="str">
            <v>Hydro Ottawa Limited</v>
          </cell>
          <cell r="E2098">
            <v>2.1000000000000001E-2</v>
          </cell>
          <cell r="F2098">
            <v>2015</v>
          </cell>
          <cell r="G2098" t="str">
            <v>Business</v>
          </cell>
        </row>
        <row r="2099">
          <cell r="A2099" t="str">
            <v>Innisfil Hydro Distribution Systems Limited</v>
          </cell>
          <cell r="E2099">
            <v>8.2000000000000007E-3</v>
          </cell>
          <cell r="F2099">
            <v>2015</v>
          </cell>
          <cell r="G2099" t="str">
            <v>Business</v>
          </cell>
        </row>
        <row r="2100">
          <cell r="A2100" t="str">
            <v>Kenora Hydro Electric Corporation Ltd.</v>
          </cell>
          <cell r="E2100">
            <v>6.0000000000000001E-3</v>
          </cell>
          <cell r="F2100">
            <v>2015</v>
          </cell>
          <cell r="G2100" t="str">
            <v>Business</v>
          </cell>
        </row>
        <row r="2101">
          <cell r="A2101" t="str">
            <v>Kingston Hydro Corporation</v>
          </cell>
          <cell r="E2101">
            <v>1.06E-2</v>
          </cell>
          <cell r="F2101">
            <v>2015</v>
          </cell>
          <cell r="G2101" t="str">
            <v>Business</v>
          </cell>
        </row>
        <row r="2102">
          <cell r="A2102" t="str">
            <v>Kitchener-Wilmot Hydro Inc.</v>
          </cell>
          <cell r="E2102">
            <v>1.26E-2</v>
          </cell>
          <cell r="F2102">
            <v>2015</v>
          </cell>
          <cell r="G2102" t="str">
            <v>Business</v>
          </cell>
        </row>
        <row r="2103">
          <cell r="A2103" t="str">
            <v>Lakefront Utilities Inc.</v>
          </cell>
          <cell r="E2103">
            <v>8.3999999999999995E-3</v>
          </cell>
          <cell r="F2103">
            <v>2015</v>
          </cell>
          <cell r="G2103" t="str">
            <v>Business</v>
          </cell>
        </row>
        <row r="2104">
          <cell r="A2104" t="str">
            <v>Lakefront Utilities Inc.</v>
          </cell>
          <cell r="E2104">
            <v>8.3999999999999995E-3</v>
          </cell>
          <cell r="F2104">
            <v>2015</v>
          </cell>
          <cell r="G2104" t="str">
            <v>Business</v>
          </cell>
        </row>
        <row r="2105">
          <cell r="A2105" t="str">
            <v>Lakeland Power Distribution Ltd.</v>
          </cell>
          <cell r="E2105">
            <v>8.8999999999999999E-3</v>
          </cell>
          <cell r="F2105">
            <v>2015</v>
          </cell>
          <cell r="G2105" t="str">
            <v>Business</v>
          </cell>
        </row>
        <row r="2106">
          <cell r="A2106" t="str">
            <v>Lakeland Power Distribution Ltd. - Parry Sound</v>
          </cell>
          <cell r="E2106">
            <v>1.38E-2</v>
          </cell>
          <cell r="F2106">
            <v>2015</v>
          </cell>
          <cell r="G2106" t="str">
            <v>Business</v>
          </cell>
        </row>
        <row r="2107">
          <cell r="A2107" t="str">
            <v>London Hydro Inc.</v>
          </cell>
          <cell r="E2107">
            <v>1.0200000000000001E-2</v>
          </cell>
          <cell r="F2107">
            <v>2015</v>
          </cell>
          <cell r="G2107" t="str">
            <v>Business</v>
          </cell>
        </row>
        <row r="2108">
          <cell r="A2108" t="str">
            <v>Midland Power Utility Corporation</v>
          </cell>
          <cell r="E2108">
            <v>1.6199999999999999E-2</v>
          </cell>
          <cell r="F2108">
            <v>2015</v>
          </cell>
          <cell r="G2108" t="str">
            <v>Business</v>
          </cell>
        </row>
        <row r="2109">
          <cell r="A2109" t="str">
            <v>Milton Hydro Distribution inc.</v>
          </cell>
          <cell r="E2109">
            <v>1.7399999999999999E-2</v>
          </cell>
          <cell r="F2109">
            <v>2015</v>
          </cell>
          <cell r="G2109" t="str">
            <v>Business</v>
          </cell>
        </row>
        <row r="2110">
          <cell r="A2110" t="str">
            <v>Newmarket - Tay Power Distribution Ltd.</v>
          </cell>
          <cell r="E2110">
            <v>1.95E-2</v>
          </cell>
          <cell r="F2110">
            <v>2015</v>
          </cell>
          <cell r="G2110" t="str">
            <v>Business</v>
          </cell>
        </row>
        <row r="2111">
          <cell r="A2111" t="str">
            <v>Newmarket - Tay Power Distribution Ltd.</v>
          </cell>
          <cell r="E2111">
            <v>1.95E-2</v>
          </cell>
          <cell r="F2111">
            <v>2015</v>
          </cell>
          <cell r="G2111" t="str">
            <v>Business</v>
          </cell>
        </row>
        <row r="2112">
          <cell r="A2112" t="str">
            <v>Niagara-on-the-Lake Hydro Inc.</v>
          </cell>
          <cell r="E2112">
            <v>1.1299999999999999E-2</v>
          </cell>
          <cell r="F2112">
            <v>2015</v>
          </cell>
          <cell r="G2112" t="str">
            <v>Business</v>
          </cell>
        </row>
        <row r="2113">
          <cell r="A2113" t="str">
            <v>Niagara Peninsula Energy Inc.</v>
          </cell>
          <cell r="E2113">
            <v>1.38E-2</v>
          </cell>
          <cell r="F2113">
            <v>2015</v>
          </cell>
          <cell r="G2113" t="str">
            <v>Business</v>
          </cell>
        </row>
        <row r="2114">
          <cell r="A2114" t="str">
            <v>North Bay Hydro Distribution Limited</v>
          </cell>
          <cell r="E2114">
            <v>1.7899999999999999E-2</v>
          </cell>
          <cell r="F2114">
            <v>2015</v>
          </cell>
          <cell r="G2114" t="str">
            <v>Business</v>
          </cell>
        </row>
        <row r="2115">
          <cell r="A2115" t="str">
            <v>Northern Ontario Wires Inc.</v>
          </cell>
          <cell r="E2115">
            <v>1.55E-2</v>
          </cell>
          <cell r="F2115">
            <v>2015</v>
          </cell>
          <cell r="G2115" t="str">
            <v>Business</v>
          </cell>
        </row>
        <row r="2116">
          <cell r="A2116" t="str">
            <v>Oakville Hydro Electricity Distribution Inc.</v>
          </cell>
          <cell r="E2116">
            <v>1.55E-2</v>
          </cell>
          <cell r="F2116">
            <v>2015</v>
          </cell>
          <cell r="G2116" t="str">
            <v>Business</v>
          </cell>
        </row>
        <row r="2117">
          <cell r="A2117" t="str">
            <v>Orangeville Hydro Limited</v>
          </cell>
          <cell r="E2117">
            <v>9.5999999999999992E-3</v>
          </cell>
          <cell r="F2117">
            <v>2015</v>
          </cell>
          <cell r="G2117" t="str">
            <v>Business</v>
          </cell>
        </row>
        <row r="2118">
          <cell r="A2118" t="str">
            <v>Orillia Power Distribution Corporation</v>
          </cell>
          <cell r="E2118">
            <v>1.6199999999999999E-2</v>
          </cell>
          <cell r="F2118">
            <v>2015</v>
          </cell>
          <cell r="G2118" t="str">
            <v>Business</v>
          </cell>
        </row>
        <row r="2119">
          <cell r="A2119" t="str">
            <v>Oshawa PUC Networks Inc.</v>
          </cell>
          <cell r="E2119">
            <v>1.7000000000000001E-2</v>
          </cell>
          <cell r="F2119">
            <v>2015</v>
          </cell>
          <cell r="G2119" t="str">
            <v>Business</v>
          </cell>
        </row>
        <row r="2120">
          <cell r="A2120" t="str">
            <v>Ottawa River Power Corporation</v>
          </cell>
          <cell r="E2120">
            <v>1.0500000000000001E-2</v>
          </cell>
          <cell r="F2120">
            <v>2015</v>
          </cell>
          <cell r="G2120" t="str">
            <v>Business</v>
          </cell>
        </row>
        <row r="2121">
          <cell r="A2121" t="str">
            <v>Peterborough Distribution Incorporated</v>
          </cell>
          <cell r="E2121">
            <v>8.6999999999999994E-3</v>
          </cell>
          <cell r="F2121">
            <v>2015</v>
          </cell>
          <cell r="G2121" t="str">
            <v>Business</v>
          </cell>
        </row>
        <row r="2122">
          <cell r="A2122" t="str">
            <v>PowerStream Inc. - excl. former Barrie Hydro Ser. Area</v>
          </cell>
          <cell r="E2122">
            <v>1.3899999999999999E-2</v>
          </cell>
          <cell r="F2122">
            <v>2015</v>
          </cell>
          <cell r="G2122" t="str">
            <v>Business</v>
          </cell>
        </row>
        <row r="2123">
          <cell r="A2123" t="str">
            <v>PowerStream Inc. - former Barrie Hydro Service Area</v>
          </cell>
          <cell r="E2123">
            <v>1.3899999999999999E-2</v>
          </cell>
          <cell r="F2123">
            <v>2015</v>
          </cell>
          <cell r="G2123" t="str">
            <v>Business</v>
          </cell>
        </row>
        <row r="2124">
          <cell r="A2124" t="str">
            <v>PUC Distribution Inc.</v>
          </cell>
          <cell r="E2124">
            <v>2.0199999999999999E-2</v>
          </cell>
          <cell r="F2124">
            <v>2015</v>
          </cell>
          <cell r="G2124" t="str">
            <v>Business</v>
          </cell>
        </row>
        <row r="2125">
          <cell r="A2125" t="str">
            <v>Renfrew Hydro Inc.</v>
          </cell>
          <cell r="E2125">
            <v>1.37E-2</v>
          </cell>
          <cell r="F2125">
            <v>2015</v>
          </cell>
          <cell r="G2125" t="str">
            <v>Business</v>
          </cell>
        </row>
        <row r="2126">
          <cell r="A2126" t="str">
            <v>Rideau St. Lawrence Distribution Inc.</v>
          </cell>
          <cell r="E2126">
            <v>9.1999999999999998E-3</v>
          </cell>
          <cell r="F2126">
            <v>2015</v>
          </cell>
          <cell r="G2126" t="str">
            <v>Business</v>
          </cell>
        </row>
        <row r="2127">
          <cell r="A2127" t="str">
            <v>St. Thomas Energy Inc.</v>
          </cell>
          <cell r="E2127">
            <v>1.5800000000000002E-2</v>
          </cell>
          <cell r="F2127">
            <v>2015</v>
          </cell>
          <cell r="G2127" t="str">
            <v>Business</v>
          </cell>
        </row>
        <row r="2128">
          <cell r="A2128" t="str">
            <v>Sioux Lookout Hydro Inc.</v>
          </cell>
          <cell r="E2128">
            <v>8.0000000000000002E-3</v>
          </cell>
          <cell r="F2128">
            <v>2015</v>
          </cell>
          <cell r="G2128" t="str">
            <v>Business</v>
          </cell>
        </row>
        <row r="2129">
          <cell r="A2129" t="str">
            <v>Thunder Bay Hydro Electricity Distribution Inc.</v>
          </cell>
          <cell r="E2129">
            <v>1.38E-2</v>
          </cell>
          <cell r="F2129">
            <v>2015</v>
          </cell>
          <cell r="G2129" t="str">
            <v>Business</v>
          </cell>
        </row>
        <row r="2130">
          <cell r="A2130" t="str">
            <v>Tillsonburg Hydro Inc.</v>
          </cell>
          <cell r="E2130">
            <v>1.7899999999999999E-2</v>
          </cell>
          <cell r="F2130">
            <v>2015</v>
          </cell>
          <cell r="G2130" t="str">
            <v>Business</v>
          </cell>
        </row>
        <row r="2131">
          <cell r="A2131" t="str">
            <v>Toronto Hydro-Electric System Limited</v>
          </cell>
          <cell r="E2131">
            <v>2.2929999999999999E-2</v>
          </cell>
          <cell r="F2131">
            <v>2015</v>
          </cell>
          <cell r="G2131" t="str">
            <v>Business</v>
          </cell>
        </row>
        <row r="2132">
          <cell r="A2132" t="str">
            <v>Veridian Connections Inc.</v>
          </cell>
          <cell r="E2132">
            <v>1.6400000000000001E-2</v>
          </cell>
          <cell r="F2132">
            <v>2015</v>
          </cell>
          <cell r="G2132" t="str">
            <v>Business</v>
          </cell>
        </row>
        <row r="2133">
          <cell r="A2133" t="str">
            <v>Wasaga Distribution Inc.</v>
          </cell>
          <cell r="E2133">
            <v>1.37E-2</v>
          </cell>
          <cell r="F2133">
            <v>2015</v>
          </cell>
          <cell r="G2133" t="str">
            <v>Business</v>
          </cell>
        </row>
        <row r="2134">
          <cell r="A2134" t="str">
            <v>Waterloo North Hydro Inc.</v>
          </cell>
          <cell r="E2134">
            <v>1.43E-2</v>
          </cell>
          <cell r="F2134">
            <v>2015</v>
          </cell>
          <cell r="G2134" t="str">
            <v>Business</v>
          </cell>
        </row>
        <row r="2135">
          <cell r="A2135" t="str">
            <v>Welland Hydro-Electric System Corp.</v>
          </cell>
          <cell r="E2135">
            <v>8.3999999999999995E-3</v>
          </cell>
          <cell r="F2135">
            <v>2015</v>
          </cell>
          <cell r="G2135" t="str">
            <v>Business</v>
          </cell>
        </row>
        <row r="2136">
          <cell r="A2136" t="str">
            <v>Wellington North Power Inc.</v>
          </cell>
          <cell r="E2136">
            <v>1.6799999999999999E-2</v>
          </cell>
          <cell r="F2136">
            <v>2015</v>
          </cell>
          <cell r="G2136" t="str">
            <v>Business</v>
          </cell>
        </row>
        <row r="2137">
          <cell r="A2137" t="str">
            <v>West Coast Huron Energy Inc.</v>
          </cell>
          <cell r="E2137">
            <v>1.09E-2</v>
          </cell>
          <cell r="F2137">
            <v>2015</v>
          </cell>
          <cell r="G2137" t="str">
            <v>Business</v>
          </cell>
        </row>
        <row r="2138">
          <cell r="A2138" t="str">
            <v>Westario Power Inc.</v>
          </cell>
          <cell r="E2138">
            <v>1.09E-2</v>
          </cell>
          <cell r="F2138">
            <v>2015</v>
          </cell>
          <cell r="G2138" t="str">
            <v>Business</v>
          </cell>
        </row>
        <row r="2139">
          <cell r="A2139" t="str">
            <v>Whitby Hydro Electric Corporation</v>
          </cell>
          <cell r="E2139">
            <v>2.0299999999999999E-2</v>
          </cell>
          <cell r="F2139">
            <v>2015</v>
          </cell>
          <cell r="G2139" t="str">
            <v>Business</v>
          </cell>
        </row>
        <row r="2140">
          <cell r="A2140" t="str">
            <v>Woodstock Hydro Services Inc.</v>
          </cell>
          <cell r="E2140">
            <v>1.4500000000000001E-2</v>
          </cell>
          <cell r="F2140">
            <v>2015</v>
          </cell>
          <cell r="G2140" t="str">
            <v>Business</v>
          </cell>
        </row>
        <row r="2141">
          <cell r="A2141" t="str">
            <v>Atikokan Hydro Inc.</v>
          </cell>
          <cell r="E2141">
            <v>2.2328999999999999</v>
          </cell>
          <cell r="F2141">
            <v>2015</v>
          </cell>
          <cell r="G2141" t="str">
            <v>Industrial</v>
          </cell>
        </row>
        <row r="2142">
          <cell r="A2142" t="str">
            <v>Bluewater Power Distribution Corporation</v>
          </cell>
          <cell r="E2142">
            <v>4.2390999999999996</v>
          </cell>
          <cell r="F2142">
            <v>2015</v>
          </cell>
          <cell r="G2142" t="str">
            <v>Industrial</v>
          </cell>
        </row>
        <row r="2143">
          <cell r="A2143" t="str">
            <v>Bluewater Power Distribution Corporation</v>
          </cell>
          <cell r="E2143">
            <v>4.2390999999999996</v>
          </cell>
          <cell r="F2143">
            <v>2015</v>
          </cell>
          <cell r="G2143" t="str">
            <v>Industrial</v>
          </cell>
        </row>
        <row r="2144">
          <cell r="A2144" t="str">
            <v>Bluewater Power Distribution Corporation</v>
          </cell>
          <cell r="E2144">
            <v>1.7293000000000001</v>
          </cell>
          <cell r="F2144">
            <v>2015</v>
          </cell>
          <cell r="G2144" t="str">
            <v/>
          </cell>
        </row>
        <row r="2145">
          <cell r="A2145" t="str">
            <v>Brant County Power Inc.</v>
          </cell>
          <cell r="E2145">
            <v>3.9297</v>
          </cell>
          <cell r="F2145">
            <v>2015</v>
          </cell>
          <cell r="G2145" t="str">
            <v>Industrial</v>
          </cell>
        </row>
        <row r="2146">
          <cell r="A2146" t="str">
            <v>Brantford Power Inc.</v>
          </cell>
          <cell r="E2146">
            <v>3.0064000000000002</v>
          </cell>
          <cell r="F2146">
            <v>2015</v>
          </cell>
          <cell r="G2146" t="str">
            <v>Industrial</v>
          </cell>
        </row>
        <row r="2147">
          <cell r="A2147" t="str">
            <v>Burlington Hydro Inc.</v>
          </cell>
          <cell r="E2147">
            <v>2.8948999999999998</v>
          </cell>
          <cell r="F2147">
            <v>2015</v>
          </cell>
          <cell r="G2147" t="str">
            <v>Industrial</v>
          </cell>
        </row>
        <row r="2148">
          <cell r="A2148" t="str">
            <v>Cambridge and North Dumfries Hydro Inc.</v>
          </cell>
          <cell r="E2148">
            <v>4.0317999999999996</v>
          </cell>
          <cell r="F2148">
            <v>2015</v>
          </cell>
          <cell r="G2148" t="str">
            <v>Industrial</v>
          </cell>
        </row>
        <row r="2149">
          <cell r="A2149" t="str">
            <v>Cambridge and North Dumfries Hydro Inc.</v>
          </cell>
          <cell r="E2149">
            <v>3.4946999999999999</v>
          </cell>
          <cell r="F2149">
            <v>2015</v>
          </cell>
          <cell r="G2149" t="str">
            <v/>
          </cell>
        </row>
        <row r="2150">
          <cell r="A2150" t="str">
            <v>Cambridge and North Dumfries Hydro Inc.</v>
          </cell>
          <cell r="E2150">
            <v>3.4946999999999999</v>
          </cell>
          <cell r="F2150">
            <v>2015</v>
          </cell>
          <cell r="G2150" t="str">
            <v/>
          </cell>
        </row>
        <row r="2151">
          <cell r="A2151" t="str">
            <v>Canadian Niagara Power Inc. - Eastern Ontario Power</v>
          </cell>
          <cell r="E2151">
            <v>6.5800999999999998</v>
          </cell>
          <cell r="F2151">
            <v>2015</v>
          </cell>
          <cell r="G2151" t="str">
            <v>Industrial</v>
          </cell>
        </row>
        <row r="2152">
          <cell r="A2152" t="str">
            <v>Canadian Niagara Power Inc. - Fort Erie</v>
          </cell>
          <cell r="E2152">
            <v>6.5800999999999998</v>
          </cell>
          <cell r="F2152">
            <v>2015</v>
          </cell>
          <cell r="G2152" t="str">
            <v>Industrial</v>
          </cell>
        </row>
        <row r="2153">
          <cell r="A2153" t="str">
            <v>Canadian Niagara Power Inc. - Port Colborne</v>
          </cell>
          <cell r="E2153">
            <v>6.5800999999999998</v>
          </cell>
          <cell r="F2153">
            <v>2015</v>
          </cell>
          <cell r="G2153" t="str">
            <v>Industrial</v>
          </cell>
        </row>
        <row r="2154">
          <cell r="A2154" t="str">
            <v>Centre Wellington Hydro Ltd.</v>
          </cell>
          <cell r="E2154">
            <v>3.5882999999999998</v>
          </cell>
          <cell r="F2154">
            <v>2015</v>
          </cell>
          <cell r="G2154" t="str">
            <v>Industrial</v>
          </cell>
        </row>
        <row r="2155">
          <cell r="A2155" t="str">
            <v>Centre Wellington Hydro Ltd.</v>
          </cell>
          <cell r="E2155">
            <v>3.5882999999999998</v>
          </cell>
          <cell r="F2155">
            <v>2015</v>
          </cell>
          <cell r="G2155" t="str">
            <v>Industrial</v>
          </cell>
        </row>
        <row r="2156">
          <cell r="A2156" t="str">
            <v>Centre Wellington Hydro Ltd.</v>
          </cell>
          <cell r="E2156">
            <v>2.8306</v>
          </cell>
          <cell r="F2156">
            <v>2015</v>
          </cell>
          <cell r="G2156" t="str">
            <v/>
          </cell>
        </row>
        <row r="2157">
          <cell r="A2157" t="str">
            <v>Centre Wellington Hydro Ltd.</v>
          </cell>
          <cell r="E2157">
            <v>2.8306</v>
          </cell>
          <cell r="F2157">
            <v>2015</v>
          </cell>
          <cell r="G2157" t="str">
            <v/>
          </cell>
        </row>
        <row r="2158">
          <cell r="A2158" t="str">
            <v>Chapleau Public Utilities Corporation</v>
          </cell>
          <cell r="E2158">
            <v>3.6185</v>
          </cell>
          <cell r="F2158">
            <v>2015</v>
          </cell>
          <cell r="G2158" t="str">
            <v>Industrial</v>
          </cell>
        </row>
        <row r="2159">
          <cell r="A2159" t="str">
            <v>COLLUS PowerStream Corporation</v>
          </cell>
          <cell r="E2159">
            <v>3.1688999999999998</v>
          </cell>
          <cell r="F2159">
            <v>2015</v>
          </cell>
          <cell r="G2159" t="str">
            <v>Industrial</v>
          </cell>
        </row>
        <row r="2160">
          <cell r="A2160" t="str">
            <v>COLLUS PowerStream Corporation</v>
          </cell>
          <cell r="E2160">
            <v>3.1688999999999998</v>
          </cell>
          <cell r="F2160">
            <v>2015</v>
          </cell>
          <cell r="G2160" t="str">
            <v>Industrial</v>
          </cell>
        </row>
        <row r="2161">
          <cell r="A2161" t="str">
            <v>Cooperative Hydro Embrun Inc.</v>
          </cell>
          <cell r="E2161">
            <v>3.5573999999999999</v>
          </cell>
          <cell r="F2161">
            <v>2015</v>
          </cell>
          <cell r="G2161" t="str">
            <v>Industrial</v>
          </cell>
        </row>
        <row r="2162">
          <cell r="A2162" t="str">
            <v>E.L.K. Energy Inc.</v>
          </cell>
          <cell r="E2162">
            <v>1.5501</v>
          </cell>
          <cell r="F2162">
            <v>2015</v>
          </cell>
          <cell r="G2162" t="str">
            <v>Industrial</v>
          </cell>
        </row>
        <row r="2163">
          <cell r="A2163" t="str">
            <v>Enersource Hydro Mississauga Inc.</v>
          </cell>
          <cell r="E2163">
            <v>4.3117999999999999</v>
          </cell>
          <cell r="F2163">
            <v>2015</v>
          </cell>
          <cell r="G2163" t="str">
            <v>Industrial</v>
          </cell>
        </row>
        <row r="2164">
          <cell r="A2164" t="str">
            <v>Enersource Hydro Mississauga Inc.</v>
          </cell>
          <cell r="E2164">
            <v>2.2187000000000001</v>
          </cell>
          <cell r="F2164">
            <v>2015</v>
          </cell>
          <cell r="G2164" t="str">
            <v/>
          </cell>
        </row>
        <row r="2165">
          <cell r="A2165" t="str">
            <v>Entegrus Powerlines Inc. - former Chatham-Kent Hydro Service Area</v>
          </cell>
          <cell r="E2165">
            <v>3.4826999999999999</v>
          </cell>
          <cell r="F2165">
            <v>2015</v>
          </cell>
          <cell r="G2165" t="str">
            <v>Industrial</v>
          </cell>
        </row>
        <row r="2166">
          <cell r="A2166" t="str">
            <v>Entegrus Powerlines Inc. - former Chatham-Kent Hydro Service Area</v>
          </cell>
          <cell r="E2166">
            <v>3.4826999999999999</v>
          </cell>
          <cell r="F2166">
            <v>2015</v>
          </cell>
          <cell r="G2166" t="str">
            <v>Industrial</v>
          </cell>
        </row>
        <row r="2167">
          <cell r="A2167" t="str">
            <v>Entegrus Powerlines Inc. - former Chatham-Kent Hydro Service Area</v>
          </cell>
          <cell r="E2167">
            <v>3.4826999999999999</v>
          </cell>
          <cell r="F2167">
            <v>2015</v>
          </cell>
          <cell r="G2167" t="str">
            <v>Industrial</v>
          </cell>
        </row>
        <row r="2168">
          <cell r="A2168" t="str">
            <v>Entegrus Powerlines Inc. - former Chatham-Kent Hydro Service Area</v>
          </cell>
          <cell r="E2168">
            <v>4.7298</v>
          </cell>
          <cell r="F2168">
            <v>2015</v>
          </cell>
          <cell r="G2168" t="str">
            <v/>
          </cell>
        </row>
        <row r="2169">
          <cell r="A2169" t="str">
            <v>Entegrus Powerlines Inc. - former Chatham-Kent Hydro Service Area</v>
          </cell>
          <cell r="E2169">
            <v>4.7298</v>
          </cell>
          <cell r="F2169">
            <v>2015</v>
          </cell>
          <cell r="G2169" t="str">
            <v/>
          </cell>
        </row>
        <row r="2170">
          <cell r="A2170" t="str">
            <v>Entegrus Powerlines Inc. - former Chatham-Kent Hydro Service Area</v>
          </cell>
          <cell r="E2170">
            <v>4.7298</v>
          </cell>
          <cell r="F2170">
            <v>2015</v>
          </cell>
          <cell r="G2170" t="str">
            <v/>
          </cell>
        </row>
        <row r="2171">
          <cell r="A2171" t="str">
            <v>Entegrus Powerlines Inc. - former Chatham-Kent Hydro Service Area</v>
          </cell>
          <cell r="E2171">
            <v>3.4954000000000001</v>
          </cell>
          <cell r="F2171">
            <v>2015</v>
          </cell>
          <cell r="G2171" t="str">
            <v/>
          </cell>
        </row>
        <row r="2172">
          <cell r="A2172" t="str">
            <v>Entegrus Powerlines Inc. - former Chatham-Kent Hydro Service Area</v>
          </cell>
          <cell r="E2172">
            <v>3.4954000000000001</v>
          </cell>
          <cell r="F2172">
            <v>2015</v>
          </cell>
          <cell r="G2172" t="str">
            <v/>
          </cell>
        </row>
        <row r="2173">
          <cell r="A2173" t="str">
            <v>Entegrus Powerlines Inc. - Strathroy, Mount Brydges and Parkhill Service Areas</v>
          </cell>
          <cell r="E2173">
            <v>1.5094000000000001</v>
          </cell>
          <cell r="F2173">
            <v>2015</v>
          </cell>
          <cell r="G2173" t="str">
            <v>Industrial</v>
          </cell>
        </row>
        <row r="2174">
          <cell r="A2174" t="str">
            <v>Entegrus Powerlines Inc. - Strathroy, Mount Brydges and Parkhill Service Areas</v>
          </cell>
          <cell r="E2174">
            <v>1.5094000000000001</v>
          </cell>
          <cell r="F2174">
            <v>2015</v>
          </cell>
          <cell r="G2174" t="str">
            <v>Industrial</v>
          </cell>
        </row>
        <row r="2175">
          <cell r="A2175" t="str">
            <v>Entegrus Powerlines Inc. - Newbury Service Area</v>
          </cell>
          <cell r="E2175">
            <v>1.4026000000000001</v>
          </cell>
          <cell r="F2175">
            <v>2015</v>
          </cell>
          <cell r="G2175" t="str">
            <v>Industrial</v>
          </cell>
        </row>
        <row r="2176">
          <cell r="A2176" t="str">
            <v>ENWIN Utilities Ltd.</v>
          </cell>
          <cell r="E2176">
            <v>4.7752999999999997</v>
          </cell>
          <cell r="F2176">
            <v>2015</v>
          </cell>
          <cell r="G2176" t="str">
            <v>Industrial</v>
          </cell>
        </row>
        <row r="2177">
          <cell r="A2177" t="str">
            <v>ENWIN Utilities Ltd.</v>
          </cell>
          <cell r="E2177">
            <v>4.7752999999999997</v>
          </cell>
          <cell r="F2177">
            <v>2015</v>
          </cell>
          <cell r="G2177" t="str">
            <v>Industrial</v>
          </cell>
        </row>
        <row r="2178">
          <cell r="A2178" t="str">
            <v>ENWIN Utilities Ltd.</v>
          </cell>
          <cell r="E2178">
            <v>1.9979</v>
          </cell>
          <cell r="F2178">
            <v>2015</v>
          </cell>
          <cell r="G2178" t="str">
            <v/>
          </cell>
        </row>
        <row r="2179">
          <cell r="A2179" t="str">
            <v>ENWIN Utilities Ltd.</v>
          </cell>
          <cell r="E2179">
            <v>1.9979</v>
          </cell>
          <cell r="F2179">
            <v>2015</v>
          </cell>
          <cell r="G2179" t="str">
            <v/>
          </cell>
        </row>
        <row r="2180">
          <cell r="A2180" t="str">
            <v>Erie Thames Powerlines Corporation</v>
          </cell>
          <cell r="E2180">
            <v>2.9994999999999998</v>
          </cell>
          <cell r="F2180">
            <v>2015</v>
          </cell>
          <cell r="G2180" t="str">
            <v>Industrial</v>
          </cell>
        </row>
        <row r="2181">
          <cell r="A2181" t="str">
            <v>Erie Thames Powerlines Corporation - former Clinton Power Service Area</v>
          </cell>
          <cell r="E2181">
            <v>2.9994999999999998</v>
          </cell>
          <cell r="F2181">
            <v>2015</v>
          </cell>
          <cell r="G2181" t="str">
            <v>Industrial</v>
          </cell>
        </row>
        <row r="2182">
          <cell r="A2182" t="str">
            <v>Erie Thames Powerlines Corporation</v>
          </cell>
          <cell r="E2182">
            <v>4.0762999999999998</v>
          </cell>
          <cell r="F2182">
            <v>2015</v>
          </cell>
          <cell r="G2182" t="str">
            <v/>
          </cell>
        </row>
        <row r="2183">
          <cell r="A2183" t="str">
            <v>Espanola Regional Hydro Distribution Corporation</v>
          </cell>
          <cell r="E2183">
            <v>3.7949000000000002</v>
          </cell>
          <cell r="F2183">
            <v>2015</v>
          </cell>
          <cell r="G2183" t="str">
            <v>Industrial</v>
          </cell>
        </row>
        <row r="2184">
          <cell r="A2184" t="str">
            <v>Essex Powerlines Corporation</v>
          </cell>
          <cell r="E2184">
            <v>2.1305999999999998</v>
          </cell>
          <cell r="F2184">
            <v>2015</v>
          </cell>
          <cell r="G2184" t="str">
            <v>Industrial</v>
          </cell>
        </row>
        <row r="2185">
          <cell r="A2185" t="str">
            <v>Essex Powerlines Corporation</v>
          </cell>
          <cell r="E2185">
            <v>1.3666</v>
          </cell>
          <cell r="F2185">
            <v>2015</v>
          </cell>
          <cell r="G2185" t="str">
            <v/>
          </cell>
        </row>
        <row r="2186">
          <cell r="A2186" t="str">
            <v>Festival Hydro Inc.</v>
          </cell>
          <cell r="E2186">
            <v>2.4567000000000001</v>
          </cell>
          <cell r="F2186">
            <v>2015</v>
          </cell>
          <cell r="G2186" t="str">
            <v>Industrial</v>
          </cell>
        </row>
        <row r="2187">
          <cell r="A2187" t="str">
            <v>Fort Frances Power Corporation</v>
          </cell>
          <cell r="E2187">
            <v>2.6137999999999999</v>
          </cell>
          <cell r="F2187">
            <v>2015</v>
          </cell>
          <cell r="G2187" t="str">
            <v>Industrial</v>
          </cell>
        </row>
        <row r="2188">
          <cell r="A2188" t="str">
            <v>Greater Sudbury Hydro Inc.</v>
          </cell>
          <cell r="E2188">
            <v>4.2893999999999997</v>
          </cell>
          <cell r="F2188">
            <v>2015</v>
          </cell>
          <cell r="G2188" t="str">
            <v>Industrial</v>
          </cell>
        </row>
        <row r="2189">
          <cell r="A2189" t="str">
            <v>Grimsby Power Inc.</v>
          </cell>
          <cell r="E2189">
            <v>1.7672000000000001</v>
          </cell>
          <cell r="F2189">
            <v>2015</v>
          </cell>
          <cell r="G2189" t="str">
            <v>Industrial</v>
          </cell>
        </row>
        <row r="2190">
          <cell r="A2190" t="str">
            <v>Guelph Hydro Electric Systems Inc.</v>
          </cell>
          <cell r="E2190">
            <v>2.5750000000000002</v>
          </cell>
          <cell r="F2190">
            <v>2015</v>
          </cell>
          <cell r="G2190" t="str">
            <v>Industrial</v>
          </cell>
        </row>
        <row r="2191">
          <cell r="A2191" t="str">
            <v>Guelph Hydro Electric Systems Inc.</v>
          </cell>
          <cell r="E2191">
            <v>3.4422000000000001</v>
          </cell>
          <cell r="F2191">
            <v>2015</v>
          </cell>
          <cell r="G2191" t="str">
            <v/>
          </cell>
        </row>
        <row r="2192">
          <cell r="A2192" t="str">
            <v>Halton Hills Hydro Inc.</v>
          </cell>
          <cell r="E2192">
            <v>3.456</v>
          </cell>
          <cell r="F2192">
            <v>2015</v>
          </cell>
          <cell r="G2192" t="str">
            <v>Industrial</v>
          </cell>
        </row>
        <row r="2193">
          <cell r="A2193" t="str">
            <v>Halton Hills Hydro Inc.</v>
          </cell>
          <cell r="E2193">
            <v>3.456</v>
          </cell>
          <cell r="F2193">
            <v>2015</v>
          </cell>
          <cell r="G2193" t="str">
            <v>Industrial</v>
          </cell>
        </row>
        <row r="2194">
          <cell r="A2194" t="str">
            <v>Halton Hills Hydro Inc.</v>
          </cell>
          <cell r="E2194">
            <v>3.1682999999999999</v>
          </cell>
          <cell r="F2194">
            <v>2015</v>
          </cell>
          <cell r="G2194" t="str">
            <v/>
          </cell>
        </row>
        <row r="2195">
          <cell r="A2195" t="str">
            <v>Hearst Power Distribution Company Limited</v>
          </cell>
          <cell r="E2195">
            <v>2.3212999999999999</v>
          </cell>
          <cell r="F2195">
            <v>2015</v>
          </cell>
          <cell r="G2195" t="str">
            <v>Industrial</v>
          </cell>
        </row>
        <row r="2196">
          <cell r="A2196" t="str">
            <v>Hearst Power Distribution Company Limited</v>
          </cell>
          <cell r="E2196">
            <v>1.0215000000000001</v>
          </cell>
          <cell r="F2196">
            <v>2015</v>
          </cell>
          <cell r="G2196" t="str">
            <v/>
          </cell>
        </row>
        <row r="2197">
          <cell r="A2197" t="str">
            <v>Horizon Utilities Corporation</v>
          </cell>
          <cell r="E2197">
            <v>2.4285999999999999</v>
          </cell>
          <cell r="F2197">
            <v>2015</v>
          </cell>
          <cell r="G2197" t="str">
            <v>Industrial</v>
          </cell>
        </row>
        <row r="2198">
          <cell r="A2198" t="str">
            <v>Hydro 2000 Inc.</v>
          </cell>
          <cell r="E2198">
            <v>1.4209000000000001</v>
          </cell>
          <cell r="F2198">
            <v>2015</v>
          </cell>
          <cell r="G2198" t="str">
            <v>Industrial</v>
          </cell>
        </row>
        <row r="2199">
          <cell r="A2199" t="str">
            <v>Hydro Hawkesbury Inc.</v>
          </cell>
          <cell r="E2199">
            <v>2.0049000000000001</v>
          </cell>
          <cell r="F2199">
            <v>2015</v>
          </cell>
          <cell r="G2199" t="str">
            <v>Industrial</v>
          </cell>
        </row>
        <row r="2200">
          <cell r="A2200" t="str">
            <v>Hydro One Brampton Networks Inc.</v>
          </cell>
          <cell r="E2200">
            <v>2.7446000000000002</v>
          </cell>
          <cell r="F2200">
            <v>2015</v>
          </cell>
          <cell r="G2200" t="str">
            <v>Industrial</v>
          </cell>
        </row>
        <row r="2201">
          <cell r="A2201" t="str">
            <v>Hydro One Brampton Networks Inc.</v>
          </cell>
          <cell r="E2201">
            <v>3.1861000000000002</v>
          </cell>
          <cell r="F2201">
            <v>2015</v>
          </cell>
          <cell r="G2201" t="str">
            <v/>
          </cell>
        </row>
        <row r="2202">
          <cell r="A2202" t="str">
            <v>Hydro One Networks Inc.</v>
          </cell>
          <cell r="E2202">
            <v>7.6413000000000002</v>
          </cell>
          <cell r="F2202">
            <v>2015</v>
          </cell>
          <cell r="G2202" t="str">
            <v/>
          </cell>
        </row>
        <row r="2203">
          <cell r="A2203" t="str">
            <v>Hydro One Networks Inc.</v>
          </cell>
          <cell r="E2203">
            <v>13.174099999999999</v>
          </cell>
          <cell r="F2203">
            <v>2015</v>
          </cell>
          <cell r="G2203" t="str">
            <v/>
          </cell>
        </row>
        <row r="2204">
          <cell r="A2204" t="str">
            <v>Hydro One Networks Inc.</v>
          </cell>
          <cell r="E2204">
            <v>1.022</v>
          </cell>
          <cell r="F2204">
            <v>2015</v>
          </cell>
          <cell r="G2204" t="str">
            <v/>
          </cell>
        </row>
        <row r="2205">
          <cell r="A2205" t="str">
            <v>Hydro One Networks Inc.</v>
          </cell>
          <cell r="E2205">
            <v>6.0488</v>
          </cell>
          <cell r="F2205">
            <v>2015</v>
          </cell>
          <cell r="G2205" t="str">
            <v/>
          </cell>
        </row>
        <row r="2206">
          <cell r="A2206" t="str">
            <v>Haldimand County Hydro Inc.</v>
          </cell>
          <cell r="E2206">
            <v>3.9339</v>
          </cell>
          <cell r="F2206">
            <v>2015</v>
          </cell>
          <cell r="G2206" t="str">
            <v>Industrial</v>
          </cell>
        </row>
        <row r="2207">
          <cell r="A2207" t="str">
            <v>Hydro One Networks Inc. - Norfolk</v>
          </cell>
          <cell r="E2207">
            <v>3.9601999999999999</v>
          </cell>
          <cell r="F2207">
            <v>2015</v>
          </cell>
          <cell r="G2207" t="str">
            <v>Industrial</v>
          </cell>
        </row>
        <row r="2208">
          <cell r="A2208" t="str">
            <v>Hydro Ottawa Limited</v>
          </cell>
          <cell r="E2208">
            <v>3.5691000000000002</v>
          </cell>
          <cell r="F2208">
            <v>2015</v>
          </cell>
          <cell r="G2208" t="str">
            <v>Industrial</v>
          </cell>
        </row>
        <row r="2209">
          <cell r="A2209" t="str">
            <v>Hydro Ottawa Limited</v>
          </cell>
          <cell r="E2209">
            <v>3.4887000000000001</v>
          </cell>
          <cell r="F2209">
            <v>2015</v>
          </cell>
          <cell r="G2209" t="str">
            <v/>
          </cell>
        </row>
        <row r="2210">
          <cell r="A2210" t="str">
            <v>Innisfil Hydro Distribution Systems Limited</v>
          </cell>
          <cell r="E2210">
            <v>3.0581999999999998</v>
          </cell>
          <cell r="F2210">
            <v>2015</v>
          </cell>
          <cell r="G2210" t="str">
            <v>Industrial</v>
          </cell>
        </row>
        <row r="2211">
          <cell r="A2211" t="str">
            <v>Kenora Hydro Electric Corporation Ltd.</v>
          </cell>
          <cell r="E2211">
            <v>1.6818</v>
          </cell>
          <cell r="F2211">
            <v>2015</v>
          </cell>
          <cell r="G2211" t="str">
            <v>Industrial</v>
          </cell>
        </row>
        <row r="2212">
          <cell r="A2212" t="str">
            <v>Kingston Hydro Corporation</v>
          </cell>
          <cell r="E2212">
            <v>2.0063</v>
          </cell>
          <cell r="F2212">
            <v>2015</v>
          </cell>
          <cell r="G2212" t="str">
            <v>Industrial</v>
          </cell>
        </row>
        <row r="2213">
          <cell r="A2213" t="str">
            <v>Kingston Hydro Corporation</v>
          </cell>
          <cell r="E2213">
            <v>2.0063</v>
          </cell>
          <cell r="F2213">
            <v>2015</v>
          </cell>
          <cell r="G2213" t="str">
            <v>Industrial</v>
          </cell>
        </row>
        <row r="2214">
          <cell r="A2214" t="str">
            <v>Kitchener-Wilmot Hydro Inc.</v>
          </cell>
          <cell r="E2214">
            <v>4.4840999999999998</v>
          </cell>
          <cell r="F2214">
            <v>2015</v>
          </cell>
          <cell r="G2214" t="str">
            <v>Industrial</v>
          </cell>
        </row>
        <row r="2215">
          <cell r="A2215" t="str">
            <v>Kitchener-Wilmot Hydro Inc.</v>
          </cell>
          <cell r="E2215">
            <v>4.4840999999999998</v>
          </cell>
          <cell r="F2215">
            <v>2015</v>
          </cell>
          <cell r="G2215" t="str">
            <v>Industrial</v>
          </cell>
        </row>
        <row r="2216">
          <cell r="A2216" t="str">
            <v>Kitchener-Wilmot Hydro Inc.</v>
          </cell>
          <cell r="E2216">
            <v>4.4840999999999998</v>
          </cell>
          <cell r="F2216">
            <v>2015</v>
          </cell>
          <cell r="G2216" t="str">
            <v>Industrial</v>
          </cell>
        </row>
        <row r="2217">
          <cell r="A2217" t="str">
            <v>Kitchener-Wilmot Hydro Inc.</v>
          </cell>
          <cell r="E2217">
            <v>4.4840999999999998</v>
          </cell>
          <cell r="F2217">
            <v>2015</v>
          </cell>
          <cell r="G2217" t="str">
            <v>Industrial</v>
          </cell>
        </row>
        <row r="2218">
          <cell r="A2218" t="str">
            <v>Lakefront Utilities Inc.</v>
          </cell>
          <cell r="E2218">
            <v>3.3935</v>
          </cell>
          <cell r="F2218">
            <v>2015</v>
          </cell>
          <cell r="G2218" t="str">
            <v>Industrial</v>
          </cell>
        </row>
        <row r="2219">
          <cell r="A2219" t="str">
            <v>Lakefront Utilities Inc.</v>
          </cell>
          <cell r="E2219">
            <v>3.3935</v>
          </cell>
          <cell r="F2219">
            <v>2015</v>
          </cell>
          <cell r="G2219" t="str">
            <v>Industrial</v>
          </cell>
        </row>
        <row r="2220">
          <cell r="A2220" t="str">
            <v>Lakefront Utilities Inc.</v>
          </cell>
          <cell r="E2220">
            <v>2.2132000000000001</v>
          </cell>
          <cell r="F2220">
            <v>2015</v>
          </cell>
          <cell r="G2220" t="str">
            <v/>
          </cell>
        </row>
        <row r="2221">
          <cell r="A2221" t="str">
            <v>Lakefront Utilities Inc.</v>
          </cell>
          <cell r="E2221">
            <v>2.2132000000000001</v>
          </cell>
          <cell r="F2221">
            <v>2015</v>
          </cell>
          <cell r="G2221" t="str">
            <v/>
          </cell>
        </row>
        <row r="2222">
          <cell r="A2222" t="str">
            <v>Lakeland Power Distribution Ltd.</v>
          </cell>
          <cell r="E2222">
            <v>2.7751000000000001</v>
          </cell>
          <cell r="F2222">
            <v>2015</v>
          </cell>
          <cell r="G2222" t="str">
            <v>Industrial</v>
          </cell>
        </row>
        <row r="2223">
          <cell r="A2223" t="str">
            <v>Lakeland Power Distribution Ltd. - Parry Sound</v>
          </cell>
          <cell r="E2223">
            <v>3.8914</v>
          </cell>
          <cell r="F2223">
            <v>2015</v>
          </cell>
          <cell r="G2223" t="str">
            <v>Industrial</v>
          </cell>
        </row>
        <row r="2224">
          <cell r="A2224" t="str">
            <v>London Hydro Inc.</v>
          </cell>
          <cell r="E2224">
            <v>2.5794999999999999</v>
          </cell>
          <cell r="F2224">
            <v>2015</v>
          </cell>
          <cell r="G2224" t="str">
            <v>Industrial</v>
          </cell>
        </row>
        <row r="2225">
          <cell r="A2225" t="str">
            <v>London Hydro Inc.</v>
          </cell>
          <cell r="E2225">
            <v>4.3247</v>
          </cell>
          <cell r="F2225">
            <v>2015</v>
          </cell>
          <cell r="G2225" t="str">
            <v/>
          </cell>
        </row>
        <row r="2226">
          <cell r="A2226" t="str">
            <v>Midland Power Utility Corporation</v>
          </cell>
          <cell r="E2226">
            <v>3.1594000000000002</v>
          </cell>
          <cell r="F2226">
            <v>2015</v>
          </cell>
          <cell r="G2226" t="str">
            <v>Industrial</v>
          </cell>
        </row>
        <row r="2227">
          <cell r="A2227" t="str">
            <v>Midland Power Utility Corporation</v>
          </cell>
          <cell r="E2227">
            <v>3.1594000000000002</v>
          </cell>
          <cell r="F2227">
            <v>2015</v>
          </cell>
          <cell r="G2227" t="str">
            <v>Industrial</v>
          </cell>
        </row>
        <row r="2228">
          <cell r="A2228" t="str">
            <v>Milton Hydro Distribution inc.</v>
          </cell>
          <cell r="E2228">
            <v>2.5983999999999998</v>
          </cell>
          <cell r="F2228">
            <v>2015</v>
          </cell>
          <cell r="G2228" t="str">
            <v>Industrial</v>
          </cell>
        </row>
        <row r="2229">
          <cell r="A2229" t="str">
            <v>Milton Hydro Distribution inc.</v>
          </cell>
          <cell r="E2229">
            <v>2.8380000000000001</v>
          </cell>
          <cell r="F2229">
            <v>2015</v>
          </cell>
          <cell r="G2229" t="str">
            <v/>
          </cell>
        </row>
        <row r="2230">
          <cell r="A2230" t="str">
            <v>Newmarket - Tay Power Distribution Ltd.</v>
          </cell>
          <cell r="E2230">
            <v>4.6711</v>
          </cell>
          <cell r="F2230">
            <v>2015</v>
          </cell>
          <cell r="G2230" t="str">
            <v>Industrial</v>
          </cell>
        </row>
        <row r="2231">
          <cell r="A2231" t="str">
            <v>Newmarket - Tay Power Distribution Ltd.</v>
          </cell>
          <cell r="E2231">
            <v>4.8017000000000003</v>
          </cell>
          <cell r="F2231">
            <v>2015</v>
          </cell>
          <cell r="G2231" t="str">
            <v>Industrial</v>
          </cell>
        </row>
        <row r="2232">
          <cell r="A2232" t="str">
            <v>Newmarket - Tay Power Distribution Ltd.</v>
          </cell>
          <cell r="E2232">
            <v>4.6711</v>
          </cell>
          <cell r="F2232">
            <v>2015</v>
          </cell>
          <cell r="G2232" t="str">
            <v>Industrial</v>
          </cell>
        </row>
        <row r="2233">
          <cell r="A2233" t="str">
            <v>Newmarket - Tay Power Distribution Ltd.</v>
          </cell>
          <cell r="E2233">
            <v>4.8017000000000003</v>
          </cell>
          <cell r="F2233">
            <v>2015</v>
          </cell>
          <cell r="G2233" t="str">
            <v>Industrial</v>
          </cell>
        </row>
        <row r="2234">
          <cell r="A2234" t="str">
            <v>Niagara-on-the-Lake Hydro Inc.</v>
          </cell>
          <cell r="E2234">
            <v>2.1297999999999999</v>
          </cell>
          <cell r="F2234">
            <v>2015</v>
          </cell>
          <cell r="G2234" t="str">
            <v>Industrial</v>
          </cell>
        </row>
        <row r="2235">
          <cell r="A2235" t="str">
            <v>Niagara Peninsula Energy Inc.</v>
          </cell>
          <cell r="E2235">
            <v>3.3628999999999998</v>
          </cell>
          <cell r="F2235">
            <v>2015</v>
          </cell>
          <cell r="G2235" t="str">
            <v>Industrial</v>
          </cell>
        </row>
        <row r="2236">
          <cell r="A2236" t="str">
            <v>North Bay Hydro Distribution Limited</v>
          </cell>
          <cell r="E2236">
            <v>2.4540999999999999</v>
          </cell>
          <cell r="F2236">
            <v>2015</v>
          </cell>
          <cell r="G2236" t="str">
            <v>Industrial</v>
          </cell>
        </row>
        <row r="2237">
          <cell r="A2237" t="str">
            <v>North Bay Hydro Distribution Limited</v>
          </cell>
          <cell r="E2237">
            <v>1.1525000000000001</v>
          </cell>
          <cell r="F2237">
            <v>2015</v>
          </cell>
          <cell r="G2237" t="str">
            <v/>
          </cell>
        </row>
        <row r="2238">
          <cell r="A2238" t="str">
            <v>Northern Ontario Wires Inc.</v>
          </cell>
          <cell r="E2238">
            <v>0.89880000000000004</v>
          </cell>
          <cell r="F2238">
            <v>2015</v>
          </cell>
          <cell r="G2238" t="str">
            <v>Industrial</v>
          </cell>
        </row>
        <row r="2239">
          <cell r="A2239" t="str">
            <v>Oakville Hydro Electricity Distribution Inc.</v>
          </cell>
          <cell r="E2239">
            <v>4.6852999999999998</v>
          </cell>
          <cell r="F2239">
            <v>2015</v>
          </cell>
          <cell r="G2239" t="str">
            <v>Industrial</v>
          </cell>
        </row>
        <row r="2240">
          <cell r="A2240" t="str">
            <v>Oakville Hydro Electricity Distribution Inc.</v>
          </cell>
          <cell r="E2240">
            <v>2.7193000000000001</v>
          </cell>
          <cell r="F2240">
            <v>2015</v>
          </cell>
          <cell r="G2240" t="str">
            <v/>
          </cell>
        </row>
        <row r="2241">
          <cell r="A2241" t="str">
            <v>Orangeville Hydro Limited</v>
          </cell>
          <cell r="E2241">
            <v>2.1760999999999999</v>
          </cell>
          <cell r="F2241">
            <v>2015</v>
          </cell>
          <cell r="G2241" t="str">
            <v>Industrial</v>
          </cell>
        </row>
        <row r="2242">
          <cell r="A2242" t="str">
            <v>Orangeville Hydro Limited</v>
          </cell>
          <cell r="E2242">
            <v>2.1760999999999999</v>
          </cell>
          <cell r="F2242">
            <v>2015</v>
          </cell>
          <cell r="G2242" t="str">
            <v>Industrial</v>
          </cell>
        </row>
        <row r="2243">
          <cell r="A2243" t="str">
            <v>Orillia Power Distribution Corporation</v>
          </cell>
          <cell r="E2243">
            <v>3.5192000000000001</v>
          </cell>
          <cell r="F2243">
            <v>2015</v>
          </cell>
          <cell r="G2243" t="str">
            <v>Industrial</v>
          </cell>
        </row>
        <row r="2244">
          <cell r="A2244" t="str">
            <v>Oshawa PUC Networks Inc.</v>
          </cell>
          <cell r="E2244">
            <v>3.7097000000000002</v>
          </cell>
          <cell r="F2244">
            <v>2015</v>
          </cell>
          <cell r="G2244" t="str">
            <v>Industrial</v>
          </cell>
        </row>
        <row r="2245">
          <cell r="A2245" t="str">
            <v>Oshawa PUC Networks Inc.</v>
          </cell>
          <cell r="E2245">
            <v>2.5922999999999998</v>
          </cell>
          <cell r="F2245">
            <v>2015</v>
          </cell>
          <cell r="G2245" t="str">
            <v/>
          </cell>
        </row>
        <row r="2246">
          <cell r="A2246" t="str">
            <v>Ottawa River Power Corporation</v>
          </cell>
          <cell r="E2246">
            <v>0.64890000000000003</v>
          </cell>
          <cell r="F2246">
            <v>2015</v>
          </cell>
          <cell r="G2246" t="str">
            <v>Industrial</v>
          </cell>
        </row>
        <row r="2247">
          <cell r="A2247" t="str">
            <v>Peterborough Distribution Incorporated</v>
          </cell>
          <cell r="E2247">
            <v>2.6680000000000001</v>
          </cell>
          <cell r="F2247">
            <v>2015</v>
          </cell>
          <cell r="G2247" t="str">
            <v>Industrial</v>
          </cell>
        </row>
        <row r="2248">
          <cell r="A2248" t="str">
            <v>Peterborough Distribution Incorporated</v>
          </cell>
          <cell r="E2248">
            <v>2.6680000000000001</v>
          </cell>
          <cell r="F2248">
            <v>2015</v>
          </cell>
          <cell r="G2248" t="str">
            <v>Industrial</v>
          </cell>
        </row>
        <row r="2249">
          <cell r="A2249" t="str">
            <v>PowerStream Inc. - excl. former Barrie Hydro Ser. Area</v>
          </cell>
          <cell r="E2249">
            <v>3.3277999999999999</v>
          </cell>
          <cell r="F2249">
            <v>2015</v>
          </cell>
          <cell r="G2249" t="str">
            <v>Industrial</v>
          </cell>
        </row>
        <row r="2250">
          <cell r="A2250" t="str">
            <v>PowerStream Inc. - former Barrie Hydro Service Area</v>
          </cell>
          <cell r="E2250">
            <v>3.3277999999999999</v>
          </cell>
          <cell r="F2250">
            <v>2015</v>
          </cell>
          <cell r="G2250" t="str">
            <v>Industrial</v>
          </cell>
        </row>
        <row r="2251">
          <cell r="A2251" t="str">
            <v>PUC Distribution Inc.</v>
          </cell>
          <cell r="E2251">
            <v>5.3594999999999997</v>
          </cell>
          <cell r="F2251">
            <v>2015</v>
          </cell>
          <cell r="G2251" t="str">
            <v>Industrial</v>
          </cell>
        </row>
        <row r="2252">
          <cell r="A2252" t="str">
            <v>Renfrew Hydro Inc.</v>
          </cell>
          <cell r="E2252">
            <v>2.5331000000000001</v>
          </cell>
          <cell r="F2252">
            <v>2015</v>
          </cell>
          <cell r="G2252" t="str">
            <v>Industrial</v>
          </cell>
        </row>
        <row r="2253">
          <cell r="A2253" t="str">
            <v>Rideau St. Lawrence Distribution Inc.</v>
          </cell>
          <cell r="E2253">
            <v>1.9538</v>
          </cell>
          <cell r="F2253">
            <v>2015</v>
          </cell>
          <cell r="G2253" t="str">
            <v>Industrial</v>
          </cell>
        </row>
        <row r="2254">
          <cell r="A2254" t="str">
            <v>St. Thomas Energy Inc.</v>
          </cell>
          <cell r="E2254">
            <v>3.4615999999999998</v>
          </cell>
          <cell r="F2254">
            <v>2015</v>
          </cell>
          <cell r="G2254" t="str">
            <v>Industrial</v>
          </cell>
        </row>
        <row r="2255">
          <cell r="A2255" t="str">
            <v>Sioux Lookout Hydro Inc.</v>
          </cell>
          <cell r="E2255">
            <v>1.3033999999999999</v>
          </cell>
          <cell r="F2255">
            <v>2015</v>
          </cell>
          <cell r="G2255" t="str">
            <v>Industrial</v>
          </cell>
        </row>
        <row r="2256">
          <cell r="A2256" t="str">
            <v>Thunder Bay Hydro Electricity Distribution Inc.</v>
          </cell>
          <cell r="E2256">
            <v>2.5533000000000001</v>
          </cell>
          <cell r="F2256">
            <v>2015</v>
          </cell>
          <cell r="G2256" t="str">
            <v>Industrial</v>
          </cell>
        </row>
        <row r="2257">
          <cell r="A2257" t="str">
            <v>Thunder Bay Hydro Electricity Distribution Inc.</v>
          </cell>
          <cell r="E2257">
            <v>2.2679</v>
          </cell>
          <cell r="F2257">
            <v>2015</v>
          </cell>
          <cell r="G2257" t="str">
            <v/>
          </cell>
        </row>
        <row r="2258">
          <cell r="A2258" t="str">
            <v>Tillsonburg Hydro Inc.</v>
          </cell>
          <cell r="E2258">
            <v>2.0135000000000001</v>
          </cell>
          <cell r="F2258">
            <v>2015</v>
          </cell>
          <cell r="G2258" t="str">
            <v>Industrial</v>
          </cell>
        </row>
        <row r="2259">
          <cell r="A2259" t="str">
            <v>Tillsonburg Hydro Inc.</v>
          </cell>
          <cell r="E2259">
            <v>1.0438000000000001</v>
          </cell>
          <cell r="F2259">
            <v>2015</v>
          </cell>
          <cell r="G2259" t="str">
            <v/>
          </cell>
        </row>
        <row r="2260">
          <cell r="A2260" t="str">
            <v>Tillsonburg Hydro Inc.</v>
          </cell>
          <cell r="E2260">
            <v>1.8418000000000001</v>
          </cell>
          <cell r="F2260">
            <v>2015</v>
          </cell>
          <cell r="G2260" t="str">
            <v/>
          </cell>
        </row>
        <row r="2261">
          <cell r="A2261" t="str">
            <v>Toronto Hydro-Electric System Limited</v>
          </cell>
          <cell r="E2261">
            <v>5.7115999999999998</v>
          </cell>
          <cell r="F2261">
            <v>2015</v>
          </cell>
          <cell r="G2261" t="str">
            <v>Industrial</v>
          </cell>
        </row>
        <row r="2262">
          <cell r="A2262" t="str">
            <v>Toronto Hydro-Electric System Limited</v>
          </cell>
          <cell r="E2262">
            <v>4.5419</v>
          </cell>
          <cell r="F2262">
            <v>2015</v>
          </cell>
          <cell r="G2262" t="str">
            <v/>
          </cell>
        </row>
        <row r="2263">
          <cell r="A2263" t="str">
            <v xml:space="preserve">Veridian Connections Inc. </v>
          </cell>
          <cell r="E2263">
            <v>3.2208999999999999</v>
          </cell>
          <cell r="F2263">
            <v>2015</v>
          </cell>
          <cell r="G2263" t="str">
            <v>Industrial</v>
          </cell>
        </row>
        <row r="2264">
          <cell r="A2264" t="str">
            <v xml:space="preserve">Veridian Connections Inc. </v>
          </cell>
          <cell r="E2264">
            <v>3.2208999999999999</v>
          </cell>
          <cell r="F2264">
            <v>2015</v>
          </cell>
          <cell r="G2264" t="str">
            <v>Industrial</v>
          </cell>
        </row>
        <row r="2265">
          <cell r="A2265" t="str">
            <v>Veridian Connections Inc.</v>
          </cell>
          <cell r="E2265">
            <v>2.0407000000000002</v>
          </cell>
          <cell r="F2265">
            <v>2015</v>
          </cell>
          <cell r="G2265" t="str">
            <v/>
          </cell>
        </row>
        <row r="2266">
          <cell r="A2266" t="str">
            <v>Wasaga Distribution Inc.</v>
          </cell>
          <cell r="E2266">
            <v>4.7118000000000002</v>
          </cell>
          <cell r="F2266">
            <v>2015</v>
          </cell>
          <cell r="G2266" t="str">
            <v>Industrial</v>
          </cell>
        </row>
        <row r="2267">
          <cell r="A2267" t="str">
            <v>Wasaga Distribution Inc.</v>
          </cell>
          <cell r="E2267">
            <v>4.7118000000000002</v>
          </cell>
          <cell r="F2267">
            <v>2015</v>
          </cell>
          <cell r="G2267" t="str">
            <v>Industrial</v>
          </cell>
        </row>
        <row r="2268">
          <cell r="A2268" t="str">
            <v>Waterloo North Hydro Inc.</v>
          </cell>
          <cell r="E2268">
            <v>4.7394999999999996</v>
          </cell>
          <cell r="F2268">
            <v>2015</v>
          </cell>
          <cell r="G2268" t="str">
            <v>Industrial</v>
          </cell>
        </row>
        <row r="2269">
          <cell r="A2269" t="str">
            <v>Waterloo North Hydro Inc.</v>
          </cell>
          <cell r="E2269">
            <v>4.7394999999999996</v>
          </cell>
          <cell r="F2269">
            <v>2015</v>
          </cell>
          <cell r="G2269" t="str">
            <v>Industrial</v>
          </cell>
        </row>
        <row r="2270">
          <cell r="A2270" t="str">
            <v>Welland Hydro-Electric System Corp.</v>
          </cell>
          <cell r="E2270">
            <v>2.4142999999999999</v>
          </cell>
          <cell r="F2270">
            <v>2015</v>
          </cell>
          <cell r="G2270" t="str">
            <v>Industrial</v>
          </cell>
        </row>
        <row r="2271">
          <cell r="A2271" t="str">
            <v>Welland Hydro-Electric System Corp.</v>
          </cell>
          <cell r="E2271">
            <v>2.4142999999999999</v>
          </cell>
          <cell r="F2271">
            <v>2015</v>
          </cell>
          <cell r="G2271" t="str">
            <v>Industrial</v>
          </cell>
        </row>
        <row r="2272">
          <cell r="A2272" t="str">
            <v>Wellington North Power Inc.</v>
          </cell>
          <cell r="E2272">
            <v>3.6642999999999999</v>
          </cell>
          <cell r="F2272">
            <v>2015</v>
          </cell>
          <cell r="G2272" t="str">
            <v>Industrial</v>
          </cell>
        </row>
        <row r="2273">
          <cell r="A2273" t="str">
            <v>Wellington North Power Inc.</v>
          </cell>
          <cell r="E2273">
            <v>1.8920999999999999</v>
          </cell>
          <cell r="F2273">
            <v>2015</v>
          </cell>
          <cell r="G2273" t="str">
            <v/>
          </cell>
        </row>
        <row r="2274">
          <cell r="A2274" t="str">
            <v>West Coast Huron Energy Inc.</v>
          </cell>
          <cell r="E2274">
            <v>2.3792</v>
          </cell>
          <cell r="F2274">
            <v>2015</v>
          </cell>
          <cell r="G2274" t="str">
            <v>Industrial</v>
          </cell>
        </row>
        <row r="2275">
          <cell r="A2275" t="str">
            <v>West Coast Huron Energy Inc.</v>
          </cell>
          <cell r="E2275">
            <v>1.1077999999999999</v>
          </cell>
          <cell r="F2275">
            <v>2015</v>
          </cell>
          <cell r="G2275" t="str">
            <v/>
          </cell>
        </row>
        <row r="2276">
          <cell r="A2276" t="str">
            <v>Westario Power Inc.</v>
          </cell>
          <cell r="E2276">
            <v>2.1078999999999999</v>
          </cell>
          <cell r="F2276">
            <v>2015</v>
          </cell>
          <cell r="G2276" t="str">
            <v>Industrial</v>
          </cell>
        </row>
        <row r="2277">
          <cell r="A2277" t="str">
            <v>Whitby Hydro Electric Corporation</v>
          </cell>
          <cell r="E2277">
            <v>4.0914000000000001</v>
          </cell>
          <cell r="F2277">
            <v>2015</v>
          </cell>
          <cell r="G2277" t="str">
            <v>Industrial</v>
          </cell>
        </row>
        <row r="2278">
          <cell r="A2278" t="str">
            <v>Woodstock Hydro Services Inc.</v>
          </cell>
          <cell r="E2278">
            <v>2.5777000000000001</v>
          </cell>
          <cell r="F2278">
            <v>2015</v>
          </cell>
          <cell r="G2278" t="str">
            <v>Industrial</v>
          </cell>
        </row>
        <row r="2279">
          <cell r="A2279" t="str">
            <v>Woodstock Hydro Services Inc.</v>
          </cell>
          <cell r="E2279">
            <v>2.7397999999999998</v>
          </cell>
          <cell r="F2279">
            <v>2015</v>
          </cell>
          <cell r="G2279" t="str">
            <v/>
          </cell>
        </row>
        <row r="2280">
          <cell r="A2280" t="str">
            <v>Bluewater Power Distribution Corporation</v>
          </cell>
          <cell r="E2280">
            <v>1.8844000000000001</v>
          </cell>
          <cell r="F2280">
            <v>2015</v>
          </cell>
          <cell r="G2280" t="str">
            <v>LargeUse</v>
          </cell>
        </row>
        <row r="2281">
          <cell r="A2281" t="str">
            <v>Bluewater Power Distribution Corporation</v>
          </cell>
          <cell r="E2281">
            <v>1.8844000000000001</v>
          </cell>
          <cell r="F2281">
            <v>2015</v>
          </cell>
          <cell r="G2281" t="str">
            <v>LargeUse</v>
          </cell>
        </row>
        <row r="2282">
          <cell r="A2282" t="str">
            <v>Cambridge and North Dumfries Hydro Inc.</v>
          </cell>
          <cell r="E2282">
            <v>2.3885000000000001</v>
          </cell>
          <cell r="F2282">
            <v>2015</v>
          </cell>
          <cell r="G2282" t="str">
            <v>LargeUse</v>
          </cell>
        </row>
        <row r="2283">
          <cell r="A2283" t="str">
            <v>Enersource Hydro Mississauga Inc.</v>
          </cell>
          <cell r="E2283">
            <v>2.7538999999999998</v>
          </cell>
          <cell r="F2283">
            <v>2015</v>
          </cell>
          <cell r="G2283" t="str">
            <v>LargeUse</v>
          </cell>
        </row>
        <row r="2284">
          <cell r="A2284" t="str">
            <v>Entegrus Powerlines Inc. - Strathroy, Mount Brydges and Parkhill Service Areas</v>
          </cell>
          <cell r="E2284">
            <v>5.67E-2</v>
          </cell>
          <cell r="F2284">
            <v>2015</v>
          </cell>
          <cell r="G2284" t="str">
            <v>LargeUse</v>
          </cell>
        </row>
        <row r="2285">
          <cell r="A2285" t="str">
            <v>Entegrus Powerlines Inc. - Strathroy, Mount Brydges and Parkhill Service Areas</v>
          </cell>
          <cell r="E2285">
            <v>5.67E-2</v>
          </cell>
          <cell r="F2285">
            <v>2015</v>
          </cell>
          <cell r="G2285" t="str">
            <v>LargeUse</v>
          </cell>
        </row>
        <row r="2286">
          <cell r="A2286" t="str">
            <v>ENWIN Utilities Ltd.</v>
          </cell>
          <cell r="E2286">
            <v>2.2585000000000002</v>
          </cell>
          <cell r="F2286">
            <v>2015</v>
          </cell>
          <cell r="G2286" t="str">
            <v>LargeUse</v>
          </cell>
        </row>
        <row r="2287">
          <cell r="A2287" t="str">
            <v>ENWIN Utilities Ltd.</v>
          </cell>
          <cell r="E2287">
            <v>2.2585000000000002</v>
          </cell>
          <cell r="F2287">
            <v>2015</v>
          </cell>
          <cell r="G2287" t="str">
            <v>LargeUse</v>
          </cell>
        </row>
        <row r="2288">
          <cell r="A2288" t="str">
            <v>ENWIN Utilities Ltd.</v>
          </cell>
          <cell r="E2288">
            <v>2.8184999999999998</v>
          </cell>
          <cell r="F2288">
            <v>2015</v>
          </cell>
          <cell r="G2288" t="str">
            <v>LargeUse</v>
          </cell>
        </row>
        <row r="2289">
          <cell r="A2289" t="str">
            <v>ENWIN Utilities Ltd.</v>
          </cell>
          <cell r="E2289">
            <v>2.8184999999999998</v>
          </cell>
          <cell r="F2289">
            <v>2015</v>
          </cell>
          <cell r="G2289" t="str">
            <v>LargeUse</v>
          </cell>
        </row>
        <row r="2290">
          <cell r="A2290" t="str">
            <v>ENWIN Utilities Ltd.</v>
          </cell>
          <cell r="F2290">
            <v>2015</v>
          </cell>
          <cell r="G2290" t="str">
            <v>LargeUse</v>
          </cell>
        </row>
        <row r="2291">
          <cell r="A2291" t="str">
            <v>Erie Thames Powerlines Corporation</v>
          </cell>
          <cell r="E2291">
            <v>1.8414999999999999</v>
          </cell>
          <cell r="F2291">
            <v>2015</v>
          </cell>
          <cell r="G2291" t="str">
            <v>LargeUse</v>
          </cell>
        </row>
        <row r="2292">
          <cell r="A2292" t="str">
            <v>Festival Hydro Inc.</v>
          </cell>
          <cell r="E2292">
            <v>1.1323000000000001</v>
          </cell>
          <cell r="F2292">
            <v>2015</v>
          </cell>
          <cell r="G2292" t="str">
            <v>LargeUse</v>
          </cell>
        </row>
        <row r="2293">
          <cell r="A2293" t="str">
            <v>Guelph Hydro Electric Systems Inc.</v>
          </cell>
          <cell r="E2293">
            <v>2.3548</v>
          </cell>
          <cell r="F2293">
            <v>2015</v>
          </cell>
          <cell r="G2293" t="str">
            <v>LargeUse</v>
          </cell>
        </row>
        <row r="2294">
          <cell r="A2294" t="str">
            <v>Horizon Utilities Corporation</v>
          </cell>
          <cell r="E2294">
            <v>1.3465</v>
          </cell>
          <cell r="F2294">
            <v>2015</v>
          </cell>
          <cell r="G2294" t="str">
            <v>LargeUse</v>
          </cell>
        </row>
        <row r="2295">
          <cell r="A2295" t="str">
            <v>Horizon Utilities Corporation</v>
          </cell>
          <cell r="E2295">
            <v>0.22459999999999999</v>
          </cell>
          <cell r="F2295">
            <v>2015</v>
          </cell>
          <cell r="G2295" t="str">
            <v>LargeUse</v>
          </cell>
        </row>
        <row r="2296">
          <cell r="A2296" t="str">
            <v>Hydro One Brampton Networks Inc.</v>
          </cell>
          <cell r="E2296">
            <v>2.4121999999999999</v>
          </cell>
          <cell r="F2296">
            <v>2015</v>
          </cell>
          <cell r="G2296" t="str">
            <v>LargeUse</v>
          </cell>
        </row>
        <row r="2297">
          <cell r="A2297" t="str">
            <v>Hydro Ottawa Limited</v>
          </cell>
          <cell r="E2297">
            <v>3.3129</v>
          </cell>
          <cell r="F2297">
            <v>2015</v>
          </cell>
          <cell r="G2297" t="str">
            <v>LargeUse</v>
          </cell>
        </row>
        <row r="2298">
          <cell r="A2298" t="str">
            <v>Kingston Hydro Corporation</v>
          </cell>
          <cell r="E2298">
            <v>1.0535000000000001</v>
          </cell>
          <cell r="F2298">
            <v>2015</v>
          </cell>
          <cell r="G2298" t="str">
            <v>LargeUse</v>
          </cell>
        </row>
        <row r="2299">
          <cell r="A2299" t="str">
            <v>Kitchener-Wilmot Hydro Inc.</v>
          </cell>
          <cell r="E2299">
            <v>1.4812000000000001</v>
          </cell>
          <cell r="F2299">
            <v>2015</v>
          </cell>
          <cell r="G2299" t="str">
            <v>LargeUse</v>
          </cell>
        </row>
        <row r="2300">
          <cell r="A2300" t="str">
            <v>London Hydro Inc.</v>
          </cell>
          <cell r="E2300">
            <v>2.1581999999999999</v>
          </cell>
          <cell r="F2300">
            <v>2015</v>
          </cell>
          <cell r="G2300" t="str">
            <v>LargeUse</v>
          </cell>
        </row>
        <row r="2301">
          <cell r="A2301" t="str">
            <v>Milton Hydro Distribution inc.</v>
          </cell>
          <cell r="E2301">
            <v>2.2483</v>
          </cell>
          <cell r="F2301">
            <v>2015</v>
          </cell>
          <cell r="G2301" t="str">
            <v>LargeUse</v>
          </cell>
        </row>
        <row r="2302">
          <cell r="A2302" t="str">
            <v>Oshawa PUC Networks Inc.</v>
          </cell>
          <cell r="E2302">
            <v>2.0531000000000001</v>
          </cell>
          <cell r="F2302">
            <v>2015</v>
          </cell>
          <cell r="G2302" t="str">
            <v>LargeUse</v>
          </cell>
        </row>
        <row r="2303">
          <cell r="A2303" t="str">
            <v>Peterborough Distribution Incorporated</v>
          </cell>
          <cell r="E2303">
            <v>0.73470000000000002</v>
          </cell>
          <cell r="F2303">
            <v>2015</v>
          </cell>
          <cell r="G2303" t="str">
            <v>LargeUse</v>
          </cell>
        </row>
        <row r="2304">
          <cell r="A2304" t="str">
            <v>PowerStream Inc.</v>
          </cell>
          <cell r="E2304">
            <v>1.4158999999999999</v>
          </cell>
          <cell r="F2304">
            <v>2015</v>
          </cell>
          <cell r="G2304" t="str">
            <v>LargeUse</v>
          </cell>
        </row>
        <row r="2305">
          <cell r="A2305" t="str">
            <v>Toronto Hydro-Electric System Limited</v>
          </cell>
          <cell r="E2305">
            <v>4.8388</v>
          </cell>
          <cell r="F2305">
            <v>2015</v>
          </cell>
          <cell r="G2305" t="str">
            <v>LargeUse</v>
          </cell>
        </row>
        <row r="2306">
          <cell r="A2306" t="str">
            <v xml:space="preserve">Veridian Connections Inc. </v>
          </cell>
          <cell r="E2306">
            <v>2.8738999999999999</v>
          </cell>
          <cell r="F2306">
            <v>2015</v>
          </cell>
          <cell r="G2306" t="str">
            <v>LargeUse</v>
          </cell>
        </row>
        <row r="2307">
          <cell r="A2307" t="str">
            <v>Waterloo North Hydro Inc.</v>
          </cell>
          <cell r="E2307">
            <v>3.3374999999999999</v>
          </cell>
          <cell r="F2307">
            <v>2015</v>
          </cell>
          <cell r="G2307" t="str">
            <v>LargeUse</v>
          </cell>
        </row>
        <row r="2308">
          <cell r="A2308" t="str">
            <v>Welland Hydro-Electric System Corp.</v>
          </cell>
          <cell r="E2308">
            <v>0.81879999999999997</v>
          </cell>
          <cell r="F2308">
            <v>2015</v>
          </cell>
          <cell r="G2308" t="str">
            <v>LargeUse</v>
          </cell>
        </row>
        <row r="2309">
          <cell r="A2309" t="str">
            <v>West Coast Huron Energy Inc.</v>
          </cell>
          <cell r="E2309">
            <v>1.748</v>
          </cell>
          <cell r="F2309">
            <v>2015</v>
          </cell>
          <cell r="G2309" t="str">
            <v>LargeUse</v>
          </cell>
        </row>
        <row r="2310">
          <cell r="A2310" t="str">
            <v>Algoma Power Inc.</v>
          </cell>
          <cell r="E2310">
            <v>0.1767</v>
          </cell>
          <cell r="F2310">
            <v>2015</v>
          </cell>
          <cell r="G2310" t="str">
            <v>SL</v>
          </cell>
        </row>
        <row r="2311">
          <cell r="A2311" t="str">
            <v>Atikokan Hydro Inc.</v>
          </cell>
          <cell r="E2311">
            <v>15.061500000000001</v>
          </cell>
          <cell r="F2311">
            <v>2015</v>
          </cell>
          <cell r="G2311" t="str">
            <v>SL</v>
          </cell>
        </row>
        <row r="2312">
          <cell r="A2312" t="str">
            <v>Bluewater Power Distribution Corporation</v>
          </cell>
          <cell r="E2312">
            <v>19.070499999999999</v>
          </cell>
          <cell r="F2312">
            <v>2015</v>
          </cell>
          <cell r="G2312" t="str">
            <v>SL</v>
          </cell>
        </row>
        <row r="2313">
          <cell r="A2313" t="str">
            <v>Brant County Power Inc.</v>
          </cell>
          <cell r="E2313">
            <v>44.8917</v>
          </cell>
          <cell r="F2313">
            <v>2015</v>
          </cell>
          <cell r="G2313" t="str">
            <v>SL</v>
          </cell>
        </row>
        <row r="2314">
          <cell r="A2314" t="str">
            <v>Brantford Power Inc.</v>
          </cell>
          <cell r="E2314">
            <v>2.8365999999999998</v>
          </cell>
          <cell r="F2314">
            <v>2015</v>
          </cell>
          <cell r="G2314" t="str">
            <v>SL</v>
          </cell>
        </row>
        <row r="2315">
          <cell r="A2315" t="str">
            <v>Burlington Hydro Inc.</v>
          </cell>
          <cell r="E2315">
            <v>4.3600000000000003</v>
          </cell>
          <cell r="F2315">
            <v>2015</v>
          </cell>
          <cell r="G2315" t="str">
            <v>SL</v>
          </cell>
        </row>
        <row r="2316">
          <cell r="A2316" t="str">
            <v>Cambridge and North Dumfries Hydro Inc.</v>
          </cell>
          <cell r="E2316">
            <v>15.681900000000001</v>
          </cell>
          <cell r="F2316">
            <v>2015</v>
          </cell>
          <cell r="G2316" t="str">
            <v>SL</v>
          </cell>
        </row>
        <row r="2317">
          <cell r="A2317" t="str">
            <v>Canadian Niagara Power Inc. - Eastern Ontario Power</v>
          </cell>
          <cell r="E2317">
            <v>10.1196</v>
          </cell>
          <cell r="F2317">
            <v>2014</v>
          </cell>
          <cell r="G2317" t="str">
            <v>SL</v>
          </cell>
        </row>
        <row r="2318">
          <cell r="A2318" t="str">
            <v>Canadian Niagara Power Inc. - Fort Erie</v>
          </cell>
          <cell r="E2318">
            <v>10.1196</v>
          </cell>
          <cell r="F2318">
            <v>2014</v>
          </cell>
          <cell r="G2318" t="str">
            <v>SL</v>
          </cell>
        </row>
        <row r="2319">
          <cell r="A2319" t="str">
            <v>Canadian Niagara Power Inc. - Port Colborne</v>
          </cell>
          <cell r="E2319">
            <v>10.1196</v>
          </cell>
          <cell r="F2319">
            <v>2014</v>
          </cell>
          <cell r="G2319" t="str">
            <v>SL</v>
          </cell>
        </row>
        <row r="2320">
          <cell r="A2320" t="str">
            <v>Centre Wellington Hydro Ltd.</v>
          </cell>
          <cell r="E2320">
            <v>9.0023</v>
          </cell>
          <cell r="F2320">
            <v>2015</v>
          </cell>
          <cell r="G2320" t="str">
            <v>SL</v>
          </cell>
        </row>
        <row r="2321">
          <cell r="A2321" t="str">
            <v>Centre Wellington Hydro Ltd.</v>
          </cell>
          <cell r="E2321">
            <v>9.0023</v>
          </cell>
          <cell r="F2321">
            <v>2015</v>
          </cell>
          <cell r="G2321" t="str">
            <v>SL</v>
          </cell>
        </row>
        <row r="2322">
          <cell r="A2322" t="str">
            <v>Chapleau Public Utilities Corporation</v>
          </cell>
          <cell r="E2322">
            <v>20.6218</v>
          </cell>
          <cell r="F2322">
            <v>2015</v>
          </cell>
          <cell r="G2322" t="str">
            <v>SL</v>
          </cell>
        </row>
        <row r="2323">
          <cell r="A2323" t="str">
            <v>COLLUS PowerStream Corporation</v>
          </cell>
          <cell r="E2323">
            <v>14.778499999999999</v>
          </cell>
          <cell r="F2323">
            <v>2015</v>
          </cell>
          <cell r="G2323" t="str">
            <v>SL</v>
          </cell>
        </row>
        <row r="2324">
          <cell r="A2324" t="str">
            <v>Cooperative Hydro Embrun Inc.</v>
          </cell>
          <cell r="E2324">
            <v>7.7840999999999996</v>
          </cell>
          <cell r="F2324">
            <v>2015</v>
          </cell>
          <cell r="G2324" t="str">
            <v>SL</v>
          </cell>
        </row>
        <row r="2325">
          <cell r="A2325" t="str">
            <v>E.L.K. Energy Inc.</v>
          </cell>
          <cell r="E2325">
            <v>11.2028</v>
          </cell>
          <cell r="F2325">
            <v>2015</v>
          </cell>
          <cell r="G2325" t="str">
            <v>SL</v>
          </cell>
        </row>
        <row r="2326">
          <cell r="A2326" t="str">
            <v>Enersource Hydro Mississauga Inc.</v>
          </cell>
          <cell r="E2326">
            <v>10.773199999999999</v>
          </cell>
          <cell r="F2326">
            <v>2015</v>
          </cell>
          <cell r="G2326" t="str">
            <v>SL</v>
          </cell>
        </row>
        <row r="2327">
          <cell r="A2327" t="str">
            <v>Entegrus Powerlines Inc. - former Chatham-Kent Hydro Service Area</v>
          </cell>
          <cell r="E2327">
            <v>1.2859</v>
          </cell>
          <cell r="F2327">
            <v>2015</v>
          </cell>
          <cell r="G2327" t="str">
            <v>SL</v>
          </cell>
        </row>
        <row r="2328">
          <cell r="A2328" t="str">
            <v>Entegrus Powerlines Inc. - former Chatham-Kent Hydro Service Area</v>
          </cell>
          <cell r="E2328">
            <v>1.2859</v>
          </cell>
          <cell r="F2328">
            <v>2015</v>
          </cell>
          <cell r="G2328" t="str">
            <v>SL</v>
          </cell>
        </row>
        <row r="2329">
          <cell r="A2329" t="str">
            <v>Entegrus Powerlines Inc. - former Chatham-Kent Hydro Service Area</v>
          </cell>
          <cell r="E2329">
            <v>1.2859</v>
          </cell>
          <cell r="F2329">
            <v>2015</v>
          </cell>
          <cell r="G2329" t="str">
            <v>SL</v>
          </cell>
        </row>
        <row r="2330">
          <cell r="A2330" t="str">
            <v>Entegrus Powerlines Inc. - Strathroy, Mount Brydges and Parkhill Service Areas</v>
          </cell>
          <cell r="E2330">
            <v>0.6069</v>
          </cell>
          <cell r="F2330">
            <v>2015</v>
          </cell>
          <cell r="G2330" t="str">
            <v>SL</v>
          </cell>
        </row>
        <row r="2331">
          <cell r="A2331" t="str">
            <v>Entegrus Powerlines Inc. - Strathroy, Mount Brydges and Parkhill Service Areas</v>
          </cell>
          <cell r="E2331">
            <v>0.6069</v>
          </cell>
          <cell r="F2331">
            <v>2015</v>
          </cell>
          <cell r="G2331" t="str">
            <v>SL</v>
          </cell>
        </row>
        <row r="2332">
          <cell r="A2332" t="str">
            <v>Entegrus Powerlines Inc. - Dutton Service Area</v>
          </cell>
          <cell r="E2332">
            <v>3.0966</v>
          </cell>
          <cell r="F2332">
            <v>2015</v>
          </cell>
          <cell r="G2332" t="str">
            <v>SL</v>
          </cell>
        </row>
        <row r="2333">
          <cell r="A2333" t="str">
            <v>Entegrus Powerlines Inc. - Newbury Service Area</v>
          </cell>
          <cell r="E2333">
            <v>3.5493999999999999</v>
          </cell>
          <cell r="F2333">
            <v>2015</v>
          </cell>
          <cell r="G2333" t="str">
            <v>SL</v>
          </cell>
        </row>
        <row r="2334">
          <cell r="A2334" t="str">
            <v>ENWIN Utilities Ltd.</v>
          </cell>
          <cell r="F2334">
            <v>2015</v>
          </cell>
          <cell r="G2334" t="str">
            <v>SL</v>
          </cell>
        </row>
        <row r="2335">
          <cell r="A2335" t="str">
            <v>ENWIN Utilities Ltd.</v>
          </cell>
          <cell r="F2335">
            <v>2015</v>
          </cell>
          <cell r="G2335" t="str">
            <v>SL</v>
          </cell>
        </row>
        <row r="2336">
          <cell r="A2336" t="str">
            <v>Erie Thames Powerlines Corporation</v>
          </cell>
          <cell r="E2336">
            <v>22.7255</v>
          </cell>
          <cell r="F2336">
            <v>2015</v>
          </cell>
          <cell r="G2336" t="str">
            <v>SL</v>
          </cell>
        </row>
        <row r="2337">
          <cell r="A2337" t="str">
            <v>Erie Thames Powerlines Corporation - former Clinton Power Service Area</v>
          </cell>
          <cell r="E2337">
            <v>22.7255</v>
          </cell>
          <cell r="F2337">
            <v>2015</v>
          </cell>
          <cell r="G2337" t="str">
            <v>SL</v>
          </cell>
        </row>
        <row r="2338">
          <cell r="A2338" t="str">
            <v>Espanola Regional Hydro Distribution Corporation</v>
          </cell>
          <cell r="E2338">
            <v>25.080100000000002</v>
          </cell>
          <cell r="F2338">
            <v>2015</v>
          </cell>
          <cell r="G2338" t="str">
            <v>SL</v>
          </cell>
        </row>
        <row r="2339">
          <cell r="A2339" t="str">
            <v>Essex Powerlines Corporation</v>
          </cell>
          <cell r="E2339">
            <v>8.6188000000000002</v>
          </cell>
          <cell r="F2339">
            <v>2015</v>
          </cell>
          <cell r="G2339" t="str">
            <v>SL</v>
          </cell>
        </row>
        <row r="2340">
          <cell r="A2340" t="str">
            <v>Festival Hydro Inc.</v>
          </cell>
          <cell r="E2340">
            <v>3.3140000000000001</v>
          </cell>
          <cell r="F2340">
            <v>2015</v>
          </cell>
          <cell r="G2340" t="str">
            <v>SL</v>
          </cell>
        </row>
        <row r="2341">
          <cell r="A2341" t="str">
            <v>Fort Frances Power Corporation</v>
          </cell>
          <cell r="E2341">
            <v>4.1919000000000004</v>
          </cell>
          <cell r="F2341">
            <v>2015</v>
          </cell>
          <cell r="G2341" t="str">
            <v>SL</v>
          </cell>
        </row>
        <row r="2342">
          <cell r="A2342" t="str">
            <v>Greater Sudbury Hydro Inc.</v>
          </cell>
          <cell r="E2342">
            <v>2.6427</v>
          </cell>
          <cell r="F2342">
            <v>2015</v>
          </cell>
          <cell r="G2342" t="str">
            <v>SL</v>
          </cell>
        </row>
        <row r="2343">
          <cell r="A2343" t="str">
            <v>Grimsby Power Inc.</v>
          </cell>
          <cell r="E2343">
            <v>5.2987000000000002</v>
          </cell>
          <cell r="F2343">
            <v>2015</v>
          </cell>
          <cell r="G2343" t="str">
            <v>SL</v>
          </cell>
        </row>
        <row r="2344">
          <cell r="A2344" t="str">
            <v>Guelph Hydro Electric Systems Inc.</v>
          </cell>
          <cell r="E2344">
            <v>9.5678000000000001</v>
          </cell>
          <cell r="F2344">
            <v>2015</v>
          </cell>
          <cell r="G2344" t="str">
            <v>SL</v>
          </cell>
        </row>
        <row r="2345">
          <cell r="A2345" t="str">
            <v>Halton Hills Hydro Inc.</v>
          </cell>
          <cell r="E2345">
            <v>30.0608</v>
          </cell>
          <cell r="F2345">
            <v>2015</v>
          </cell>
          <cell r="G2345" t="str">
            <v>SL</v>
          </cell>
        </row>
        <row r="2346">
          <cell r="A2346" t="str">
            <v>Hearst Power Distribution Company Limited</v>
          </cell>
          <cell r="E2346">
            <v>2.2936999999999999</v>
          </cell>
          <cell r="F2346">
            <v>2015</v>
          </cell>
          <cell r="G2346" t="str">
            <v>SL</v>
          </cell>
        </row>
        <row r="2347">
          <cell r="A2347" t="str">
            <v>Horizon Utilities Corporation</v>
          </cell>
          <cell r="E2347">
            <v>7.4960000000000004</v>
          </cell>
          <cell r="F2347">
            <v>2015</v>
          </cell>
          <cell r="G2347" t="str">
            <v>SL</v>
          </cell>
        </row>
        <row r="2348">
          <cell r="A2348" t="str">
            <v>Hydro 2000 Inc.</v>
          </cell>
          <cell r="E2348">
            <v>7.0811999999999999</v>
          </cell>
          <cell r="F2348">
            <v>2015</v>
          </cell>
          <cell r="G2348" t="str">
            <v>SL</v>
          </cell>
        </row>
        <row r="2349">
          <cell r="A2349" t="str">
            <v>Hydro Hawkesbury Inc.</v>
          </cell>
          <cell r="E2349">
            <v>5.8423999999999996</v>
          </cell>
          <cell r="F2349">
            <v>2015</v>
          </cell>
          <cell r="G2349" t="str">
            <v>SL</v>
          </cell>
        </row>
        <row r="2350">
          <cell r="A2350" t="str">
            <v>Hydro One Brampton Networks Inc.</v>
          </cell>
          <cell r="E2350">
            <v>11.1563</v>
          </cell>
          <cell r="F2350">
            <v>2015</v>
          </cell>
          <cell r="G2350" t="str">
            <v>SL</v>
          </cell>
        </row>
        <row r="2351">
          <cell r="A2351" t="str">
            <v>Hydro One Networks Inc.</v>
          </cell>
          <cell r="E2351">
            <v>8.2699999999999996E-2</v>
          </cell>
          <cell r="F2351">
            <v>2015</v>
          </cell>
          <cell r="G2351" t="str">
            <v>SL</v>
          </cell>
        </row>
        <row r="2352">
          <cell r="A2352" t="str">
            <v>Haldimand County Hydro Inc.</v>
          </cell>
          <cell r="E2352">
            <v>14.588200000000001</v>
          </cell>
          <cell r="F2352">
            <v>2015</v>
          </cell>
          <cell r="G2352" t="str">
            <v>SL</v>
          </cell>
        </row>
        <row r="2353">
          <cell r="A2353" t="str">
            <v>Hydro One Networks Inc. - Norfolk</v>
          </cell>
          <cell r="E2353">
            <v>7.4268999999999998</v>
          </cell>
          <cell r="F2353">
            <v>2015</v>
          </cell>
          <cell r="G2353" t="str">
            <v>SL</v>
          </cell>
        </row>
        <row r="2354">
          <cell r="A2354" t="str">
            <v>Hydro Ottawa Limited</v>
          </cell>
          <cell r="E2354">
            <v>3.9996999999999998</v>
          </cell>
          <cell r="F2354">
            <v>2015</v>
          </cell>
          <cell r="G2354" t="str">
            <v>SL</v>
          </cell>
        </row>
        <row r="2355">
          <cell r="A2355" t="str">
            <v>Innisfil Hydro Distribution Systems Limited</v>
          </cell>
          <cell r="E2355">
            <v>38.854999999999997</v>
          </cell>
          <cell r="F2355">
            <v>2015</v>
          </cell>
          <cell r="G2355" t="str">
            <v>SL</v>
          </cell>
        </row>
        <row r="2356">
          <cell r="A2356" t="str">
            <v>Kenora Hydro Electric Corporation Ltd.</v>
          </cell>
          <cell r="E2356">
            <v>3.3477000000000001</v>
          </cell>
          <cell r="F2356">
            <v>2015</v>
          </cell>
          <cell r="G2356" t="str">
            <v>SL</v>
          </cell>
        </row>
        <row r="2357">
          <cell r="A2357" t="str">
            <v>Kingston Hydro Corporation</v>
          </cell>
          <cell r="E2357">
            <v>4.6749999999999998</v>
          </cell>
          <cell r="F2357">
            <v>2015</v>
          </cell>
          <cell r="G2357" t="str">
            <v>SL</v>
          </cell>
        </row>
        <row r="2358">
          <cell r="A2358" t="str">
            <v>Kitchener-Wilmot Hydro Inc.</v>
          </cell>
          <cell r="E2358">
            <v>4.7187000000000001</v>
          </cell>
          <cell r="F2358">
            <v>2015</v>
          </cell>
          <cell r="G2358" t="str">
            <v>SL</v>
          </cell>
        </row>
        <row r="2359">
          <cell r="A2359" t="str">
            <v>Lakefront Utilities Inc.</v>
          </cell>
          <cell r="E2359">
            <v>25.332799999999999</v>
          </cell>
          <cell r="F2359">
            <v>2015</v>
          </cell>
          <cell r="G2359" t="str">
            <v>SL</v>
          </cell>
        </row>
        <row r="2360">
          <cell r="A2360" t="str">
            <v>Lakefront Utilities Inc.</v>
          </cell>
          <cell r="E2360">
            <v>25.332799999999999</v>
          </cell>
          <cell r="F2360">
            <v>2015</v>
          </cell>
          <cell r="G2360" t="str">
            <v>SL</v>
          </cell>
        </row>
        <row r="2361">
          <cell r="A2361" t="str">
            <v>Lakeland Power Distribution Ltd.</v>
          </cell>
          <cell r="E2361">
            <v>15.8416</v>
          </cell>
          <cell r="F2361">
            <v>2015</v>
          </cell>
          <cell r="G2361" t="str">
            <v>SL</v>
          </cell>
        </row>
        <row r="2362">
          <cell r="A2362" t="str">
            <v>Lakeland Power Distribution Ltd. - Parry Sound</v>
          </cell>
          <cell r="E2362">
            <v>27.735800000000001</v>
          </cell>
          <cell r="F2362">
            <v>2015</v>
          </cell>
          <cell r="G2362" t="str">
            <v>SL</v>
          </cell>
        </row>
        <row r="2363">
          <cell r="A2363" t="str">
            <v>London Hydro Inc.</v>
          </cell>
          <cell r="E2363">
            <v>8.3513999999999999</v>
          </cell>
          <cell r="F2363">
            <v>2015</v>
          </cell>
          <cell r="G2363" t="str">
            <v>SL</v>
          </cell>
        </row>
        <row r="2364">
          <cell r="A2364" t="str">
            <v>Midland Power Utility Corporation</v>
          </cell>
          <cell r="E2364">
            <v>8.6614000000000004</v>
          </cell>
          <cell r="F2364">
            <v>2015</v>
          </cell>
          <cell r="G2364" t="str">
            <v>SL</v>
          </cell>
        </row>
        <row r="2365">
          <cell r="A2365" t="str">
            <v>Milton Hydro Distribution inc.</v>
          </cell>
          <cell r="E2365">
            <v>8.9309999999999992</v>
          </cell>
          <cell r="F2365">
            <v>2015</v>
          </cell>
          <cell r="G2365" t="str">
            <v>SL</v>
          </cell>
        </row>
        <row r="2366">
          <cell r="A2366" t="str">
            <v>Newmarket - Tay Power Distribution Ltd.</v>
          </cell>
          <cell r="E2366">
            <v>15.511100000000001</v>
          </cell>
          <cell r="F2366">
            <v>2015</v>
          </cell>
          <cell r="G2366" t="str">
            <v>SL</v>
          </cell>
        </row>
        <row r="2367">
          <cell r="A2367" t="str">
            <v>Newmarket - Tay Power Distribution Ltd.</v>
          </cell>
          <cell r="E2367">
            <v>15.511100000000001</v>
          </cell>
          <cell r="F2367">
            <v>2015</v>
          </cell>
          <cell r="G2367" t="str">
            <v>SL</v>
          </cell>
        </row>
        <row r="2368">
          <cell r="A2368" t="str">
            <v>Niagara-on-the-Lake Hydro Inc.</v>
          </cell>
          <cell r="E2368">
            <v>29.411200000000001</v>
          </cell>
          <cell r="F2368">
            <v>2015</v>
          </cell>
          <cell r="G2368" t="str">
            <v>SL</v>
          </cell>
        </row>
        <row r="2369">
          <cell r="A2369" t="str">
            <v xml:space="preserve">Niagara Peninsula Energy Inc. </v>
          </cell>
          <cell r="E2369">
            <v>4.6966000000000001</v>
          </cell>
          <cell r="F2369">
            <v>2015</v>
          </cell>
          <cell r="G2369" t="str">
            <v>SL</v>
          </cell>
        </row>
        <row r="2370">
          <cell r="A2370" t="str">
            <v>North Bay Hydro Distribution Limited</v>
          </cell>
          <cell r="E2370">
            <v>25.2818</v>
          </cell>
          <cell r="F2370">
            <v>2015</v>
          </cell>
          <cell r="G2370" t="str">
            <v>SL</v>
          </cell>
        </row>
        <row r="2371">
          <cell r="A2371" t="str">
            <v>Northern Ontario Wires Inc.</v>
          </cell>
          <cell r="E2371">
            <v>7.8407</v>
          </cell>
          <cell r="F2371">
            <v>2015</v>
          </cell>
          <cell r="G2371" t="str">
            <v>SL</v>
          </cell>
        </row>
        <row r="2372">
          <cell r="A2372" t="str">
            <v>Oakville Hydro Electricity Distribution Inc.</v>
          </cell>
          <cell r="E2372">
            <v>22.8996</v>
          </cell>
          <cell r="F2372">
            <v>2015</v>
          </cell>
          <cell r="G2372" t="str">
            <v>SL</v>
          </cell>
        </row>
        <row r="2373">
          <cell r="A2373" t="str">
            <v>Orangeville Hydro Limited</v>
          </cell>
          <cell r="E2373">
            <v>7.9409999999999998</v>
          </cell>
          <cell r="F2373">
            <v>2015</v>
          </cell>
          <cell r="G2373" t="str">
            <v>SL</v>
          </cell>
        </row>
        <row r="2374">
          <cell r="A2374" t="str">
            <v>Orillia Power Distribution Corporation</v>
          </cell>
          <cell r="E2374">
            <v>14.897399999999999</v>
          </cell>
          <cell r="F2374">
            <v>2015</v>
          </cell>
          <cell r="G2374" t="str">
            <v>SL</v>
          </cell>
        </row>
        <row r="2375">
          <cell r="A2375" t="str">
            <v>Oshawa PUC Networks Inc.</v>
          </cell>
          <cell r="E2375">
            <v>18.104199999999999</v>
          </cell>
          <cell r="F2375">
            <v>2015</v>
          </cell>
          <cell r="G2375" t="str">
            <v>SL</v>
          </cell>
        </row>
        <row r="2376">
          <cell r="A2376" t="str">
            <v>Ottawa River Power Corporation</v>
          </cell>
          <cell r="E2376">
            <v>12.1768</v>
          </cell>
          <cell r="F2376">
            <v>2015</v>
          </cell>
          <cell r="G2376" t="str">
            <v>SL</v>
          </cell>
        </row>
        <row r="2377">
          <cell r="A2377" t="str">
            <v>Peterborough Distribution Incorporated</v>
          </cell>
          <cell r="E2377">
            <v>13.1409</v>
          </cell>
          <cell r="F2377">
            <v>2015</v>
          </cell>
          <cell r="G2377" t="str">
            <v>SL</v>
          </cell>
        </row>
        <row r="2378">
          <cell r="A2378" t="str">
            <v>PowerStream Inc.</v>
          </cell>
          <cell r="E2378">
            <v>6.6546000000000003</v>
          </cell>
          <cell r="F2378">
            <v>2015</v>
          </cell>
          <cell r="G2378" t="str">
            <v>SL</v>
          </cell>
        </row>
        <row r="2379">
          <cell r="A2379" t="str">
            <v>PUC Distribution Inc.</v>
          </cell>
          <cell r="E2379">
            <v>18.8996</v>
          </cell>
          <cell r="F2379">
            <v>2015</v>
          </cell>
          <cell r="G2379" t="str">
            <v>SL</v>
          </cell>
        </row>
        <row r="2380">
          <cell r="A2380" t="str">
            <v>Renfrew Hydro Inc.</v>
          </cell>
          <cell r="E2380">
            <v>7.2483000000000004</v>
          </cell>
          <cell r="F2380">
            <v>2015</v>
          </cell>
          <cell r="G2380" t="str">
            <v>SL</v>
          </cell>
        </row>
        <row r="2381">
          <cell r="A2381" t="str">
            <v>Rideau St. Lawrence Distribution Inc.</v>
          </cell>
          <cell r="E2381">
            <v>13.133800000000001</v>
          </cell>
          <cell r="F2381">
            <v>2015</v>
          </cell>
          <cell r="G2381" t="str">
            <v>SL</v>
          </cell>
        </row>
        <row r="2382">
          <cell r="A2382" t="str">
            <v>St. Thomas Energy Inc.</v>
          </cell>
          <cell r="E2382">
            <v>3.49E-2</v>
          </cell>
          <cell r="F2382">
            <v>2015</v>
          </cell>
          <cell r="G2382" t="str">
            <v>SL</v>
          </cell>
        </row>
        <row r="2383">
          <cell r="A2383" t="str">
            <v>Sioux Lookout Hydro Inc.</v>
          </cell>
          <cell r="E2383">
            <v>27.383600000000001</v>
          </cell>
          <cell r="F2383">
            <v>2015</v>
          </cell>
          <cell r="G2383" t="str">
            <v>SL</v>
          </cell>
        </row>
        <row r="2384">
          <cell r="A2384" t="str">
            <v>Thunder Bay Hydro Electricity Distribution Inc.</v>
          </cell>
          <cell r="E2384">
            <v>6.8779000000000003</v>
          </cell>
          <cell r="F2384">
            <v>2015</v>
          </cell>
          <cell r="G2384" t="str">
            <v>SL</v>
          </cell>
        </row>
        <row r="2385">
          <cell r="A2385" t="str">
            <v>Tillsonburg Hydro Inc.</v>
          </cell>
          <cell r="E2385">
            <v>8.2401</v>
          </cell>
          <cell r="F2385">
            <v>2015</v>
          </cell>
          <cell r="G2385" t="str">
            <v>SL</v>
          </cell>
        </row>
        <row r="2386">
          <cell r="A2386" t="str">
            <v>Toronto Hydro-Electric System Limited</v>
          </cell>
          <cell r="E2386">
            <v>29.3201</v>
          </cell>
          <cell r="F2386">
            <v>2015</v>
          </cell>
          <cell r="G2386" t="str">
            <v>SL</v>
          </cell>
        </row>
        <row r="2387">
          <cell r="A2387" t="str">
            <v xml:space="preserve">Veridian Connections Inc. </v>
          </cell>
          <cell r="E2387">
            <v>3.6280000000000001</v>
          </cell>
          <cell r="F2387">
            <v>2015</v>
          </cell>
          <cell r="G2387" t="str">
            <v>SL</v>
          </cell>
        </row>
        <row r="2388">
          <cell r="A2388" t="str">
            <v>Wasaga Distribution Inc.</v>
          </cell>
          <cell r="E2388">
            <v>0.87980000000000003</v>
          </cell>
          <cell r="F2388">
            <v>2015</v>
          </cell>
          <cell r="G2388" t="str">
            <v>SL</v>
          </cell>
        </row>
        <row r="2389">
          <cell r="A2389" t="str">
            <v>Waterloo North Hydro Inc.</v>
          </cell>
          <cell r="E2389">
            <v>8.6831999999999994</v>
          </cell>
          <cell r="F2389">
            <v>2015</v>
          </cell>
          <cell r="G2389" t="str">
            <v>SL</v>
          </cell>
        </row>
        <row r="2390">
          <cell r="A2390" t="str">
            <v>Welland Hydro-Electric System Corp.</v>
          </cell>
          <cell r="E2390">
            <v>8.1944999999999997</v>
          </cell>
          <cell r="F2390">
            <v>2015</v>
          </cell>
          <cell r="G2390" t="str">
            <v>SL</v>
          </cell>
        </row>
        <row r="2391">
          <cell r="A2391" t="str">
            <v>Wellington North Power Inc.</v>
          </cell>
          <cell r="E2391">
            <v>7.9283000000000001</v>
          </cell>
          <cell r="F2391">
            <v>2015</v>
          </cell>
          <cell r="G2391" t="str">
            <v>SL</v>
          </cell>
        </row>
        <row r="2392">
          <cell r="A2392" t="str">
            <v>West Coast Huron Energy Inc.</v>
          </cell>
          <cell r="E2392">
            <v>24.372499999999999</v>
          </cell>
          <cell r="F2392">
            <v>2015</v>
          </cell>
          <cell r="G2392" t="str">
            <v>SL</v>
          </cell>
        </row>
        <row r="2393">
          <cell r="A2393" t="str">
            <v>Westario Power Inc.</v>
          </cell>
          <cell r="E2393">
            <v>4.8840000000000003</v>
          </cell>
          <cell r="F2393">
            <v>2015</v>
          </cell>
          <cell r="G2393" t="str">
            <v>SL</v>
          </cell>
        </row>
        <row r="2394">
          <cell r="A2394" t="str">
            <v>Whitby Hydro Electric Corporation</v>
          </cell>
          <cell r="E2394">
            <v>6.8971999999999998</v>
          </cell>
          <cell r="F2394">
            <v>2015</v>
          </cell>
          <cell r="G2394" t="str">
            <v>SL</v>
          </cell>
        </row>
        <row r="2395">
          <cell r="A2395" t="str">
            <v>Woodstock Hydro Services Inc.</v>
          </cell>
          <cell r="E2395">
            <v>12.4552</v>
          </cell>
          <cell r="F2395">
            <v>2015</v>
          </cell>
          <cell r="G2395" t="str">
            <v>SL</v>
          </cell>
        </row>
        <row r="2396">
          <cell r="A2396" t="str">
            <v>Algoma Power Inc.</v>
          </cell>
          <cell r="E2396">
            <v>0.15790000000000001</v>
          </cell>
          <cell r="F2396">
            <v>2014</v>
          </cell>
          <cell r="G2396" t="str">
            <v>SL</v>
          </cell>
        </row>
        <row r="2397">
          <cell r="A2397" t="str">
            <v>Atikokan Hydro Inc.</v>
          </cell>
          <cell r="E2397">
            <v>14.8903</v>
          </cell>
          <cell r="F2397">
            <v>2014</v>
          </cell>
          <cell r="G2397" t="str">
            <v>SL</v>
          </cell>
        </row>
        <row r="2398">
          <cell r="A2398" t="str">
            <v>Bluewater Power Distribution Corporation</v>
          </cell>
          <cell r="E2398">
            <v>18.825800000000001</v>
          </cell>
          <cell r="F2398">
            <v>2014</v>
          </cell>
          <cell r="G2398" t="str">
            <v>SL</v>
          </cell>
        </row>
        <row r="2399">
          <cell r="A2399" t="str">
            <v>Brant County Power Inc.</v>
          </cell>
          <cell r="E2399">
            <v>44.8917</v>
          </cell>
          <cell r="F2399">
            <v>2014</v>
          </cell>
          <cell r="G2399" t="str">
            <v>SL</v>
          </cell>
        </row>
        <row r="2400">
          <cell r="A2400" t="str">
            <v>Brantford Power Inc.</v>
          </cell>
          <cell r="E2400">
            <v>2.8001999999999998</v>
          </cell>
          <cell r="F2400">
            <v>2014</v>
          </cell>
          <cell r="G2400" t="str">
            <v>SL</v>
          </cell>
        </row>
        <row r="2401">
          <cell r="A2401" t="str">
            <v>Burlington Hydro Inc.</v>
          </cell>
          <cell r="E2401">
            <v>4.3040000000000003</v>
          </cell>
          <cell r="F2401">
            <v>2014</v>
          </cell>
          <cell r="G2401" t="str">
            <v>SL</v>
          </cell>
        </row>
        <row r="2402">
          <cell r="A2402" t="str">
            <v>Cambridge and North Dumfries Hydro Inc.</v>
          </cell>
          <cell r="E2402">
            <v>15.480700000000001</v>
          </cell>
          <cell r="F2402">
            <v>2014</v>
          </cell>
          <cell r="G2402" t="str">
            <v>SL</v>
          </cell>
        </row>
        <row r="2403">
          <cell r="A2403" t="str">
            <v>Canadian Niagara Power Inc. - Eastern Ontario Power</v>
          </cell>
          <cell r="E2403">
            <v>10.4941</v>
          </cell>
          <cell r="F2403">
            <v>2015</v>
          </cell>
          <cell r="G2403" t="str">
            <v>SL</v>
          </cell>
        </row>
        <row r="2404">
          <cell r="A2404" t="str">
            <v>Canadian Niagara Power Inc. - Fort Erie</v>
          </cell>
          <cell r="E2404">
            <v>10.4941</v>
          </cell>
          <cell r="F2404">
            <v>2015</v>
          </cell>
          <cell r="G2404" t="str">
            <v>SL</v>
          </cell>
        </row>
        <row r="2405">
          <cell r="A2405" t="str">
            <v>Canadian Niagara Power Inc. - Port Colborne</v>
          </cell>
          <cell r="E2405">
            <v>10.4941</v>
          </cell>
          <cell r="F2405">
            <v>2015</v>
          </cell>
          <cell r="G2405" t="str">
            <v>SL</v>
          </cell>
        </row>
        <row r="2406">
          <cell r="A2406" t="str">
            <v>Centre Wellington Hydro Ltd.</v>
          </cell>
          <cell r="E2406">
            <v>8.8867999999999991</v>
          </cell>
          <cell r="F2406">
            <v>2014</v>
          </cell>
          <cell r="G2406" t="str">
            <v>SL</v>
          </cell>
        </row>
        <row r="2407">
          <cell r="A2407" t="str">
            <v>Chapleau Public Utilities Corporation</v>
          </cell>
          <cell r="E2407">
            <v>20.3873</v>
          </cell>
          <cell r="F2407">
            <v>2014</v>
          </cell>
          <cell r="G2407" t="str">
            <v>SL</v>
          </cell>
        </row>
        <row r="2408">
          <cell r="A2408" t="str">
            <v>COLLUS PowerStream Corporation</v>
          </cell>
          <cell r="E2408">
            <v>14.588800000000001</v>
          </cell>
          <cell r="F2408">
            <v>2014</v>
          </cell>
          <cell r="G2408" t="str">
            <v>SL</v>
          </cell>
        </row>
        <row r="2409">
          <cell r="A2409" t="str">
            <v>Cooperative Hydro Embrun Inc.</v>
          </cell>
          <cell r="E2409">
            <v>7.6727999999999996</v>
          </cell>
          <cell r="F2409">
            <v>2014</v>
          </cell>
          <cell r="G2409" t="str">
            <v>SL</v>
          </cell>
        </row>
        <row r="2410">
          <cell r="A2410" t="str">
            <v>E.L.K. Energy Inc.</v>
          </cell>
          <cell r="E2410">
            <v>11.026400000000001</v>
          </cell>
          <cell r="F2410">
            <v>2014</v>
          </cell>
          <cell r="G2410" t="str">
            <v>SL</v>
          </cell>
        </row>
        <row r="2411">
          <cell r="A2411" t="str">
            <v>Enersource Hydro Mississauga Inc.</v>
          </cell>
          <cell r="E2411">
            <v>10.619199999999999</v>
          </cell>
          <cell r="F2411">
            <v>2014</v>
          </cell>
          <cell r="G2411" t="str">
            <v>SL</v>
          </cell>
        </row>
        <row r="2412">
          <cell r="A2412" t="str">
            <v>Entegrus Powerlines Inc. - former Chatham-Kent Hydro Service Area</v>
          </cell>
          <cell r="E2412">
            <v>1.2675000000000001</v>
          </cell>
          <cell r="F2412">
            <v>2014</v>
          </cell>
          <cell r="G2412" t="str">
            <v>SL</v>
          </cell>
        </row>
        <row r="2413">
          <cell r="A2413" t="str">
            <v>Entegrus Powerlines Inc. - Strathroy, Mount Brydges and Parkhill Service Areas</v>
          </cell>
          <cell r="E2413">
            <v>0.59819999999999995</v>
          </cell>
          <cell r="F2413">
            <v>2014</v>
          </cell>
          <cell r="G2413" t="str">
            <v>SL</v>
          </cell>
        </row>
        <row r="2414">
          <cell r="A2414" t="str">
            <v>Entegrus Powerlines Inc. - Dutton Service Area</v>
          </cell>
          <cell r="E2414">
            <v>3.0522999999999998</v>
          </cell>
          <cell r="F2414">
            <v>2014</v>
          </cell>
          <cell r="G2414" t="str">
            <v>SL</v>
          </cell>
        </row>
        <row r="2415">
          <cell r="A2415" t="str">
            <v>Entegrus Powerlines Inc. - Newbury Service Area</v>
          </cell>
          <cell r="E2415">
            <v>3.4986999999999999</v>
          </cell>
          <cell r="F2415">
            <v>2014</v>
          </cell>
          <cell r="G2415" t="str">
            <v>SL</v>
          </cell>
        </row>
        <row r="2416">
          <cell r="A2416" t="str">
            <v>ENWIN Utilities Ltd.</v>
          </cell>
          <cell r="E2416" t="str">
            <v>-</v>
          </cell>
          <cell r="F2416">
            <v>2014</v>
          </cell>
          <cell r="G2416" t="str">
            <v>SL</v>
          </cell>
        </row>
        <row r="2417">
          <cell r="A2417" t="str">
            <v>Erie Thames Powerlines Corporation</v>
          </cell>
          <cell r="E2417">
            <v>22.433900000000001</v>
          </cell>
          <cell r="F2417">
            <v>2014</v>
          </cell>
          <cell r="G2417" t="str">
            <v>SL</v>
          </cell>
        </row>
        <row r="2418">
          <cell r="A2418" t="str">
            <v>Erie Thames Powerlines Corporation - former Clinton Power Service Area</v>
          </cell>
          <cell r="E2418">
            <v>22.433900000000001</v>
          </cell>
          <cell r="F2418">
            <v>2014</v>
          </cell>
          <cell r="G2418" t="str">
            <v>SL</v>
          </cell>
        </row>
        <row r="2419">
          <cell r="A2419" t="str">
            <v>Erie Thames Powerlines Corporation - former West Perth Power Service Area</v>
          </cell>
          <cell r="E2419">
            <v>22.433900000000001</v>
          </cell>
          <cell r="F2419">
            <v>2014</v>
          </cell>
          <cell r="G2419" t="str">
            <v>SL</v>
          </cell>
        </row>
        <row r="2420">
          <cell r="A2420" t="str">
            <v>Espanola Regional Hydro Distribution Corporation</v>
          </cell>
          <cell r="E2420">
            <v>24.721599999999999</v>
          </cell>
          <cell r="F2420">
            <v>2014</v>
          </cell>
          <cell r="G2420" t="str">
            <v>SL</v>
          </cell>
        </row>
        <row r="2421">
          <cell r="A2421" t="str">
            <v>Essex Powerlines Corporation</v>
          </cell>
          <cell r="E2421">
            <v>8.6188000000000002</v>
          </cell>
          <cell r="F2421">
            <v>2014</v>
          </cell>
          <cell r="G2421" t="str">
            <v>SL</v>
          </cell>
        </row>
        <row r="2422">
          <cell r="A2422" t="str">
            <v>Festival Hydro Inc.</v>
          </cell>
          <cell r="E2422">
            <v>5.0151000000000003</v>
          </cell>
          <cell r="F2422">
            <v>2014</v>
          </cell>
          <cell r="G2422" t="str">
            <v>SL</v>
          </cell>
        </row>
        <row r="2423">
          <cell r="A2423" t="str">
            <v>Fort Frances Power Corporation</v>
          </cell>
          <cell r="E2423">
            <v>4.1380999999999997</v>
          </cell>
          <cell r="F2423">
            <v>2014</v>
          </cell>
          <cell r="G2423" t="str">
            <v>SL</v>
          </cell>
        </row>
        <row r="2424">
          <cell r="A2424" t="str">
            <v>Greater Sudbury Hydro Inc.</v>
          </cell>
          <cell r="E2424">
            <v>2.6126999999999998</v>
          </cell>
          <cell r="F2424">
            <v>2014</v>
          </cell>
          <cell r="G2424" t="str">
            <v>SL</v>
          </cell>
        </row>
        <row r="2425">
          <cell r="A2425" t="str">
            <v>Grimsby Power Inc.</v>
          </cell>
          <cell r="E2425">
            <v>5.2229999999999999</v>
          </cell>
          <cell r="F2425">
            <v>2014</v>
          </cell>
          <cell r="G2425" t="str">
            <v>SL</v>
          </cell>
        </row>
        <row r="2426">
          <cell r="A2426" t="str">
            <v>Guelph Hydro Electric Systems Inc.</v>
          </cell>
          <cell r="E2426">
            <v>9.4450000000000003</v>
          </cell>
          <cell r="F2426">
            <v>2014</v>
          </cell>
          <cell r="G2426" t="str">
            <v>SL</v>
          </cell>
        </row>
        <row r="2427">
          <cell r="A2427" t="str">
            <v>Haldimand County Hydro Inc.</v>
          </cell>
          <cell r="E2427">
            <v>14.588200000000001</v>
          </cell>
          <cell r="F2427">
            <v>2014</v>
          </cell>
          <cell r="G2427" t="str">
            <v>SL</v>
          </cell>
        </row>
        <row r="2428">
          <cell r="A2428" t="str">
            <v>Halton Hills Hydro Inc.</v>
          </cell>
          <cell r="E2428">
            <v>29.587399999999999</v>
          </cell>
          <cell r="F2428">
            <v>2014</v>
          </cell>
          <cell r="G2428" t="str">
            <v>SL</v>
          </cell>
        </row>
        <row r="2429">
          <cell r="A2429" t="str">
            <v>Hearst Power Distribution Company Limited</v>
          </cell>
          <cell r="E2429">
            <v>2.2936999999999999</v>
          </cell>
          <cell r="F2429">
            <v>2014</v>
          </cell>
          <cell r="G2429" t="str">
            <v>SL</v>
          </cell>
        </row>
        <row r="2430">
          <cell r="A2430" t="str">
            <v>Horizon Utilities Corporation</v>
          </cell>
          <cell r="E2430">
            <v>6.3601000000000001</v>
          </cell>
          <cell r="F2430">
            <v>2014</v>
          </cell>
          <cell r="G2430" t="str">
            <v>SL</v>
          </cell>
        </row>
        <row r="2431">
          <cell r="A2431" t="str">
            <v>Hydro 2000 Inc.</v>
          </cell>
          <cell r="E2431">
            <v>6.9903000000000004</v>
          </cell>
          <cell r="F2431">
            <v>2014</v>
          </cell>
          <cell r="G2431" t="str">
            <v>SL</v>
          </cell>
        </row>
        <row r="2432">
          <cell r="A2432" t="str">
            <v>Hydro Hawkesbury Inc.</v>
          </cell>
          <cell r="E2432">
            <v>5.7504</v>
          </cell>
          <cell r="F2432">
            <v>2014</v>
          </cell>
          <cell r="G2432" t="str">
            <v>SL</v>
          </cell>
        </row>
        <row r="2433">
          <cell r="A2433" t="str">
            <v>Hydro One Brampton Networks Inc.</v>
          </cell>
          <cell r="E2433">
            <v>8.7506000000000004</v>
          </cell>
          <cell r="F2433">
            <v>2014</v>
          </cell>
          <cell r="G2433" t="str">
            <v>SL</v>
          </cell>
        </row>
        <row r="2434">
          <cell r="A2434" t="str">
            <v>Hydro One Networks Inc.</v>
          </cell>
          <cell r="E2434">
            <v>7.288E-2</v>
          </cell>
          <cell r="F2434">
            <v>2014</v>
          </cell>
          <cell r="G2434" t="str">
            <v>SL</v>
          </cell>
        </row>
        <row r="2435">
          <cell r="A2435" t="str">
            <v>Hydro One Networks Inc. - Norfolk</v>
          </cell>
          <cell r="E2435">
            <v>7.4268999999999998</v>
          </cell>
          <cell r="F2435">
            <v>2014</v>
          </cell>
          <cell r="G2435" t="str">
            <v>SL</v>
          </cell>
        </row>
        <row r="2436">
          <cell r="A2436" t="str">
            <v>Hydro Ottawa Limited</v>
          </cell>
          <cell r="E2436">
            <v>3.9483999999999999</v>
          </cell>
          <cell r="F2436">
            <v>2014</v>
          </cell>
          <cell r="G2436" t="str">
            <v>SL</v>
          </cell>
        </row>
        <row r="2437">
          <cell r="A2437" t="str">
            <v>Innisfil Hydro Distribution Systems Limited</v>
          </cell>
          <cell r="E2437">
            <v>38.356400000000001</v>
          </cell>
          <cell r="F2437">
            <v>2014</v>
          </cell>
          <cell r="G2437" t="str">
            <v>SL</v>
          </cell>
        </row>
        <row r="2438">
          <cell r="A2438" t="str">
            <v>Kenora Hydro Electric Corporation Ltd.</v>
          </cell>
          <cell r="E2438">
            <v>3.3146</v>
          </cell>
          <cell r="F2438">
            <v>2014</v>
          </cell>
          <cell r="G2438" t="str">
            <v>SL</v>
          </cell>
        </row>
        <row r="2439">
          <cell r="A2439" t="str">
            <v>Kingston Hydro Corporation</v>
          </cell>
          <cell r="E2439">
            <v>4.6150000000000002</v>
          </cell>
          <cell r="F2439">
            <v>2014</v>
          </cell>
          <cell r="G2439" t="str">
            <v>SL</v>
          </cell>
        </row>
        <row r="2440">
          <cell r="A2440" t="str">
            <v>Kitchener-Wilmot Hydro Inc.</v>
          </cell>
          <cell r="E2440">
            <v>4.6513</v>
          </cell>
          <cell r="F2440">
            <v>2014</v>
          </cell>
          <cell r="G2440" t="str">
            <v>SL</v>
          </cell>
        </row>
        <row r="2441">
          <cell r="A2441" t="str">
            <v>Lakefront Utilities Inc.</v>
          </cell>
          <cell r="E2441">
            <v>24.970700000000001</v>
          </cell>
          <cell r="F2441">
            <v>2014</v>
          </cell>
          <cell r="G2441" t="str">
            <v>SL</v>
          </cell>
        </row>
        <row r="2442">
          <cell r="A2442" t="str">
            <v>Lakeland Power Distribution Ltd.</v>
          </cell>
          <cell r="E2442">
            <v>15.6152</v>
          </cell>
          <cell r="F2442">
            <v>2014</v>
          </cell>
          <cell r="G2442" t="str">
            <v>SL</v>
          </cell>
        </row>
        <row r="2443">
          <cell r="A2443" t="str">
            <v>Lakeland Power Distribution Ltd. - Parry Sound</v>
          </cell>
          <cell r="E2443">
            <v>27.379899999999999</v>
          </cell>
          <cell r="F2443">
            <v>2014</v>
          </cell>
          <cell r="G2443" t="str">
            <v>SL</v>
          </cell>
        </row>
        <row r="2444">
          <cell r="A2444" t="str">
            <v>London Hydro Inc.</v>
          </cell>
          <cell r="E2444">
            <v>8.2319999999999993</v>
          </cell>
          <cell r="F2444">
            <v>2014</v>
          </cell>
          <cell r="G2444" t="str">
            <v>SL</v>
          </cell>
        </row>
        <row r="2445">
          <cell r="A2445" t="str">
            <v>Midland Power Utility Corporation</v>
          </cell>
          <cell r="E2445">
            <v>8.5629000000000008</v>
          </cell>
          <cell r="F2445">
            <v>2014</v>
          </cell>
          <cell r="G2445" t="str">
            <v>SL</v>
          </cell>
        </row>
        <row r="2446">
          <cell r="A2446" t="str">
            <v>Milton Hydro Distribution inc.</v>
          </cell>
          <cell r="E2446">
            <v>8.8033999999999999</v>
          </cell>
          <cell r="F2446">
            <v>2014</v>
          </cell>
          <cell r="G2446" t="str">
            <v>SL</v>
          </cell>
        </row>
        <row r="2447">
          <cell r="A2447" t="str">
            <v>Newmarket - Tay Power Distribution Ltd.</v>
          </cell>
          <cell r="E2447">
            <v>15.511100000000001</v>
          </cell>
          <cell r="F2447">
            <v>2014</v>
          </cell>
          <cell r="G2447" t="str">
            <v>SL</v>
          </cell>
        </row>
        <row r="2448">
          <cell r="A2448" t="str">
            <v>Newmarket - Tay Power Distribution Ltd.</v>
          </cell>
          <cell r="E2448">
            <v>15.511100000000001</v>
          </cell>
          <cell r="F2448">
            <v>2014</v>
          </cell>
          <cell r="G2448" t="str">
            <v>SL</v>
          </cell>
        </row>
        <row r="2449">
          <cell r="A2449" t="str">
            <v>Niagara-on-the-Lake Hydro Inc.</v>
          </cell>
          <cell r="E2449">
            <v>29.033799999999999</v>
          </cell>
          <cell r="F2449">
            <v>2014</v>
          </cell>
          <cell r="G2449" t="str">
            <v>SL</v>
          </cell>
        </row>
        <row r="2450">
          <cell r="A2450" t="str">
            <v xml:space="preserve">Niagara Peninsula Energy Inc. </v>
          </cell>
          <cell r="E2450">
            <v>4.4657</v>
          </cell>
          <cell r="F2450">
            <v>2014</v>
          </cell>
          <cell r="G2450" t="str">
            <v>SL</v>
          </cell>
        </row>
        <row r="2451">
          <cell r="A2451" t="str">
            <v>North Bay Hydro Distribution Limited</v>
          </cell>
          <cell r="E2451">
            <v>26.125499999999999</v>
          </cell>
          <cell r="F2451">
            <v>2014</v>
          </cell>
          <cell r="G2451" t="str">
            <v>SL</v>
          </cell>
        </row>
        <row r="2452">
          <cell r="A2452" t="str">
            <v>Northern Ontario Wires Inc.</v>
          </cell>
          <cell r="E2452">
            <v>7.7172000000000001</v>
          </cell>
          <cell r="F2452">
            <v>2014</v>
          </cell>
          <cell r="G2452" t="str">
            <v>SL</v>
          </cell>
        </row>
        <row r="2453">
          <cell r="A2453" t="str">
            <v>Oakville Hydro Electricity Distribution Inc.</v>
          </cell>
          <cell r="E2453">
            <v>22.639199999999999</v>
          </cell>
          <cell r="F2453">
            <v>2014</v>
          </cell>
          <cell r="G2453" t="str">
            <v>SL</v>
          </cell>
        </row>
        <row r="2454">
          <cell r="A2454" t="str">
            <v>Orangeville Hydro Limited</v>
          </cell>
          <cell r="E2454">
            <v>7.8391000000000002</v>
          </cell>
          <cell r="F2454">
            <v>2014</v>
          </cell>
          <cell r="G2454" t="str">
            <v>SL</v>
          </cell>
        </row>
        <row r="2455">
          <cell r="A2455" t="str">
            <v>Orillia Power Distribution Corporation</v>
          </cell>
          <cell r="E2455">
            <v>14.706200000000001</v>
          </cell>
          <cell r="F2455">
            <v>2014</v>
          </cell>
          <cell r="G2455" t="str">
            <v>SL</v>
          </cell>
        </row>
        <row r="2456">
          <cell r="A2456" t="str">
            <v>Oshawa PUC Networks Inc.</v>
          </cell>
          <cell r="E2456">
            <v>18.104199999999999</v>
          </cell>
          <cell r="F2456">
            <v>2014</v>
          </cell>
          <cell r="G2456" t="str">
            <v>SL</v>
          </cell>
        </row>
        <row r="2457">
          <cell r="A2457" t="str">
            <v>Ottawa River Power Corporation</v>
          </cell>
          <cell r="E2457">
            <v>12.1768</v>
          </cell>
          <cell r="F2457">
            <v>2014</v>
          </cell>
          <cell r="G2457" t="str">
            <v>SL</v>
          </cell>
        </row>
        <row r="2458">
          <cell r="A2458" t="str">
            <v>Peterborough Distribution Incorporated</v>
          </cell>
          <cell r="E2458">
            <v>12.9915</v>
          </cell>
          <cell r="F2458">
            <v>2014</v>
          </cell>
          <cell r="G2458" t="str">
            <v>SL</v>
          </cell>
        </row>
        <row r="2459">
          <cell r="A2459" t="str">
            <v>PowerStream Inc. - excl. former Barrie Hydro Ser. Area</v>
          </cell>
          <cell r="E2459">
            <v>6.5692000000000004</v>
          </cell>
          <cell r="F2459">
            <v>2014</v>
          </cell>
          <cell r="G2459" t="str">
            <v>SL</v>
          </cell>
        </row>
        <row r="2460">
          <cell r="A2460" t="str">
            <v>PowerStream Inc. - former Barrie Hydro Service Area</v>
          </cell>
          <cell r="E2460">
            <v>6.5692000000000004</v>
          </cell>
          <cell r="F2460">
            <v>2014</v>
          </cell>
          <cell r="G2460" t="str">
            <v>SL</v>
          </cell>
        </row>
        <row r="2461">
          <cell r="A2461" t="str">
            <v>PUC Distribution Inc.</v>
          </cell>
          <cell r="E2461">
            <v>18.684699999999999</v>
          </cell>
          <cell r="F2461">
            <v>2014</v>
          </cell>
          <cell r="G2461" t="str">
            <v>SL</v>
          </cell>
        </row>
        <row r="2462">
          <cell r="A2462" t="str">
            <v>Renfrew Hydro Inc.</v>
          </cell>
          <cell r="E2462">
            <v>7.1764999999999999</v>
          </cell>
          <cell r="F2462">
            <v>2014</v>
          </cell>
          <cell r="G2462" t="str">
            <v>SL</v>
          </cell>
        </row>
        <row r="2463">
          <cell r="A2463" t="str">
            <v>Rideau St. Lawrence Distribution Inc.</v>
          </cell>
          <cell r="E2463">
            <v>12.965299999999999</v>
          </cell>
          <cell r="F2463">
            <v>2014</v>
          </cell>
          <cell r="G2463" t="str">
            <v>SL</v>
          </cell>
        </row>
        <row r="2464">
          <cell r="A2464" t="str">
            <v>St. Thomas Energy Inc.</v>
          </cell>
          <cell r="E2464">
            <v>3.3300000000000003E-2</v>
          </cell>
          <cell r="F2464">
            <v>2014</v>
          </cell>
          <cell r="G2464" t="str">
            <v>SL</v>
          </cell>
        </row>
        <row r="2465">
          <cell r="A2465" t="str">
            <v>Sioux Lookout Hydro Inc.</v>
          </cell>
          <cell r="E2465">
            <v>27.0322</v>
          </cell>
          <cell r="F2465">
            <v>2014</v>
          </cell>
          <cell r="G2465" t="str">
            <v>SL</v>
          </cell>
        </row>
        <row r="2466">
          <cell r="A2466" t="str">
            <v>Thunder Bay Hydro Electricity Distribution Inc.</v>
          </cell>
          <cell r="E2466">
            <v>6.7896000000000001</v>
          </cell>
          <cell r="F2466">
            <v>2014</v>
          </cell>
          <cell r="G2466" t="str">
            <v>SL</v>
          </cell>
        </row>
        <row r="2467">
          <cell r="A2467" t="str">
            <v>Tillsonburg Hydro Inc.</v>
          </cell>
          <cell r="E2467">
            <v>8.1463999999999999</v>
          </cell>
          <cell r="F2467">
            <v>2014</v>
          </cell>
          <cell r="G2467" t="str">
            <v>SL</v>
          </cell>
        </row>
        <row r="2468">
          <cell r="A2468" t="str">
            <v>Toronto Hydro-Electric System Limited</v>
          </cell>
          <cell r="E2468">
            <v>29.3201</v>
          </cell>
          <cell r="F2468">
            <v>2014</v>
          </cell>
          <cell r="G2468" t="str">
            <v>SL</v>
          </cell>
        </row>
        <row r="2469">
          <cell r="A2469" t="str">
            <v>Veridian Connections Inc. - excluding Gravenhurst</v>
          </cell>
          <cell r="E2469">
            <v>3.5813999999999999</v>
          </cell>
          <cell r="F2469">
            <v>2014</v>
          </cell>
          <cell r="G2469" t="str">
            <v>SL</v>
          </cell>
        </row>
        <row r="2470">
          <cell r="A2470" t="str">
            <v>Veridian Connections Inc. - Gravenhurst</v>
          </cell>
          <cell r="E2470">
            <v>3.5813999999999999</v>
          </cell>
          <cell r="F2470">
            <v>2014</v>
          </cell>
          <cell r="G2470" t="str">
            <v>SL</v>
          </cell>
        </row>
        <row r="2471">
          <cell r="A2471" t="str">
            <v>Wasaga Distribution Inc.</v>
          </cell>
          <cell r="E2471">
            <v>0.8659</v>
          </cell>
          <cell r="F2471">
            <v>2014</v>
          </cell>
          <cell r="G2471" t="str">
            <v>SL</v>
          </cell>
        </row>
        <row r="2472">
          <cell r="A2472" t="str">
            <v>Waterloo North Hydro Inc.</v>
          </cell>
          <cell r="E2472">
            <v>8.5717999999999996</v>
          </cell>
          <cell r="F2472">
            <v>2014</v>
          </cell>
          <cell r="G2472" t="str">
            <v>SL</v>
          </cell>
        </row>
        <row r="2473">
          <cell r="A2473" t="str">
            <v>Welland Hydro-Electric System Corp.</v>
          </cell>
          <cell r="E2473">
            <v>8.0774000000000008</v>
          </cell>
          <cell r="F2473">
            <v>2014</v>
          </cell>
          <cell r="G2473" t="str">
            <v>SL</v>
          </cell>
        </row>
        <row r="2474">
          <cell r="A2474" t="str">
            <v>Wellington North Power Inc.</v>
          </cell>
          <cell r="E2474">
            <v>7.8381999999999996</v>
          </cell>
          <cell r="F2474">
            <v>2014</v>
          </cell>
          <cell r="G2474" t="str">
            <v>SL</v>
          </cell>
        </row>
        <row r="2475">
          <cell r="A2475" t="str">
            <v>West Coast Huron Energy Inc.</v>
          </cell>
          <cell r="E2475">
            <v>24.1312</v>
          </cell>
          <cell r="F2475">
            <v>2014</v>
          </cell>
          <cell r="G2475" t="str">
            <v>SL</v>
          </cell>
        </row>
        <row r="2476">
          <cell r="A2476" t="str">
            <v>Westario Power Inc.</v>
          </cell>
          <cell r="E2476">
            <v>4.8212999999999999</v>
          </cell>
          <cell r="F2476">
            <v>2014</v>
          </cell>
          <cell r="G2476" t="str">
            <v>SL</v>
          </cell>
        </row>
        <row r="2477">
          <cell r="A2477" t="str">
            <v>Whitby Hydro Electric Corporation</v>
          </cell>
          <cell r="E2477">
            <v>6.8087</v>
          </cell>
          <cell r="F2477">
            <v>2014</v>
          </cell>
          <cell r="G2477" t="str">
            <v>SL</v>
          </cell>
        </row>
        <row r="2478">
          <cell r="A2478" t="str">
            <v>Woodstock Hydro Services Inc.</v>
          </cell>
          <cell r="E2478">
            <v>12.4552</v>
          </cell>
          <cell r="F2478">
            <v>2014</v>
          </cell>
          <cell r="G2478" t="str">
            <v>SL</v>
          </cell>
        </row>
        <row r="2479">
          <cell r="A2479" t="str">
            <v>Newmarket - Tay Power Distribution Ltd.</v>
          </cell>
          <cell r="E2479">
            <v>1.43E-2</v>
          </cell>
          <cell r="F2479">
            <v>2011</v>
          </cell>
          <cell r="G2479" t="str">
            <v>Consumer</v>
          </cell>
        </row>
        <row r="2480">
          <cell r="A2480" t="str">
            <v>Newmarket - Tay Power Distribution Ltd.</v>
          </cell>
          <cell r="E2480">
            <v>1.9099999999999999E-2</v>
          </cell>
          <cell r="F2480">
            <v>2011</v>
          </cell>
          <cell r="G2480" t="str">
            <v>Business</v>
          </cell>
        </row>
        <row r="2481">
          <cell r="A2481" t="str">
            <v>Newmarket - Tay Power Distribution Ltd.</v>
          </cell>
          <cell r="E2481">
            <v>4.58</v>
          </cell>
          <cell r="F2481">
            <v>2011</v>
          </cell>
          <cell r="G2481" t="str">
            <v>Industrial</v>
          </cell>
        </row>
        <row r="2482">
          <cell r="A2482" t="str">
            <v>Newmarket - Tay Power Distribution Ltd.</v>
          </cell>
          <cell r="E2482">
            <v>1.9099999999999999E-2</v>
          </cell>
          <cell r="F2482">
            <v>2012</v>
          </cell>
          <cell r="G2482" t="str">
            <v>Business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defaultRowHeight="15" x14ac:dyDescent="0.25"/>
  <cols>
    <col min="1" max="1" width="33.5703125" customWidth="1"/>
    <col min="2" max="2" width="11.5703125" bestFit="1" customWidth="1"/>
    <col min="3" max="3" width="11.5703125" customWidth="1"/>
    <col min="7" max="7" width="10.5703125" style="1" bestFit="1" customWidth="1"/>
    <col min="8" max="9" width="9.5703125" style="1" bestFit="1" customWidth="1"/>
  </cols>
  <sheetData>
    <row r="1" spans="1:14" x14ac:dyDescent="0.25">
      <c r="A1" t="s">
        <v>25</v>
      </c>
    </row>
    <row r="4" spans="1:14" x14ac:dyDescent="0.25">
      <c r="D4" s="4">
        <v>2012</v>
      </c>
      <c r="E4" s="4" t="s">
        <v>29</v>
      </c>
    </row>
    <row r="5" spans="1:14" x14ac:dyDescent="0.25">
      <c r="B5" s="4">
        <v>2012</v>
      </c>
      <c r="C5" s="4">
        <v>2011</v>
      </c>
      <c r="D5" s="4" t="s">
        <v>15</v>
      </c>
      <c r="E5" t="s">
        <v>22</v>
      </c>
      <c r="F5" t="s">
        <v>16</v>
      </c>
      <c r="G5" s="9" t="s">
        <v>21</v>
      </c>
      <c r="H5" s="9" t="s">
        <v>22</v>
      </c>
    </row>
    <row r="6" spans="1:14" x14ac:dyDescent="0.25">
      <c r="A6" s="5" t="s">
        <v>11</v>
      </c>
      <c r="B6" s="5" t="s">
        <v>5</v>
      </c>
      <c r="C6" s="5" t="s">
        <v>12</v>
      </c>
      <c r="D6" s="5" t="s">
        <v>18</v>
      </c>
      <c r="E6" s="7" t="s">
        <v>18</v>
      </c>
      <c r="F6" s="7" t="s">
        <v>17</v>
      </c>
      <c r="G6" s="8" t="s">
        <v>23</v>
      </c>
      <c r="H6" s="8" t="s">
        <v>23</v>
      </c>
      <c r="I6" s="8" t="s">
        <v>24</v>
      </c>
    </row>
    <row r="8" spans="1:14" x14ac:dyDescent="0.25">
      <c r="A8" t="s">
        <v>0</v>
      </c>
      <c r="B8" s="14">
        <v>40193</v>
      </c>
      <c r="C8" s="14">
        <v>43726</v>
      </c>
      <c r="D8" s="2">
        <f>+B8+C8</f>
        <v>83919</v>
      </c>
      <c r="E8" s="2"/>
      <c r="F8" s="6"/>
      <c r="J8" s="2"/>
      <c r="K8" s="2"/>
      <c r="L8" s="2"/>
      <c r="M8" s="2"/>
      <c r="N8" s="2"/>
    </row>
    <row r="9" spans="1:14" x14ac:dyDescent="0.25">
      <c r="A9" t="s">
        <v>1</v>
      </c>
      <c r="B9" s="14">
        <v>6693</v>
      </c>
      <c r="C9" s="14">
        <v>1139</v>
      </c>
      <c r="D9" s="2">
        <f t="shared" ref="D9:D13" si="0">+B9+C9</f>
        <v>7832</v>
      </c>
      <c r="E9" s="2"/>
      <c r="F9" s="6"/>
      <c r="J9" s="2"/>
      <c r="K9" s="2"/>
      <c r="L9" s="2"/>
      <c r="M9" s="2"/>
      <c r="N9" s="2"/>
    </row>
    <row r="10" spans="1:14" x14ac:dyDescent="0.25">
      <c r="A10" t="s">
        <v>2</v>
      </c>
      <c r="B10" s="13">
        <f>38767+(1.846992707165*1000)</f>
        <v>40613.992707165002</v>
      </c>
      <c r="C10" s="14">
        <f>61704-10572</f>
        <v>51132</v>
      </c>
      <c r="D10" s="2">
        <f t="shared" si="0"/>
        <v>91745.992707165002</v>
      </c>
      <c r="E10" s="2"/>
      <c r="F10" s="6"/>
      <c r="J10" s="2"/>
      <c r="K10" s="2"/>
      <c r="L10" s="2"/>
      <c r="M10" s="2"/>
      <c r="N10" s="2"/>
    </row>
    <row r="11" spans="1:14" x14ac:dyDescent="0.25">
      <c r="A11" t="s">
        <v>3</v>
      </c>
      <c r="B11" s="14">
        <f>1566</f>
        <v>1566</v>
      </c>
      <c r="C11" s="14">
        <f>20878+309</f>
        <v>21187</v>
      </c>
      <c r="D11" s="2">
        <f t="shared" si="0"/>
        <v>22753</v>
      </c>
      <c r="E11" s="2"/>
      <c r="F11" s="6"/>
      <c r="J11" s="2"/>
      <c r="K11" s="2"/>
      <c r="L11" s="2"/>
      <c r="M11" s="2"/>
      <c r="N11" s="2"/>
    </row>
    <row r="12" spans="1:14" x14ac:dyDescent="0.25">
      <c r="A12" t="s">
        <v>4</v>
      </c>
      <c r="B12" s="14">
        <f>29999</f>
        <v>29999</v>
      </c>
      <c r="C12" s="14">
        <f>32918+2446</f>
        <v>35364</v>
      </c>
      <c r="D12" s="2">
        <f t="shared" si="0"/>
        <v>65363</v>
      </c>
      <c r="E12" s="2"/>
      <c r="F12" s="6"/>
      <c r="J12" s="2"/>
      <c r="K12" s="2"/>
      <c r="L12" s="2"/>
      <c r="M12" s="2"/>
      <c r="N12" s="2"/>
    </row>
    <row r="13" spans="1:14" x14ac:dyDescent="0.25">
      <c r="A13" t="s">
        <v>6</v>
      </c>
      <c r="B13" s="13">
        <f>10379+(0.883*1000)</f>
        <v>11262</v>
      </c>
      <c r="C13" s="2"/>
      <c r="D13" s="2">
        <f t="shared" si="0"/>
        <v>11262</v>
      </c>
      <c r="E13" s="2"/>
      <c r="F13" s="6"/>
      <c r="J13" s="2"/>
      <c r="K13" s="2"/>
      <c r="L13" s="2"/>
      <c r="M13" s="2"/>
      <c r="N13" s="2"/>
    </row>
    <row r="14" spans="1:14" x14ac:dyDescent="0.25">
      <c r="B14" s="2"/>
      <c r="C14" s="2"/>
      <c r="D14" s="2"/>
      <c r="E14" s="2"/>
      <c r="F14" s="2"/>
      <c r="J14" s="2"/>
      <c r="K14" s="2"/>
      <c r="L14" s="2"/>
      <c r="M14" s="2"/>
      <c r="N14" s="2"/>
    </row>
    <row r="15" spans="1:14" x14ac:dyDescent="0.25">
      <c r="A15" t="s">
        <v>9</v>
      </c>
      <c r="B15" s="3">
        <f>SUM(B8:B14)</f>
        <v>130326.992707165</v>
      </c>
      <c r="C15" s="3">
        <f>SUM(C8:C14)</f>
        <v>152548</v>
      </c>
      <c r="D15" s="3">
        <f>SUM(D8:D14)</f>
        <v>282874.99270716502</v>
      </c>
      <c r="E15" s="3">
        <v>522335</v>
      </c>
      <c r="F15" s="10">
        <v>1.3100000000000001E-2</v>
      </c>
      <c r="G15" s="11">
        <f>ROUND(D15*F15,2)</f>
        <v>3705.66</v>
      </c>
      <c r="H15" s="11">
        <f>ROUND(E15*F15,2)</f>
        <v>6842.59</v>
      </c>
      <c r="I15" s="11">
        <f>+G15-H15</f>
        <v>-3136.9300000000003</v>
      </c>
      <c r="J15" s="2"/>
      <c r="K15" s="2"/>
      <c r="L15" s="2"/>
      <c r="M15" s="2"/>
      <c r="N15" s="2"/>
    </row>
    <row r="16" spans="1:14" x14ac:dyDescent="0.25">
      <c r="B16" s="2"/>
      <c r="C16" s="2"/>
      <c r="D16" s="2"/>
      <c r="E16" s="2"/>
      <c r="F16" s="2"/>
      <c r="J16" s="2"/>
      <c r="K16" s="2"/>
      <c r="L16" s="2"/>
      <c r="M16" s="2"/>
      <c r="N16" s="2"/>
    </row>
    <row r="17" spans="1:14" x14ac:dyDescent="0.25">
      <c r="A17" t="s">
        <v>7</v>
      </c>
      <c r="B17" s="13">
        <f>225555+(5.63950025006*1000)</f>
        <v>231194.50025005999</v>
      </c>
      <c r="C17" s="14">
        <f>267169+5137</f>
        <v>272306</v>
      </c>
      <c r="D17" s="2">
        <f t="shared" ref="D17:D20" si="1">+B17+C17</f>
        <v>503500.50025005999</v>
      </c>
      <c r="E17" s="2"/>
      <c r="F17" s="2"/>
      <c r="J17" s="2"/>
      <c r="K17" s="2"/>
      <c r="L17" s="2"/>
      <c r="M17" s="2"/>
      <c r="N17" s="2"/>
    </row>
    <row r="18" spans="1:14" x14ac:dyDescent="0.25">
      <c r="A18" t="s">
        <v>8</v>
      </c>
      <c r="B18" s="13">
        <f>123+(98.12328*1000)</f>
        <v>98246.28</v>
      </c>
      <c r="C18" s="14">
        <f>238332-144547</f>
        <v>93785</v>
      </c>
      <c r="D18" s="2">
        <f t="shared" si="1"/>
        <v>192031.28</v>
      </c>
      <c r="E18" s="2"/>
      <c r="F18" s="2"/>
      <c r="J18" s="2"/>
      <c r="K18" s="2"/>
      <c r="L18" s="2"/>
      <c r="M18" s="2"/>
      <c r="N18" s="2"/>
    </row>
    <row r="19" spans="1:14" x14ac:dyDescent="0.25">
      <c r="A19" t="s">
        <v>13</v>
      </c>
      <c r="B19" s="2"/>
      <c r="C19" s="14">
        <f>7843</f>
        <v>7843</v>
      </c>
      <c r="D19" s="2">
        <f t="shared" si="1"/>
        <v>7843</v>
      </c>
      <c r="E19" s="2"/>
      <c r="F19" s="2"/>
      <c r="J19" s="2"/>
      <c r="K19" s="2"/>
      <c r="L19" s="2"/>
      <c r="M19" s="2"/>
      <c r="N19" s="2"/>
    </row>
    <row r="20" spans="1:14" x14ac:dyDescent="0.25">
      <c r="A20" t="s">
        <v>14</v>
      </c>
      <c r="B20" s="2"/>
      <c r="C20" s="14">
        <f>340676*0.5</f>
        <v>170338</v>
      </c>
      <c r="D20" s="2">
        <f t="shared" si="1"/>
        <v>170338</v>
      </c>
      <c r="E20" s="2"/>
      <c r="F20" s="2"/>
      <c r="J20" s="2"/>
      <c r="K20" s="2"/>
      <c r="L20" s="2"/>
      <c r="M20" s="2"/>
      <c r="N20" s="2"/>
    </row>
    <row r="21" spans="1:14" x14ac:dyDescent="0.25">
      <c r="B21" s="2"/>
      <c r="C21" s="2"/>
      <c r="D21" s="2"/>
      <c r="E21" s="2"/>
      <c r="F21" s="6"/>
      <c r="J21" s="2"/>
      <c r="K21" s="2"/>
      <c r="L21" s="2"/>
      <c r="M21" s="2"/>
      <c r="N21" s="2"/>
    </row>
    <row r="22" spans="1:14" x14ac:dyDescent="0.25">
      <c r="A22" t="s">
        <v>10</v>
      </c>
      <c r="B22" s="3">
        <f>SUM(B17:B21)</f>
        <v>329440.78025006002</v>
      </c>
      <c r="C22" s="3">
        <f>SUM(C17:C21)</f>
        <v>544272</v>
      </c>
      <c r="D22" s="3">
        <f>SUM(D17:D21)</f>
        <v>873712.78025006002</v>
      </c>
      <c r="E22" s="3">
        <v>232046</v>
      </c>
      <c r="F22" s="10">
        <v>8.2000000000000007E-3</v>
      </c>
      <c r="G22" s="11">
        <f>ROUND(D22*F22,2)</f>
        <v>7164.44</v>
      </c>
      <c r="H22" s="11">
        <f>ROUND(E22*F22,2)</f>
        <v>1902.78</v>
      </c>
      <c r="I22" s="11">
        <f>+G22-H22</f>
        <v>5261.66</v>
      </c>
      <c r="J22" s="2"/>
      <c r="K22" s="2"/>
      <c r="L22" s="2"/>
      <c r="M22" s="2"/>
      <c r="N22" s="2"/>
    </row>
    <row r="23" spans="1:14" x14ac:dyDescent="0.25">
      <c r="B23" s="2"/>
      <c r="C23" s="2"/>
      <c r="D23" s="2"/>
      <c r="E23" s="2"/>
      <c r="F23" s="6"/>
      <c r="J23" s="2"/>
      <c r="K23" s="2"/>
      <c r="L23" s="2"/>
      <c r="M23" s="2"/>
      <c r="N23" s="2"/>
    </row>
    <row r="24" spans="1:14" x14ac:dyDescent="0.25">
      <c r="A24" t="s">
        <v>14</v>
      </c>
      <c r="B24" s="14">
        <v>93</v>
      </c>
      <c r="C24" s="14">
        <v>31</v>
      </c>
      <c r="D24" s="2">
        <f>SUM(B24:C24)*12</f>
        <v>1488</v>
      </c>
      <c r="E24" s="2"/>
      <c r="F24" s="6"/>
      <c r="J24" s="2"/>
      <c r="K24" s="2"/>
      <c r="L24" s="2"/>
      <c r="M24" s="2"/>
      <c r="N24" s="2"/>
    </row>
    <row r="25" spans="1:14" x14ac:dyDescent="0.25">
      <c r="B25" s="2"/>
      <c r="C25" s="2"/>
      <c r="D25" s="2"/>
      <c r="E25" s="2"/>
      <c r="F25" s="6"/>
      <c r="J25" s="2"/>
      <c r="K25" s="2"/>
      <c r="L25" s="2"/>
      <c r="M25" s="2"/>
      <c r="N25" s="2"/>
    </row>
    <row r="26" spans="1:14" x14ac:dyDescent="0.25">
      <c r="A26" t="s">
        <v>19</v>
      </c>
      <c r="B26" s="3">
        <f>SUM(B24:B25)</f>
        <v>93</v>
      </c>
      <c r="C26" s="3">
        <f t="shared" ref="C26:D26" si="2">SUM(C24:C25)</f>
        <v>31</v>
      </c>
      <c r="D26" s="3">
        <f t="shared" si="2"/>
        <v>1488</v>
      </c>
      <c r="E26" s="3">
        <v>631</v>
      </c>
      <c r="F26" s="10">
        <v>1.5688</v>
      </c>
      <c r="G26" s="11">
        <f>ROUND(D26*F26,2)</f>
        <v>2334.37</v>
      </c>
      <c r="H26" s="11">
        <f>ROUND(E26*F26,2)</f>
        <v>989.91</v>
      </c>
      <c r="I26" s="11">
        <f>+G26-H26</f>
        <v>1344.46</v>
      </c>
      <c r="J26" s="2"/>
      <c r="K26" s="2"/>
      <c r="L26" s="2"/>
      <c r="M26" s="2"/>
      <c r="N26" s="2"/>
    </row>
    <row r="27" spans="1:14" x14ac:dyDescent="0.25">
      <c r="B27" s="2"/>
      <c r="C27" s="2"/>
      <c r="D27" s="2"/>
      <c r="E27" s="2"/>
      <c r="F27" s="6"/>
      <c r="J27" s="2"/>
      <c r="K27" s="2"/>
      <c r="L27" s="2"/>
      <c r="M27" s="2"/>
      <c r="N27" s="2"/>
    </row>
    <row r="28" spans="1:14" ht="15.75" thickBot="1" x14ac:dyDescent="0.3">
      <c r="A28" t="s">
        <v>20</v>
      </c>
      <c r="B28" s="2"/>
      <c r="C28" s="2"/>
      <c r="D28" s="2"/>
      <c r="E28" s="2"/>
      <c r="F28" s="6"/>
      <c r="G28" s="12">
        <f>SUM(G15:G27)</f>
        <v>13204.469999999998</v>
      </c>
      <c r="H28" s="12">
        <f>SUM(H15:H27)</f>
        <v>9735.2800000000007</v>
      </c>
      <c r="I28" s="12">
        <f>SUM(I15:I27)</f>
        <v>3469.1899999999996</v>
      </c>
      <c r="J28" s="2"/>
      <c r="K28" s="2"/>
      <c r="L28" s="2"/>
      <c r="M28" s="2"/>
      <c r="N28" s="2"/>
    </row>
    <row r="29" spans="1:14" ht="15.75" thickTop="1" x14ac:dyDescent="0.25">
      <c r="B29" s="2"/>
      <c r="C29" s="2"/>
      <c r="D29" s="2"/>
      <c r="E29" s="2"/>
      <c r="F29" s="2"/>
      <c r="J29" s="2"/>
      <c r="K29" s="2"/>
      <c r="L29" s="2"/>
      <c r="M29" s="2"/>
      <c r="N29" s="2"/>
    </row>
    <row r="30" spans="1:14" x14ac:dyDescent="0.25">
      <c r="B30" s="2"/>
      <c r="C30" s="2"/>
      <c r="D30" s="2"/>
      <c r="E30" s="2"/>
      <c r="F30" s="2"/>
      <c r="J30" s="2"/>
      <c r="K30" s="2"/>
      <c r="L30" s="2"/>
      <c r="M30" s="2"/>
      <c r="N30" s="2"/>
    </row>
    <row r="31" spans="1:14" x14ac:dyDescent="0.25">
      <c r="B31" s="2"/>
      <c r="C31" s="2"/>
      <c r="D31" s="2"/>
      <c r="E31" s="2"/>
      <c r="F31" s="2"/>
      <c r="J31" s="2"/>
      <c r="K31" s="2"/>
      <c r="L31" s="2"/>
      <c r="M31" s="2"/>
      <c r="N31" s="2"/>
    </row>
    <row r="32" spans="1:14" x14ac:dyDescent="0.25">
      <c r="B32" s="2"/>
      <c r="C32" s="2"/>
      <c r="D32" s="2"/>
      <c r="E32" s="2"/>
      <c r="F32" s="2"/>
      <c r="J32" s="2"/>
      <c r="K32" s="2"/>
      <c r="L32" s="2"/>
      <c r="M32" s="2"/>
      <c r="N32" s="2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/>
  </sheetViews>
  <sheetFormatPr defaultRowHeight="15" x14ac:dyDescent="0.25"/>
  <cols>
    <col min="1" max="1" width="33.5703125" customWidth="1"/>
    <col min="2" max="2" width="12.28515625" customWidth="1"/>
    <col min="3" max="3" width="11.5703125" bestFit="1" customWidth="1"/>
    <col min="4" max="4" width="11.5703125" customWidth="1"/>
    <col min="5" max="5" width="10.5703125" bestFit="1" customWidth="1"/>
    <col min="8" max="9" width="10.5703125" style="1" bestFit="1" customWidth="1"/>
    <col min="10" max="10" width="9.5703125" style="1" bestFit="1" customWidth="1"/>
  </cols>
  <sheetData>
    <row r="1" spans="1:15" x14ac:dyDescent="0.25">
      <c r="A1" t="s">
        <v>26</v>
      </c>
    </row>
    <row r="4" spans="1:15" x14ac:dyDescent="0.25">
      <c r="E4" s="4">
        <v>2013</v>
      </c>
    </row>
    <row r="5" spans="1:15" x14ac:dyDescent="0.25">
      <c r="B5" s="4">
        <v>2013</v>
      </c>
      <c r="C5" s="4">
        <v>2012</v>
      </c>
      <c r="D5" s="4">
        <v>2011</v>
      </c>
      <c r="E5" s="4" t="s">
        <v>15</v>
      </c>
      <c r="F5" t="s">
        <v>22</v>
      </c>
      <c r="G5" t="s">
        <v>16</v>
      </c>
      <c r="H5" s="9" t="s">
        <v>21</v>
      </c>
      <c r="I5" s="9" t="s">
        <v>22</v>
      </c>
    </row>
    <row r="6" spans="1:15" x14ac:dyDescent="0.25">
      <c r="A6" s="5" t="s">
        <v>11</v>
      </c>
      <c r="B6" s="5" t="s">
        <v>5</v>
      </c>
      <c r="C6" s="5" t="s">
        <v>12</v>
      </c>
      <c r="D6" s="5" t="s">
        <v>12</v>
      </c>
      <c r="E6" s="5" t="s">
        <v>18</v>
      </c>
      <c r="F6" s="7" t="s">
        <v>18</v>
      </c>
      <c r="G6" s="7" t="s">
        <v>17</v>
      </c>
      <c r="H6" s="8" t="s">
        <v>23</v>
      </c>
      <c r="I6" s="8" t="s">
        <v>23</v>
      </c>
      <c r="J6" s="8" t="s">
        <v>24</v>
      </c>
    </row>
    <row r="8" spans="1:15" x14ac:dyDescent="0.25">
      <c r="A8" t="s">
        <v>0</v>
      </c>
      <c r="B8" s="14">
        <f>29521</f>
        <v>29521</v>
      </c>
      <c r="C8" s="2">
        <v>40193</v>
      </c>
      <c r="D8" s="2">
        <v>43726</v>
      </c>
      <c r="E8" s="2">
        <f>SUM(B8:D8)</f>
        <v>113440</v>
      </c>
      <c r="F8" s="2"/>
      <c r="G8" s="6"/>
      <c r="K8" s="2"/>
      <c r="L8" s="2"/>
      <c r="M8" s="2"/>
      <c r="N8" s="2"/>
      <c r="O8" s="2"/>
    </row>
    <row r="9" spans="1:15" x14ac:dyDescent="0.25">
      <c r="A9" t="s">
        <v>1</v>
      </c>
      <c r="B9" s="14">
        <f>369</f>
        <v>369</v>
      </c>
      <c r="C9" s="2">
        <v>6693</v>
      </c>
      <c r="D9" s="2">
        <v>1139</v>
      </c>
      <c r="E9" s="2">
        <f t="shared" ref="E9:E13" si="0">SUM(B9:D9)</f>
        <v>8201</v>
      </c>
      <c r="F9" s="2"/>
      <c r="G9" s="6"/>
      <c r="K9" s="2"/>
      <c r="L9" s="2"/>
      <c r="M9" s="2"/>
      <c r="N9" s="2"/>
      <c r="O9" s="2"/>
    </row>
    <row r="10" spans="1:15" x14ac:dyDescent="0.25">
      <c r="A10" t="s">
        <v>2</v>
      </c>
      <c r="B10" s="13">
        <f>47984+(1.6500041294*1000)</f>
        <v>49634.004129399997</v>
      </c>
      <c r="C10" s="2">
        <f>38767+1856</f>
        <v>40623</v>
      </c>
      <c r="D10" s="2">
        <v>61704</v>
      </c>
      <c r="E10" s="2">
        <f t="shared" si="0"/>
        <v>151961.00412940001</v>
      </c>
      <c r="F10" s="2"/>
      <c r="G10" s="6"/>
      <c r="K10" s="2"/>
      <c r="L10" s="2"/>
      <c r="M10" s="2"/>
      <c r="N10" s="2"/>
      <c r="O10" s="2"/>
    </row>
    <row r="11" spans="1:15" x14ac:dyDescent="0.25">
      <c r="A11" t="s">
        <v>3</v>
      </c>
      <c r="B11" s="13">
        <f>(0.026*1000)+(8.633470282455*1000)</f>
        <v>8659.4702824550004</v>
      </c>
      <c r="C11" s="2">
        <v>1566</v>
      </c>
      <c r="D11" s="2">
        <v>20878</v>
      </c>
      <c r="E11" s="2">
        <f t="shared" si="0"/>
        <v>31103.470282455</v>
      </c>
      <c r="F11" s="2"/>
      <c r="G11" s="6"/>
      <c r="K11" s="2"/>
      <c r="L11" s="2"/>
      <c r="M11" s="2"/>
      <c r="N11" s="2"/>
      <c r="O11" s="2"/>
    </row>
    <row r="12" spans="1:15" x14ac:dyDescent="0.25">
      <c r="A12" t="s">
        <v>4</v>
      </c>
      <c r="B12" s="14">
        <f>19244</f>
        <v>19244</v>
      </c>
      <c r="C12" s="2">
        <v>29999</v>
      </c>
      <c r="D12" s="2">
        <v>32918</v>
      </c>
      <c r="E12" s="2">
        <f t="shared" si="0"/>
        <v>82161</v>
      </c>
      <c r="F12" s="2"/>
      <c r="G12" s="6"/>
      <c r="K12" s="2"/>
      <c r="L12" s="2"/>
      <c r="M12" s="2"/>
      <c r="N12" s="2"/>
      <c r="O12" s="2"/>
    </row>
    <row r="13" spans="1:15" x14ac:dyDescent="0.25">
      <c r="A13" t="s">
        <v>6</v>
      </c>
      <c r="B13" s="13">
        <f>33346+(7.997625122*1000)</f>
        <v>41343.625121999998</v>
      </c>
      <c r="C13" s="2">
        <f>10379+883</f>
        <v>11262</v>
      </c>
      <c r="D13" s="2"/>
      <c r="E13" s="2">
        <f t="shared" si="0"/>
        <v>52605.625121999998</v>
      </c>
      <c r="F13" s="2"/>
      <c r="G13" s="6"/>
      <c r="K13" s="2"/>
      <c r="L13" s="2"/>
      <c r="M13" s="2"/>
      <c r="N13" s="2"/>
      <c r="O13" s="2"/>
    </row>
    <row r="14" spans="1:15" x14ac:dyDescent="0.25">
      <c r="B14" s="2"/>
      <c r="C14" s="2"/>
      <c r="D14" s="2"/>
      <c r="E14" s="2"/>
      <c r="F14" s="2"/>
      <c r="G14" s="2"/>
      <c r="K14" s="2"/>
      <c r="L14" s="2"/>
      <c r="M14" s="2"/>
      <c r="N14" s="2"/>
      <c r="O14" s="2"/>
    </row>
    <row r="15" spans="1:15" x14ac:dyDescent="0.25">
      <c r="A15" t="s">
        <v>9</v>
      </c>
      <c r="B15" s="3">
        <f>SUM(B8:B14)</f>
        <v>148771.09953385498</v>
      </c>
      <c r="C15" s="3">
        <f>SUM(C8:C14)</f>
        <v>130336</v>
      </c>
      <c r="D15" s="3">
        <f>SUM(D8:D14)</f>
        <v>160365</v>
      </c>
      <c r="E15" s="3">
        <f>SUM(E8:E14)</f>
        <v>439472.09953385498</v>
      </c>
      <c r="F15" s="3">
        <v>522335</v>
      </c>
      <c r="G15" s="10">
        <v>1.46E-2</v>
      </c>
      <c r="H15" s="11">
        <f>ROUND(E15*G15,2)</f>
        <v>6416.29</v>
      </c>
      <c r="I15" s="11">
        <f>ROUND(F15*G15,2)</f>
        <v>7626.09</v>
      </c>
      <c r="J15" s="11">
        <f>+H15-I15</f>
        <v>-1209.8000000000002</v>
      </c>
      <c r="K15" s="2"/>
      <c r="L15" s="2"/>
      <c r="M15" s="2"/>
      <c r="N15" s="2"/>
      <c r="O15" s="2"/>
    </row>
    <row r="16" spans="1:15" x14ac:dyDescent="0.25">
      <c r="B16" s="2"/>
      <c r="C16" s="2"/>
      <c r="D16" s="2"/>
      <c r="E16" s="2"/>
      <c r="F16" s="2"/>
      <c r="G16" s="2"/>
      <c r="K16" s="2"/>
      <c r="L16" s="2"/>
      <c r="M16" s="2"/>
      <c r="N16" s="2"/>
      <c r="O16" s="2"/>
    </row>
    <row r="17" spans="1:15" x14ac:dyDescent="0.25">
      <c r="A17" t="s">
        <v>7</v>
      </c>
      <c r="B17" s="2">
        <f>11130</f>
        <v>11130</v>
      </c>
      <c r="C17" s="2">
        <f>225555+5137</f>
        <v>230692</v>
      </c>
      <c r="D17" s="2">
        <v>267169</v>
      </c>
      <c r="E17" s="2">
        <f t="shared" ref="E17:E20" si="1">SUM(B17:D17)</f>
        <v>508991</v>
      </c>
      <c r="F17" s="2"/>
      <c r="G17" s="2"/>
      <c r="K17" s="2"/>
      <c r="L17" s="2"/>
      <c r="M17" s="2"/>
      <c r="N17" s="2"/>
      <c r="O17" s="2"/>
    </row>
    <row r="18" spans="1:15" x14ac:dyDescent="0.25">
      <c r="A18" t="s">
        <v>8</v>
      </c>
      <c r="B18" s="2"/>
      <c r="C18" s="2">
        <f>123-144547</f>
        <v>-144424</v>
      </c>
      <c r="D18" s="2">
        <v>238332</v>
      </c>
      <c r="E18" s="2">
        <f t="shared" si="1"/>
        <v>93908</v>
      </c>
      <c r="F18" s="2"/>
      <c r="G18" s="2"/>
      <c r="K18" s="2"/>
      <c r="L18" s="2"/>
      <c r="M18" s="2"/>
      <c r="N18" s="2"/>
      <c r="O18" s="2"/>
    </row>
    <row r="19" spans="1:15" x14ac:dyDescent="0.25">
      <c r="A19" t="s">
        <v>13</v>
      </c>
      <c r="B19" s="2"/>
      <c r="C19" s="2"/>
      <c r="D19" s="2">
        <f>7843</f>
        <v>7843</v>
      </c>
      <c r="E19" s="2">
        <f t="shared" si="1"/>
        <v>7843</v>
      </c>
      <c r="F19" s="2"/>
      <c r="G19" s="2"/>
      <c r="K19" s="2"/>
      <c r="L19" s="2"/>
      <c r="M19" s="2"/>
      <c r="N19" s="2"/>
      <c r="O19" s="2"/>
    </row>
    <row r="20" spans="1:15" x14ac:dyDescent="0.25">
      <c r="A20" t="s">
        <v>14</v>
      </c>
      <c r="B20" s="2">
        <v>29469</v>
      </c>
      <c r="C20" s="2"/>
      <c r="D20" s="2">
        <f>340676*0.5</f>
        <v>170338</v>
      </c>
      <c r="E20" s="2">
        <f t="shared" si="1"/>
        <v>199807</v>
      </c>
      <c r="F20" s="2"/>
      <c r="G20" s="2"/>
      <c r="K20" s="2"/>
      <c r="L20" s="2"/>
      <c r="M20" s="2"/>
      <c r="N20" s="2"/>
      <c r="O20" s="2"/>
    </row>
    <row r="21" spans="1:15" x14ac:dyDescent="0.25">
      <c r="B21" s="2"/>
      <c r="C21" s="2"/>
      <c r="D21" s="2"/>
      <c r="E21" s="2"/>
      <c r="F21" s="2"/>
      <c r="G21" s="6"/>
      <c r="K21" s="2"/>
      <c r="L21" s="2"/>
      <c r="M21" s="2"/>
      <c r="N21" s="2"/>
      <c r="O21" s="2"/>
    </row>
    <row r="22" spans="1:15" x14ac:dyDescent="0.25">
      <c r="A22" t="s">
        <v>10</v>
      </c>
      <c r="B22" s="3">
        <f>SUM(B17:B21)</f>
        <v>40599</v>
      </c>
      <c r="C22" s="3">
        <f>SUM(C17:C21)</f>
        <v>86268</v>
      </c>
      <c r="D22" s="3">
        <f>SUM(D17:D21)</f>
        <v>683682</v>
      </c>
      <c r="E22" s="3">
        <f>SUM(E17:E21)</f>
        <v>810549</v>
      </c>
      <c r="F22" s="3">
        <v>232046</v>
      </c>
      <c r="G22" s="10">
        <v>8.9999999999999993E-3</v>
      </c>
      <c r="H22" s="11">
        <f>ROUND(E22*G22,2)</f>
        <v>7294.94</v>
      </c>
      <c r="I22" s="11">
        <f>ROUND(F22*G22,2)</f>
        <v>2088.41</v>
      </c>
      <c r="J22" s="11">
        <f>+H22-I22</f>
        <v>5206.53</v>
      </c>
      <c r="K22" s="2"/>
      <c r="L22" s="2"/>
      <c r="M22" s="2"/>
      <c r="N22" s="2"/>
      <c r="O22" s="2"/>
    </row>
    <row r="23" spans="1:15" x14ac:dyDescent="0.25">
      <c r="B23" s="2"/>
      <c r="C23" s="2"/>
      <c r="D23" s="2"/>
      <c r="E23" s="2"/>
      <c r="F23" s="2"/>
      <c r="G23" s="6"/>
      <c r="K23" s="2"/>
      <c r="L23" s="2"/>
      <c r="M23" s="2"/>
      <c r="N23" s="2"/>
      <c r="O23" s="2"/>
    </row>
    <row r="24" spans="1:15" x14ac:dyDescent="0.25">
      <c r="A24" t="s">
        <v>14</v>
      </c>
      <c r="B24" s="2">
        <v>15.81</v>
      </c>
      <c r="C24" s="2">
        <v>93</v>
      </c>
      <c r="D24" s="2">
        <v>31</v>
      </c>
      <c r="E24" s="2">
        <f>SUM(B24:D24)*12</f>
        <v>1677.72</v>
      </c>
      <c r="F24" s="2"/>
      <c r="G24" s="6"/>
      <c r="K24" s="2"/>
      <c r="L24" s="2"/>
      <c r="M24" s="2"/>
      <c r="N24" s="2"/>
      <c r="O24" s="2"/>
    </row>
    <row r="25" spans="1:15" x14ac:dyDescent="0.25">
      <c r="A25" t="s">
        <v>27</v>
      </c>
      <c r="B25" s="2"/>
      <c r="C25" s="2"/>
      <c r="D25" s="2"/>
      <c r="E25" s="2">
        <f>SUM(B25:D25)*12</f>
        <v>0</v>
      </c>
      <c r="F25" s="2"/>
      <c r="G25" s="6"/>
      <c r="K25" s="2"/>
      <c r="L25" s="2"/>
      <c r="M25" s="2"/>
      <c r="N25" s="2"/>
      <c r="O25" s="2"/>
    </row>
    <row r="26" spans="1:15" x14ac:dyDescent="0.25">
      <c r="B26" s="2"/>
      <c r="C26" s="2"/>
      <c r="D26" s="2"/>
      <c r="E26" s="2"/>
      <c r="F26" s="2"/>
      <c r="G26" s="6"/>
      <c r="K26" s="2"/>
      <c r="L26" s="2"/>
      <c r="M26" s="2"/>
      <c r="N26" s="2"/>
      <c r="O26" s="2"/>
    </row>
    <row r="27" spans="1:15" x14ac:dyDescent="0.25">
      <c r="A27" t="s">
        <v>19</v>
      </c>
      <c r="B27" s="3">
        <f>SUM(B24:B26)</f>
        <v>15.81</v>
      </c>
      <c r="C27" s="3">
        <f>SUM(C24:C26)</f>
        <v>93</v>
      </c>
      <c r="D27" s="3">
        <f t="shared" ref="D27:E27" si="2">SUM(D24:D26)</f>
        <v>31</v>
      </c>
      <c r="E27" s="3">
        <f t="shared" si="2"/>
        <v>1677.72</v>
      </c>
      <c r="F27" s="3">
        <v>631</v>
      </c>
      <c r="G27" s="10">
        <v>1.8963000000000001</v>
      </c>
      <c r="H27" s="11">
        <f>ROUND(E27*G27,2)</f>
        <v>3181.46</v>
      </c>
      <c r="I27" s="11">
        <f>ROUND(F27*G27,2)</f>
        <v>1196.57</v>
      </c>
      <c r="J27" s="11">
        <f>+H27-I27</f>
        <v>1984.89</v>
      </c>
      <c r="K27" s="2"/>
      <c r="L27" s="2"/>
      <c r="M27" s="2"/>
      <c r="N27" s="2"/>
      <c r="O27" s="2"/>
    </row>
    <row r="28" spans="1:15" x14ac:dyDescent="0.25">
      <c r="B28" s="2"/>
      <c r="C28" s="2"/>
      <c r="D28" s="2"/>
      <c r="E28" s="2"/>
      <c r="F28" s="2"/>
      <c r="G28" s="6"/>
      <c r="K28" s="2"/>
      <c r="L28" s="2"/>
      <c r="M28" s="2"/>
      <c r="N28" s="2"/>
      <c r="O28" s="2"/>
    </row>
    <row r="29" spans="1:15" ht="15.75" thickBot="1" x14ac:dyDescent="0.3">
      <c r="A29" t="s">
        <v>20</v>
      </c>
      <c r="B29" s="2"/>
      <c r="C29" s="2"/>
      <c r="D29" s="2"/>
      <c r="E29" s="2"/>
      <c r="F29" s="2"/>
      <c r="G29" s="6"/>
      <c r="H29" s="12">
        <f>SUM(H15:H28)</f>
        <v>16892.689999999999</v>
      </c>
      <c r="I29" s="12">
        <f>SUM(I15:I28)</f>
        <v>10911.07</v>
      </c>
      <c r="J29" s="12">
        <f>SUM(J15:J28)</f>
        <v>5981.62</v>
      </c>
      <c r="K29" s="2"/>
      <c r="L29" s="2"/>
      <c r="M29" s="2"/>
      <c r="N29" s="2"/>
      <c r="O29" s="2"/>
    </row>
    <row r="30" spans="1:15" ht="15.75" thickTop="1" x14ac:dyDescent="0.25">
      <c r="B30" s="2"/>
      <c r="C30" s="2"/>
      <c r="D30" s="2"/>
      <c r="E30" s="2"/>
      <c r="F30" s="2"/>
      <c r="G30" s="2"/>
      <c r="K30" s="2"/>
      <c r="L30" s="2"/>
      <c r="M30" s="2"/>
      <c r="N30" s="2"/>
      <c r="O30" s="2"/>
    </row>
    <row r="31" spans="1:15" x14ac:dyDescent="0.25">
      <c r="B31" s="2"/>
      <c r="C31" s="2"/>
      <c r="D31" s="2"/>
      <c r="E31" s="2"/>
      <c r="F31" s="2"/>
      <c r="G31" s="2"/>
      <c r="K31" s="2"/>
      <c r="L31" s="2"/>
      <c r="M31" s="2"/>
      <c r="N31" s="2"/>
      <c r="O31" s="2"/>
    </row>
    <row r="32" spans="1:15" x14ac:dyDescent="0.25">
      <c r="B32" s="2"/>
      <c r="C32" s="2"/>
      <c r="D32" s="2"/>
      <c r="E32" s="2"/>
      <c r="F32" s="2"/>
      <c r="G32" s="2"/>
      <c r="K32" s="2"/>
      <c r="L32" s="2"/>
      <c r="M32" s="2"/>
      <c r="N32" s="2"/>
      <c r="O32" s="2"/>
    </row>
    <row r="33" spans="3:15" x14ac:dyDescent="0.25">
      <c r="C33" s="2"/>
      <c r="D33" s="2"/>
      <c r="E33" s="2"/>
      <c r="F33" s="2"/>
      <c r="G33" s="2"/>
      <c r="K33" s="2"/>
      <c r="L33" s="2"/>
      <c r="M33" s="2"/>
      <c r="N33" s="2"/>
      <c r="O3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opLeftCell="A10" workbookViewId="0">
      <selection activeCell="D64" sqref="D64"/>
    </sheetView>
  </sheetViews>
  <sheetFormatPr defaultRowHeight="15" x14ac:dyDescent="0.25"/>
  <cols>
    <col min="1" max="1" width="33.5703125" customWidth="1"/>
    <col min="2" max="2" width="14.140625" customWidth="1"/>
    <col min="3" max="3" width="12.28515625" customWidth="1"/>
    <col min="4" max="11" width="11.5703125" bestFit="1" customWidth="1"/>
    <col min="12" max="12" width="10.5703125" bestFit="1" customWidth="1"/>
    <col min="14" max="14" width="9.5703125" bestFit="1" customWidth="1"/>
    <col min="15" max="15" width="14.7109375" style="1" bestFit="1" customWidth="1"/>
    <col min="16" max="16" width="11.140625" style="1" bestFit="1" customWidth="1"/>
    <col min="17" max="17" width="14.7109375" style="1" bestFit="1" customWidth="1"/>
    <col min="21" max="21" width="10" bestFit="1" customWidth="1"/>
  </cols>
  <sheetData>
    <row r="1" spans="1:21" x14ac:dyDescent="0.25">
      <c r="A1" t="s">
        <v>28</v>
      </c>
    </row>
    <row r="2" spans="1:21" x14ac:dyDescent="0.25">
      <c r="A2">
        <f ca="1">_xlfn.NUMBERVALUE(MID(CELL("filename",A1),FIND("]",CELL("filename",A1))+1,255))</f>
        <v>2013</v>
      </c>
    </row>
    <row r="4" spans="1:21" x14ac:dyDescent="0.25">
      <c r="L4" s="4">
        <f ca="1">A2</f>
        <v>2013</v>
      </c>
    </row>
    <row r="5" spans="1:21" x14ac:dyDescent="0.25">
      <c r="B5" s="4">
        <v>2011</v>
      </c>
      <c r="C5" s="4">
        <f>B5+1</f>
        <v>2012</v>
      </c>
      <c r="D5" s="4">
        <f>C5+1</f>
        <v>2013</v>
      </c>
      <c r="E5" s="4">
        <f t="shared" ref="E5:K5" si="0">D5+1</f>
        <v>2014</v>
      </c>
      <c r="F5" s="4">
        <f t="shared" si="0"/>
        <v>2015</v>
      </c>
      <c r="G5" s="4">
        <f t="shared" si="0"/>
        <v>2016</v>
      </c>
      <c r="H5" s="4">
        <f t="shared" si="0"/>
        <v>2017</v>
      </c>
      <c r="I5" s="4">
        <f t="shared" si="0"/>
        <v>2018</v>
      </c>
      <c r="J5" s="4">
        <f t="shared" si="0"/>
        <v>2019</v>
      </c>
      <c r="K5" s="4">
        <f t="shared" si="0"/>
        <v>2020</v>
      </c>
      <c r="L5" s="4" t="s">
        <v>15</v>
      </c>
      <c r="M5" t="s">
        <v>22</v>
      </c>
      <c r="N5" t="s">
        <v>16</v>
      </c>
      <c r="O5" s="9" t="s">
        <v>21</v>
      </c>
      <c r="P5" s="9" t="s">
        <v>22</v>
      </c>
    </row>
    <row r="6" spans="1:21" x14ac:dyDescent="0.25">
      <c r="A6" s="5" t="s">
        <v>11</v>
      </c>
      <c r="B6" s="5" t="str">
        <f ca="1">IF(B5&lt;$A$2,"Persistance",IF(B5=$A$2,"Current","N/A"))</f>
        <v>Persistance</v>
      </c>
      <c r="C6" s="5" t="str">
        <f t="shared" ref="C6:K6" ca="1" si="1">IF(C5&lt;$A$2,"Persistance",IF(C5=$A$2,"Current","N/A"))</f>
        <v>Persistance</v>
      </c>
      <c r="D6" s="5" t="str">
        <f t="shared" ca="1" si="1"/>
        <v>Current</v>
      </c>
      <c r="E6" s="5" t="str">
        <f t="shared" ca="1" si="1"/>
        <v>N/A</v>
      </c>
      <c r="F6" s="5" t="str">
        <f t="shared" ca="1" si="1"/>
        <v>N/A</v>
      </c>
      <c r="G6" s="5" t="str">
        <f t="shared" ca="1" si="1"/>
        <v>N/A</v>
      </c>
      <c r="H6" s="5" t="str">
        <f t="shared" ca="1" si="1"/>
        <v>N/A</v>
      </c>
      <c r="I6" s="5" t="str">
        <f t="shared" ca="1" si="1"/>
        <v>N/A</v>
      </c>
      <c r="J6" s="5" t="str">
        <f t="shared" ca="1" si="1"/>
        <v>N/A</v>
      </c>
      <c r="K6" s="5" t="str">
        <f t="shared" ca="1" si="1"/>
        <v>N/A</v>
      </c>
      <c r="L6" s="5" t="s">
        <v>18</v>
      </c>
      <c r="M6" s="7" t="s">
        <v>18</v>
      </c>
      <c r="N6" s="7" t="s">
        <v>17</v>
      </c>
      <c r="O6" s="8" t="s">
        <v>23</v>
      </c>
      <c r="P6" s="8" t="s">
        <v>23</v>
      </c>
      <c r="Q6" s="8" t="s">
        <v>24</v>
      </c>
    </row>
    <row r="8" spans="1:21" x14ac:dyDescent="0.25">
      <c r="A8" t="s">
        <v>70</v>
      </c>
      <c r="B8" s="59">
        <f ca="1">SUMIFS(OFFSET(Persistance!$K:$K,0,$A$2-Persistance!$K$1),Persistance!$B:$B,'2013'!$A8,Persistance!$D:$D,'2013'!B$5,Persistance!$A:$A,"Consumer")*1000</f>
        <v>0</v>
      </c>
      <c r="C8" s="59">
        <f ca="1">SUMIFS(OFFSET(Persistance!$K:$K,0,$A$2-Persistance!$K$1),Persistance!$B:$B,'2013'!$A8,Persistance!$D:$D,'2013'!C$5,Persistance!$A:$A,"Consumer")*1000</f>
        <v>0</v>
      </c>
      <c r="D8" s="59">
        <f ca="1">SUMIFS(OFFSET(Persistance!$K:$K,0,$A$2-Persistance!$K$1),Persistance!$B:$B,'2013'!$A8,Persistance!$D:$D,'2013'!D$5,Persistance!$A:$A,"Consumer")*1000</f>
        <v>0</v>
      </c>
      <c r="E8" s="59">
        <f ca="1">SUMIFS(OFFSET(Persistance!$K:$K,0,$A$2-Persistance!$K$1),Persistance!$B:$B,'2013'!$A8,Persistance!$D:$D,'2013'!E$5,Persistance!$A:$A,"Consumer")*1000</f>
        <v>0</v>
      </c>
      <c r="F8" s="59">
        <f ca="1">SUMIFS(OFFSET(Persistance!$K:$K,0,$A$2-Persistance!$K$1),Persistance!$B:$B,'2013'!$A8,Persistance!$D:$D,'2013'!F$5,Persistance!$A:$A,"Consumer")*1000</f>
        <v>0</v>
      </c>
      <c r="G8" s="59">
        <f ca="1">SUMIFS(OFFSET(Persistance!$K:$K,0,$A$2-Persistance!$K$1),Persistance!$B:$B,'2013'!$A8,Persistance!$D:$D,'2013'!G$5,Persistance!$A:$A,"Consumer")*1000</f>
        <v>0</v>
      </c>
      <c r="H8" s="59">
        <f ca="1">SUMIFS(OFFSET(Persistance!$K:$K,0,$A$2-Persistance!$K$1),Persistance!$B:$B,'2013'!$A8,Persistance!$D:$D,'2013'!H$5,Persistance!$A:$A,"Consumer")*1000</f>
        <v>0</v>
      </c>
      <c r="I8" s="59">
        <f ca="1">SUMIFS(OFFSET(Persistance!$K:$K,0,$A$2-Persistance!$K$1),Persistance!$B:$B,'2013'!$A8,Persistance!$D:$D,'2013'!I$5,Persistance!$A:$A,"Consumer")*1000</f>
        <v>0</v>
      </c>
      <c r="J8" s="59">
        <f ca="1">SUMIFS(OFFSET(Persistance!$K:$K,0,$A$2-Persistance!$K$1),Persistance!$B:$B,'2013'!$A8,Persistance!$D:$D,'2013'!J$5,Persistance!$A:$A,"Consumer")*1000</f>
        <v>0</v>
      </c>
      <c r="K8" s="59">
        <f ca="1">SUMIFS(OFFSET(Persistance!$K:$K,0,$A$2-Persistance!$K$1),Persistance!$B:$B,'2013'!$A8,Persistance!$D:$D,'2013'!K$5,Persistance!$A:$A,"Consumer")*1000</f>
        <v>0</v>
      </c>
      <c r="L8" s="34">
        <f ca="1">SUM(B8:K8)</f>
        <v>0</v>
      </c>
      <c r="M8" s="34"/>
      <c r="N8" s="35"/>
      <c r="O8" s="36"/>
      <c r="P8" s="36"/>
      <c r="Q8" s="36"/>
      <c r="R8" s="2"/>
      <c r="U8" s="2"/>
    </row>
    <row r="9" spans="1:21" x14ac:dyDescent="0.25">
      <c r="A9" t="s">
        <v>78</v>
      </c>
      <c r="B9" s="59">
        <f ca="1">SUMIFS(OFFSET(Persistance!$K:$K,0,$A$2-Persistance!$K$1),Persistance!$B:$B,'2013'!$A9,Persistance!$D:$D,'2013'!B$5,Persistance!$A:$A,"Consumer")*1000</f>
        <v>0</v>
      </c>
      <c r="C9" s="59">
        <f ca="1">SUMIFS(OFFSET(Persistance!$K:$K,0,$A$2-Persistance!$K$1),Persistance!$B:$B,'2013'!$A9,Persistance!$D:$D,'2013'!C$5,Persistance!$A:$A,"Consumer")*1000</f>
        <v>0</v>
      </c>
      <c r="D9" s="59">
        <f ca="1">SUMIFS(OFFSET(Persistance!$K:$K,0,$A$2-Persistance!$K$1),Persistance!$B:$B,'2013'!$A9,Persistance!$D:$D,'2013'!D$5,Persistance!$A:$A,"Consumer")*1000</f>
        <v>39385.980026691002</v>
      </c>
      <c r="E9" s="59">
        <f ca="1">SUMIFS(OFFSET(Persistance!$K:$K,0,$A$2-Persistance!$K$1),Persistance!$B:$B,'2013'!$A9,Persistance!$D:$D,'2013'!E$5,Persistance!$A:$A,"Consumer")*1000</f>
        <v>0</v>
      </c>
      <c r="F9" s="59">
        <f ca="1">SUMIFS(OFFSET(Persistance!$K:$K,0,$A$2-Persistance!$K$1),Persistance!$B:$B,'2013'!$A9,Persistance!$D:$D,'2013'!F$5,Persistance!$A:$A,"Consumer")*1000</f>
        <v>0</v>
      </c>
      <c r="G9" s="59">
        <f ca="1">SUMIFS(OFFSET(Persistance!$K:$K,0,$A$2-Persistance!$K$1),Persistance!$B:$B,'2013'!$A9,Persistance!$D:$D,'2013'!G$5,Persistance!$A:$A,"Consumer")*1000</f>
        <v>0</v>
      </c>
      <c r="H9" s="59">
        <f ca="1">SUMIFS(OFFSET(Persistance!$K:$K,0,$A$2-Persistance!$K$1),Persistance!$B:$B,'2013'!$A9,Persistance!$D:$D,'2013'!H$5,Persistance!$A:$A,"Consumer")*1000</f>
        <v>0</v>
      </c>
      <c r="I9" s="59">
        <f ca="1">SUMIFS(OFFSET(Persistance!$K:$K,0,$A$2-Persistance!$K$1),Persistance!$B:$B,'2013'!$A9,Persistance!$D:$D,'2013'!I$5,Persistance!$A:$A,"Consumer")*1000</f>
        <v>0</v>
      </c>
      <c r="J9" s="59">
        <f ca="1">SUMIFS(OFFSET(Persistance!$K:$K,0,$A$2-Persistance!$K$1),Persistance!$B:$B,'2013'!$A9,Persistance!$D:$D,'2013'!J$5,Persistance!$A:$A,"Consumer")*1000</f>
        <v>0</v>
      </c>
      <c r="K9" s="59">
        <f ca="1">SUMIFS(OFFSET(Persistance!$K:$K,0,$A$2-Persistance!$K$1),Persistance!$B:$B,'2013'!$A9,Persistance!$D:$D,'2013'!K$5,Persistance!$A:$A,"Consumer")*1000</f>
        <v>0</v>
      </c>
      <c r="L9" s="34">
        <f t="shared" ref="L9:L28" ca="1" si="2">SUM(B9:K9)</f>
        <v>39385.980026691002</v>
      </c>
      <c r="M9" s="34"/>
      <c r="N9" s="35"/>
      <c r="O9" s="36"/>
      <c r="P9" s="36"/>
      <c r="Q9" s="36"/>
      <c r="R9" s="2"/>
      <c r="S9" s="2"/>
      <c r="T9" s="2"/>
      <c r="U9" s="2"/>
    </row>
    <row r="10" spans="1:21" x14ac:dyDescent="0.25">
      <c r="A10" t="s">
        <v>1</v>
      </c>
      <c r="B10" s="59">
        <f ca="1">SUMIFS(OFFSET(Persistance!$K:$K,0,$A$2-Persistance!$K$1),Persistance!$B:$B,'2013'!$A10,Persistance!$D:$D,'2013'!B$5,Persistance!$A:$A,"Consumer")*1000</f>
        <v>0</v>
      </c>
      <c r="C10" s="59">
        <f ca="1">SUMIFS(OFFSET(Persistance!$K:$K,0,$A$2-Persistance!$K$1),Persistance!$B:$B,'2013'!$A10,Persistance!$D:$D,'2013'!C$5,Persistance!$A:$A,"Consumer")*1000</f>
        <v>9652.6160615853969</v>
      </c>
      <c r="D10" s="59">
        <f ca="1">SUMIFS(OFFSET(Persistance!$K:$K,0,$A$2-Persistance!$K$1),Persistance!$B:$B,'2013'!$A10,Persistance!$D:$D,'2013'!D$5,Persistance!$A:$A,"Consumer")*1000</f>
        <v>22535.832559999999</v>
      </c>
      <c r="E10" s="59">
        <f ca="1">SUMIFS(OFFSET(Persistance!$K:$K,0,$A$2-Persistance!$K$1),Persistance!$B:$B,'2013'!$A10,Persistance!$D:$D,'2013'!E$5,Persistance!$A:$A,"Consumer")*1000</f>
        <v>0</v>
      </c>
      <c r="F10" s="59">
        <f ca="1">SUMIFS(OFFSET(Persistance!$K:$K,0,$A$2-Persistance!$K$1),Persistance!$B:$B,'2013'!$A10,Persistance!$D:$D,'2013'!F$5,Persistance!$A:$A,"Consumer")*1000</f>
        <v>0</v>
      </c>
      <c r="G10" s="59">
        <f ca="1">SUMIFS(OFFSET(Persistance!$K:$K,0,$A$2-Persistance!$K$1),Persistance!$B:$B,'2013'!$A10,Persistance!$D:$D,'2013'!G$5,Persistance!$A:$A,"Consumer")*1000</f>
        <v>0</v>
      </c>
      <c r="H10" s="59">
        <f ca="1">SUMIFS(OFFSET(Persistance!$K:$K,0,$A$2-Persistance!$K$1),Persistance!$B:$B,'2013'!$A10,Persistance!$D:$D,'2013'!H$5,Persistance!$A:$A,"Consumer")*1000</f>
        <v>0</v>
      </c>
      <c r="I10" s="59">
        <f ca="1">SUMIFS(OFFSET(Persistance!$K:$K,0,$A$2-Persistance!$K$1),Persistance!$B:$B,'2013'!$A10,Persistance!$D:$D,'2013'!I$5,Persistance!$A:$A,"Consumer")*1000</f>
        <v>0</v>
      </c>
      <c r="J10" s="59">
        <f ca="1">SUMIFS(OFFSET(Persistance!$K:$K,0,$A$2-Persistance!$K$1),Persistance!$B:$B,'2013'!$A10,Persistance!$D:$D,'2013'!J$5,Persistance!$A:$A,"Consumer")*1000</f>
        <v>0</v>
      </c>
      <c r="K10" s="59">
        <f ca="1">SUMIFS(OFFSET(Persistance!$K:$K,0,$A$2-Persistance!$K$1),Persistance!$B:$B,'2013'!$A10,Persistance!$D:$D,'2013'!K$5,Persistance!$A:$A,"Consumer")*1000</f>
        <v>0</v>
      </c>
      <c r="L10" s="34">
        <f t="shared" ca="1" si="2"/>
        <v>32188.448621585398</v>
      </c>
      <c r="M10" s="34"/>
      <c r="N10" s="35"/>
      <c r="O10" s="36"/>
      <c r="P10" s="36"/>
      <c r="Q10" s="36"/>
      <c r="R10" s="2"/>
      <c r="S10" s="2"/>
      <c r="T10" s="2"/>
      <c r="U10" s="2"/>
    </row>
    <row r="11" spans="1:21" x14ac:dyDescent="0.25">
      <c r="A11" t="s">
        <v>0</v>
      </c>
      <c r="B11" s="59">
        <f ca="1">SUMIFS(OFFSET(Persistance!$K:$K,0,$A$2-Persistance!$K$1),Persistance!$B:$B,'2013'!$A11,Persistance!$D:$D,'2013'!B$5,Persistance!$A:$A,"Consumer")*1000</f>
        <v>0</v>
      </c>
      <c r="C11" s="59">
        <f ca="1">SUMIFS(OFFSET(Persistance!$K:$K,0,$A$2-Persistance!$K$1),Persistance!$B:$B,'2013'!$A11,Persistance!$D:$D,'2013'!C$5,Persistance!$A:$A,"Consumer")*1000</f>
        <v>38455.009992674655</v>
      </c>
      <c r="D11" s="59">
        <f ca="1">SUMIFS(OFFSET(Persistance!$K:$K,0,$A$2-Persistance!$K$1),Persistance!$B:$B,'2013'!$A11,Persistance!$D:$D,'2013'!D$5,Persistance!$A:$A,"Consumer")*1000</f>
        <v>23949.589056406141</v>
      </c>
      <c r="E11" s="59">
        <f ca="1">SUMIFS(OFFSET(Persistance!$K:$K,0,$A$2-Persistance!$K$1),Persistance!$B:$B,'2013'!$A11,Persistance!$D:$D,'2013'!E$5,Persistance!$A:$A,"Consumer")*1000</f>
        <v>0</v>
      </c>
      <c r="F11" s="59">
        <f ca="1">SUMIFS(OFFSET(Persistance!$K:$K,0,$A$2-Persistance!$K$1),Persistance!$B:$B,'2013'!$A11,Persistance!$D:$D,'2013'!F$5,Persistance!$A:$A,"Consumer")*1000</f>
        <v>0</v>
      </c>
      <c r="G11" s="59">
        <f ca="1">SUMIFS(OFFSET(Persistance!$K:$K,0,$A$2-Persistance!$K$1),Persistance!$B:$B,'2013'!$A11,Persistance!$D:$D,'2013'!G$5,Persistance!$A:$A,"Consumer")*1000</f>
        <v>0</v>
      </c>
      <c r="H11" s="59">
        <f ca="1">SUMIFS(OFFSET(Persistance!$K:$K,0,$A$2-Persistance!$K$1),Persistance!$B:$B,'2013'!$A11,Persistance!$D:$D,'2013'!H$5,Persistance!$A:$A,"Consumer")*1000</f>
        <v>0</v>
      </c>
      <c r="I11" s="59">
        <f ca="1">SUMIFS(OFFSET(Persistance!$K:$K,0,$A$2-Persistance!$K$1),Persistance!$B:$B,'2013'!$A11,Persistance!$D:$D,'2013'!I$5,Persistance!$A:$A,"Consumer")*1000</f>
        <v>0</v>
      </c>
      <c r="J11" s="59">
        <f ca="1">SUMIFS(OFFSET(Persistance!$K:$K,0,$A$2-Persistance!$K$1),Persistance!$B:$B,'2013'!$A11,Persistance!$D:$D,'2013'!J$5,Persistance!$A:$A,"Consumer")*1000</f>
        <v>0</v>
      </c>
      <c r="K11" s="59">
        <f ca="1">SUMIFS(OFFSET(Persistance!$K:$K,0,$A$2-Persistance!$K$1),Persistance!$B:$B,'2013'!$A11,Persistance!$D:$D,'2013'!K$5,Persistance!$A:$A,"Consumer")*1000</f>
        <v>0</v>
      </c>
      <c r="L11" s="34">
        <f t="shared" ca="1" si="2"/>
        <v>62404.599049080796</v>
      </c>
      <c r="M11" s="34"/>
      <c r="N11" s="35"/>
      <c r="O11" s="36"/>
      <c r="P11" s="36"/>
      <c r="Q11" s="36"/>
      <c r="R11" s="2"/>
      <c r="S11" s="2"/>
      <c r="T11" s="2"/>
      <c r="U11" s="2"/>
    </row>
    <row r="12" spans="1:21" x14ac:dyDescent="0.25">
      <c r="A12" t="s">
        <v>55</v>
      </c>
      <c r="B12" s="59">
        <f ca="1">SUMIFS(OFFSET(Persistance!$K:$K,0,$A$2-Persistance!$K$1),Persistance!$B:$B,'2013'!$A12,Persistance!$D:$D,'2013'!B$5,Persistance!$A:$A,"Consumer")*1000</f>
        <v>0</v>
      </c>
      <c r="C12" s="59">
        <f ca="1">SUMIFS(OFFSET(Persistance!$K:$K,0,$A$2-Persistance!$K$1),Persistance!$B:$B,'2013'!$A12,Persistance!$D:$D,'2013'!C$5,Persistance!$A:$A,"Consumer")*1000</f>
        <v>0</v>
      </c>
      <c r="D12" s="59">
        <f ca="1">SUMIFS(OFFSET(Persistance!$K:$K,0,$A$2-Persistance!$K$1),Persistance!$B:$B,'2013'!$A12,Persistance!$D:$D,'2013'!D$5,Persistance!$A:$A,"Consumer")*1000</f>
        <v>0</v>
      </c>
      <c r="E12" s="59">
        <f ca="1">SUMIFS(OFFSET(Persistance!$K:$K,0,$A$2-Persistance!$K$1),Persistance!$B:$B,'2013'!$A12,Persistance!$D:$D,'2013'!E$5,Persistance!$A:$A,"Consumer")*1000</f>
        <v>0</v>
      </c>
      <c r="F12" s="59">
        <f ca="1">SUMIFS(OFFSET(Persistance!$K:$K,0,$A$2-Persistance!$K$1),Persistance!$B:$B,'2013'!$A12,Persistance!$D:$D,'2013'!F$5,Persistance!$A:$A,"Consumer")*1000</f>
        <v>0</v>
      </c>
      <c r="G12" s="59">
        <f ca="1">SUMIFS(OFFSET(Persistance!$K:$K,0,$A$2-Persistance!$K$1),Persistance!$B:$B,'2013'!$A12,Persistance!$D:$D,'2013'!G$5,Persistance!$A:$A,"Consumer")*1000</f>
        <v>0</v>
      </c>
      <c r="H12" s="59">
        <f ca="1">SUMIFS(OFFSET(Persistance!$K:$K,0,$A$2-Persistance!$K$1),Persistance!$B:$B,'2013'!$A12,Persistance!$D:$D,'2013'!H$5,Persistance!$A:$A,"Consumer")*1000</f>
        <v>0</v>
      </c>
      <c r="I12" s="59">
        <f ca="1">SUMIFS(OFFSET(Persistance!$K:$K,0,$A$2-Persistance!$K$1),Persistance!$B:$B,'2013'!$A12,Persistance!$D:$D,'2013'!I$5,Persistance!$A:$A,"Consumer")*1000</f>
        <v>0</v>
      </c>
      <c r="J12" s="59">
        <f ca="1">SUMIFS(OFFSET(Persistance!$K:$K,0,$A$2-Persistance!$K$1),Persistance!$B:$B,'2013'!$A12,Persistance!$D:$D,'2013'!J$5,Persistance!$A:$A,"Consumer")*1000</f>
        <v>0</v>
      </c>
      <c r="K12" s="59">
        <f ca="1">SUMIFS(OFFSET(Persistance!$K:$K,0,$A$2-Persistance!$K$1),Persistance!$B:$B,'2013'!$A12,Persistance!$D:$D,'2013'!K$5,Persistance!$A:$A,"Consumer")*1000</f>
        <v>0</v>
      </c>
      <c r="L12" s="34">
        <f t="shared" ca="1" si="2"/>
        <v>0</v>
      </c>
      <c r="M12" s="34"/>
      <c r="N12" s="35"/>
      <c r="O12" s="36"/>
      <c r="P12" s="36"/>
      <c r="Q12" s="36"/>
      <c r="R12" s="2"/>
      <c r="S12" s="2"/>
      <c r="T12" s="2"/>
      <c r="U12" s="2"/>
    </row>
    <row r="13" spans="1:21" x14ac:dyDescent="0.25">
      <c r="A13" t="s">
        <v>4</v>
      </c>
      <c r="B13" s="59">
        <f ca="1">SUMIFS(OFFSET(Persistance!$K:$K,0,$A$2-Persistance!$K$1),Persistance!$B:$B,'2013'!$A13,Persistance!$D:$D,'2013'!B$5,Persistance!$A:$A,"Consumer")*1000</f>
        <v>0</v>
      </c>
      <c r="C13" s="59">
        <f ca="1">SUMIFS(OFFSET(Persistance!$K:$K,0,$A$2-Persistance!$K$1),Persistance!$B:$B,'2013'!$A13,Persistance!$D:$D,'2013'!C$5,Persistance!$A:$A,"Consumer")*1000</f>
        <v>136855.33643476819</v>
      </c>
      <c r="D13" s="59">
        <f ca="1">SUMIFS(OFFSET(Persistance!$K:$K,0,$A$2-Persistance!$K$1),Persistance!$B:$B,'2013'!$A13,Persistance!$D:$D,'2013'!D$5,Persistance!$A:$A,"Consumer")*1000</f>
        <v>0</v>
      </c>
      <c r="E13" s="59">
        <f ca="1">SUMIFS(OFFSET(Persistance!$K:$K,0,$A$2-Persistance!$K$1),Persistance!$B:$B,'2013'!$A13,Persistance!$D:$D,'2013'!E$5,Persistance!$A:$A,"Consumer")*1000</f>
        <v>0</v>
      </c>
      <c r="F13" s="59">
        <f ca="1">SUMIFS(OFFSET(Persistance!$K:$K,0,$A$2-Persistance!$K$1),Persistance!$B:$B,'2013'!$A13,Persistance!$D:$D,'2013'!F$5,Persistance!$A:$A,"Consumer")*1000</f>
        <v>0</v>
      </c>
      <c r="G13" s="59">
        <f ca="1">SUMIFS(OFFSET(Persistance!$K:$K,0,$A$2-Persistance!$K$1),Persistance!$B:$B,'2013'!$A13,Persistance!$D:$D,'2013'!G$5,Persistance!$A:$A,"Consumer")*1000</f>
        <v>0</v>
      </c>
      <c r="H13" s="59">
        <f ca="1">SUMIFS(OFFSET(Persistance!$K:$K,0,$A$2-Persistance!$K$1),Persistance!$B:$B,'2013'!$A13,Persistance!$D:$D,'2013'!H$5,Persistance!$A:$A,"Consumer")*1000</f>
        <v>0</v>
      </c>
      <c r="I13" s="59">
        <f ca="1">SUMIFS(OFFSET(Persistance!$K:$K,0,$A$2-Persistance!$K$1),Persistance!$B:$B,'2013'!$A13,Persistance!$D:$D,'2013'!I$5,Persistance!$A:$A,"Consumer")*1000</f>
        <v>0</v>
      </c>
      <c r="J13" s="59">
        <f ca="1">SUMIFS(OFFSET(Persistance!$K:$K,0,$A$2-Persistance!$K$1),Persistance!$B:$B,'2013'!$A13,Persistance!$D:$D,'2013'!J$5,Persistance!$A:$A,"Consumer")*1000</f>
        <v>0</v>
      </c>
      <c r="K13" s="59">
        <f ca="1">SUMIFS(OFFSET(Persistance!$K:$K,0,$A$2-Persistance!$K$1),Persistance!$B:$B,'2013'!$A13,Persistance!$D:$D,'2013'!K$5,Persistance!$A:$A,"Consumer")*1000</f>
        <v>0</v>
      </c>
      <c r="L13" s="34">
        <f t="shared" ca="1" si="2"/>
        <v>136855.33643476819</v>
      </c>
      <c r="M13" s="34"/>
      <c r="N13" s="35"/>
      <c r="O13" s="36"/>
      <c r="P13" s="36"/>
      <c r="Q13" s="36"/>
      <c r="R13" s="2"/>
      <c r="S13" s="2"/>
      <c r="T13" s="2"/>
      <c r="U13" s="2"/>
    </row>
    <row r="14" spans="1:21" x14ac:dyDescent="0.25">
      <c r="A14" t="s">
        <v>54</v>
      </c>
      <c r="B14" s="59">
        <f ca="1">SUMIFS(OFFSET(Persistance!$K:$K,0,$A$2-Persistance!$K$1),Persistance!$B:$B,'2013'!$A14,Persistance!$D:$D,'2013'!B$5,Persistance!$A:$A,"Consumer")*1000</f>
        <v>0</v>
      </c>
      <c r="C14" s="59">
        <f ca="1">SUMIFS(OFFSET(Persistance!$K:$K,0,$A$2-Persistance!$K$1),Persistance!$B:$B,'2013'!$A14,Persistance!$D:$D,'2013'!C$5,Persistance!$A:$A,"Consumer")*1000</f>
        <v>0</v>
      </c>
      <c r="D14" s="59">
        <f ca="1">SUMIFS(OFFSET(Persistance!$K:$K,0,$A$2-Persistance!$K$1),Persistance!$B:$B,'2013'!$A14,Persistance!$D:$D,'2013'!D$5,Persistance!$A:$A,"Consumer")*1000</f>
        <v>0</v>
      </c>
      <c r="E14" s="59">
        <f ca="1">SUMIFS(OFFSET(Persistance!$K:$K,0,$A$2-Persistance!$K$1),Persistance!$B:$B,'2013'!$A14,Persistance!$D:$D,'2013'!E$5,Persistance!$A:$A,"Consumer")*1000</f>
        <v>0</v>
      </c>
      <c r="F14" s="59">
        <f ca="1">SUMIFS(OFFSET(Persistance!$K:$K,0,$A$2-Persistance!$K$1),Persistance!$B:$B,'2013'!$A14,Persistance!$D:$D,'2013'!F$5,Persistance!$A:$A,"Consumer")*1000</f>
        <v>0</v>
      </c>
      <c r="G14" s="59">
        <f ca="1">SUMIFS(OFFSET(Persistance!$K:$K,0,$A$2-Persistance!$K$1),Persistance!$B:$B,'2013'!$A14,Persistance!$D:$D,'2013'!G$5,Persistance!$A:$A,"Consumer")*1000</f>
        <v>0</v>
      </c>
      <c r="H14" s="59">
        <f ca="1">SUMIFS(OFFSET(Persistance!$K:$K,0,$A$2-Persistance!$K$1),Persistance!$B:$B,'2013'!$A14,Persistance!$D:$D,'2013'!H$5,Persistance!$A:$A,"Consumer")*1000</f>
        <v>0</v>
      </c>
      <c r="I14" s="59">
        <f ca="1">SUMIFS(OFFSET(Persistance!$K:$K,0,$A$2-Persistance!$K$1),Persistance!$B:$B,'2013'!$A14,Persistance!$D:$D,'2013'!I$5,Persistance!$A:$A,"Consumer")*1000</f>
        <v>0</v>
      </c>
      <c r="J14" s="59">
        <f ca="1">SUMIFS(OFFSET(Persistance!$K:$K,0,$A$2-Persistance!$K$1),Persistance!$B:$B,'2013'!$A14,Persistance!$D:$D,'2013'!J$5,Persistance!$A:$A,"Consumer")*1000</f>
        <v>0</v>
      </c>
      <c r="K14" s="59">
        <f ca="1">SUMIFS(OFFSET(Persistance!$K:$K,0,$A$2-Persistance!$K$1),Persistance!$B:$B,'2013'!$A14,Persistance!$D:$D,'2013'!K$5,Persistance!$A:$A,"Consumer")*1000</f>
        <v>0</v>
      </c>
      <c r="L14" s="34">
        <f t="shared" ca="1" si="2"/>
        <v>0</v>
      </c>
      <c r="M14" s="34"/>
      <c r="N14" s="35"/>
      <c r="O14" s="36"/>
      <c r="P14" s="36"/>
      <c r="Q14" s="36"/>
      <c r="R14" s="2"/>
      <c r="S14" s="2"/>
      <c r="T14" s="2"/>
      <c r="U14" s="2"/>
    </row>
    <row r="15" spans="1:21" x14ac:dyDescent="0.25">
      <c r="A15" t="s">
        <v>79</v>
      </c>
      <c r="B15" s="59">
        <f ca="1">SUMIFS(OFFSET(Persistance!$K:$K,0,$A$2-Persistance!$K$1),Persistance!$B:$B,'2013'!$A15,Persistance!$D:$D,'2013'!B$5,Persistance!$A:$A,"Consumer")*1000</f>
        <v>0</v>
      </c>
      <c r="C15" s="59">
        <f ca="1">SUMIFS(OFFSET(Persistance!$K:$K,0,$A$2-Persistance!$K$1),Persistance!$B:$B,'2013'!$A15,Persistance!$D:$D,'2013'!C$5,Persistance!$A:$A,"Consumer")*1000</f>
        <v>0</v>
      </c>
      <c r="D15" s="59">
        <f ca="1">SUMIFS(OFFSET(Persistance!$K:$K,0,$A$2-Persistance!$K$1),Persistance!$B:$B,'2013'!$A15,Persistance!$D:$D,'2013'!D$5,Persistance!$A:$A,"Consumer")*1000</f>
        <v>87789.616450820002</v>
      </c>
      <c r="E15" s="59">
        <f ca="1">SUMIFS(OFFSET(Persistance!$K:$K,0,$A$2-Persistance!$K$1),Persistance!$B:$B,'2013'!$A15,Persistance!$D:$D,'2013'!E$5,Persistance!$A:$A,"Consumer")*1000</f>
        <v>0</v>
      </c>
      <c r="F15" s="59">
        <f ca="1">SUMIFS(OFFSET(Persistance!$K:$K,0,$A$2-Persistance!$K$1),Persistance!$B:$B,'2013'!$A15,Persistance!$D:$D,'2013'!F$5,Persistance!$A:$A,"Consumer")*1000</f>
        <v>0</v>
      </c>
      <c r="G15" s="59">
        <f ca="1">SUMIFS(OFFSET(Persistance!$K:$K,0,$A$2-Persistance!$K$1),Persistance!$B:$B,'2013'!$A15,Persistance!$D:$D,'2013'!G$5,Persistance!$A:$A,"Consumer")*1000</f>
        <v>0</v>
      </c>
      <c r="H15" s="59">
        <f ca="1">SUMIFS(OFFSET(Persistance!$K:$K,0,$A$2-Persistance!$K$1),Persistance!$B:$B,'2013'!$A15,Persistance!$D:$D,'2013'!H$5,Persistance!$A:$A,"Consumer")*1000</f>
        <v>0</v>
      </c>
      <c r="I15" s="59">
        <f ca="1">SUMIFS(OFFSET(Persistance!$K:$K,0,$A$2-Persistance!$K$1),Persistance!$B:$B,'2013'!$A15,Persistance!$D:$D,'2013'!I$5,Persistance!$A:$A,"Consumer")*1000</f>
        <v>0</v>
      </c>
      <c r="J15" s="59">
        <f ca="1">SUMIFS(OFFSET(Persistance!$K:$K,0,$A$2-Persistance!$K$1),Persistance!$B:$B,'2013'!$A15,Persistance!$D:$D,'2013'!J$5,Persistance!$A:$A,"Consumer")*1000</f>
        <v>0</v>
      </c>
      <c r="K15" s="59">
        <f ca="1">SUMIFS(OFFSET(Persistance!$K:$K,0,$A$2-Persistance!$K$1),Persistance!$B:$B,'2013'!$A15,Persistance!$D:$D,'2013'!K$5,Persistance!$A:$A,"Consumer")*1000</f>
        <v>0</v>
      </c>
      <c r="L15" s="34">
        <f t="shared" ca="1" si="2"/>
        <v>87789.616450820002</v>
      </c>
      <c r="M15" s="34"/>
      <c r="N15" s="35"/>
      <c r="O15" s="36"/>
      <c r="P15" s="36"/>
      <c r="Q15" s="36"/>
      <c r="R15" s="2"/>
      <c r="S15" s="2"/>
      <c r="T15" s="2"/>
      <c r="U15" s="2"/>
    </row>
    <row r="16" spans="1:21" x14ac:dyDescent="0.25">
      <c r="A16" t="s">
        <v>3</v>
      </c>
      <c r="B16" s="59">
        <f ca="1">SUMIFS(OFFSET(Persistance!$K:$K,0,$A$2-Persistance!$K$1),Persistance!$B:$B,'2013'!$A16,Persistance!$D:$D,'2013'!B$5,Persistance!$A:$A,"Consumer")*1000</f>
        <v>0</v>
      </c>
      <c r="C16" s="59">
        <f ca="1">SUMIFS(OFFSET(Persistance!$K:$K,0,$A$2-Persistance!$K$1),Persistance!$B:$B,'2013'!$A16,Persistance!$D:$D,'2013'!C$5,Persistance!$A:$A,"Consumer")*1000</f>
        <v>7144.8626837196434</v>
      </c>
      <c r="D16" s="59">
        <f ca="1">SUMIFS(OFFSET(Persistance!$K:$K,0,$A$2-Persistance!$K$1),Persistance!$B:$B,'2013'!$A16,Persistance!$D:$D,'2013'!D$5,Persistance!$A:$A,"Consumer")*1000</f>
        <v>120</v>
      </c>
      <c r="E16" s="59">
        <f ca="1">SUMIFS(OFFSET(Persistance!$K:$K,0,$A$2-Persistance!$K$1),Persistance!$B:$B,'2013'!$A16,Persistance!$D:$D,'2013'!E$5,Persistance!$A:$A,"Consumer")*1000</f>
        <v>0</v>
      </c>
      <c r="F16" s="59">
        <f ca="1">SUMIFS(OFFSET(Persistance!$K:$K,0,$A$2-Persistance!$K$1),Persistance!$B:$B,'2013'!$A16,Persistance!$D:$D,'2013'!F$5,Persistance!$A:$A,"Consumer")*1000</f>
        <v>0</v>
      </c>
      <c r="G16" s="59">
        <f ca="1">SUMIFS(OFFSET(Persistance!$K:$K,0,$A$2-Persistance!$K$1),Persistance!$B:$B,'2013'!$A16,Persistance!$D:$D,'2013'!G$5,Persistance!$A:$A,"Consumer")*1000</f>
        <v>0</v>
      </c>
      <c r="H16" s="59">
        <f ca="1">SUMIFS(OFFSET(Persistance!$K:$K,0,$A$2-Persistance!$K$1),Persistance!$B:$B,'2013'!$A16,Persistance!$D:$D,'2013'!H$5,Persistance!$A:$A,"Consumer")*1000</f>
        <v>0</v>
      </c>
      <c r="I16" s="59">
        <f ca="1">SUMIFS(OFFSET(Persistance!$K:$K,0,$A$2-Persistance!$K$1),Persistance!$B:$B,'2013'!$A16,Persistance!$D:$D,'2013'!I$5,Persistance!$A:$A,"Consumer")*1000</f>
        <v>0</v>
      </c>
      <c r="J16" s="59">
        <f ca="1">SUMIFS(OFFSET(Persistance!$K:$K,0,$A$2-Persistance!$K$1),Persistance!$B:$B,'2013'!$A16,Persistance!$D:$D,'2013'!J$5,Persistance!$A:$A,"Consumer")*1000</f>
        <v>0</v>
      </c>
      <c r="K16" s="59">
        <f ca="1">SUMIFS(OFFSET(Persistance!$K:$K,0,$A$2-Persistance!$K$1),Persistance!$B:$B,'2013'!$A16,Persistance!$D:$D,'2013'!K$5,Persistance!$A:$A,"Consumer")*1000</f>
        <v>0</v>
      </c>
      <c r="L16" s="34">
        <f t="shared" ca="1" si="2"/>
        <v>7264.8626837196434</v>
      </c>
      <c r="M16" s="34"/>
      <c r="N16" s="35"/>
      <c r="O16" s="36"/>
      <c r="P16" s="36"/>
      <c r="Q16" s="36"/>
      <c r="R16" s="2"/>
      <c r="S16" s="2"/>
      <c r="T16" s="2"/>
      <c r="U16" s="2"/>
    </row>
    <row r="17" spans="1:21" x14ac:dyDescent="0.25">
      <c r="A17" t="s">
        <v>51</v>
      </c>
      <c r="B17" s="59">
        <f ca="1">SUMIFS(OFFSET(Persistance!$K:$K,0,$A$2-Persistance!$K$1),Persistance!$B:$B,'2013'!$A17,Persistance!$D:$D,'2013'!B$5,Persistance!$A:$A,"Consumer")*1000</f>
        <v>0</v>
      </c>
      <c r="C17" s="59">
        <f ca="1">SUMIFS(OFFSET(Persistance!$K:$K,0,$A$2-Persistance!$K$1),Persistance!$B:$B,'2013'!$A17,Persistance!$D:$D,'2013'!C$5,Persistance!$A:$A,"Consumer")*1000</f>
        <v>0</v>
      </c>
      <c r="D17" s="59">
        <f ca="1">SUMIFS(OFFSET(Persistance!$K:$K,0,$A$2-Persistance!$K$1),Persistance!$B:$B,'2013'!$A17,Persistance!$D:$D,'2013'!D$5,Persistance!$A:$A,"Consumer")*1000</f>
        <v>0</v>
      </c>
      <c r="E17" s="59">
        <f ca="1">SUMIFS(OFFSET(Persistance!$K:$K,0,$A$2-Persistance!$K$1),Persistance!$B:$B,'2013'!$A17,Persistance!$D:$D,'2013'!E$5,Persistance!$A:$A,"Consumer")*1000</f>
        <v>0</v>
      </c>
      <c r="F17" s="59">
        <f ca="1">SUMIFS(OFFSET(Persistance!$K:$K,0,$A$2-Persistance!$K$1),Persistance!$B:$B,'2013'!$A17,Persistance!$D:$D,'2013'!F$5,Persistance!$A:$A,"Consumer")*1000</f>
        <v>0</v>
      </c>
      <c r="G17" s="59">
        <f ca="1">SUMIFS(OFFSET(Persistance!$K:$K,0,$A$2-Persistance!$K$1),Persistance!$B:$B,'2013'!$A17,Persistance!$D:$D,'2013'!G$5,Persistance!$A:$A,"Consumer")*1000</f>
        <v>0</v>
      </c>
      <c r="H17" s="59">
        <f ca="1">SUMIFS(OFFSET(Persistance!$K:$K,0,$A$2-Persistance!$K$1),Persistance!$B:$B,'2013'!$A17,Persistance!$D:$D,'2013'!H$5,Persistance!$A:$A,"Consumer")*1000</f>
        <v>0</v>
      </c>
      <c r="I17" s="59">
        <f ca="1">SUMIFS(OFFSET(Persistance!$K:$K,0,$A$2-Persistance!$K$1),Persistance!$B:$B,'2013'!$A17,Persistance!$D:$D,'2013'!I$5,Persistance!$A:$A,"Consumer")*1000</f>
        <v>0</v>
      </c>
      <c r="J17" s="59">
        <f ca="1">SUMIFS(OFFSET(Persistance!$K:$K,0,$A$2-Persistance!$K$1),Persistance!$B:$B,'2013'!$A17,Persistance!$D:$D,'2013'!J$5,Persistance!$A:$A,"Consumer")*1000</f>
        <v>0</v>
      </c>
      <c r="K17" s="59">
        <f ca="1">SUMIFS(OFFSET(Persistance!$K:$K,0,$A$2-Persistance!$K$1),Persistance!$B:$B,'2013'!$A17,Persistance!$D:$D,'2013'!K$5,Persistance!$A:$A,"Consumer")*1000</f>
        <v>0</v>
      </c>
      <c r="L17" s="34">
        <f t="shared" ca="1" si="2"/>
        <v>0</v>
      </c>
      <c r="M17" s="34"/>
      <c r="N17" s="35"/>
      <c r="O17" s="36"/>
      <c r="P17" s="36"/>
      <c r="Q17" s="36"/>
      <c r="R17" s="2"/>
      <c r="S17" s="2"/>
      <c r="T17" s="2"/>
      <c r="U17" s="2"/>
    </row>
    <row r="18" spans="1:21" x14ac:dyDescent="0.25">
      <c r="A18" t="s">
        <v>6</v>
      </c>
      <c r="B18" s="59">
        <f ca="1">SUMIFS(OFFSET(Persistance!$K:$K,0,$A$2-Persistance!$K$1),Persistance!$B:$B,'2013'!$A18,Persistance!$D:$D,'2013'!B$5,Persistance!$A:$A,"Consumer")*1000</f>
        <v>0</v>
      </c>
      <c r="C18" s="59">
        <f ca="1">SUMIFS(OFFSET(Persistance!$K:$K,0,$A$2-Persistance!$K$1),Persistance!$B:$B,'2013'!$A18,Persistance!$D:$D,'2013'!C$5,Persistance!$A:$A,"Consumer")*1000</f>
        <v>4982.787109375</v>
      </c>
      <c r="D18" s="59">
        <f ca="1">SUMIFS(OFFSET(Persistance!$K:$K,0,$A$2-Persistance!$K$1),Persistance!$B:$B,'2013'!$A18,Persistance!$D:$D,'2013'!D$5,Persistance!$A:$A,"Consumer")*1000</f>
        <v>146942.109927471</v>
      </c>
      <c r="E18" s="59">
        <f ca="1">SUMIFS(OFFSET(Persistance!$K:$K,0,$A$2-Persistance!$K$1),Persistance!$B:$B,'2013'!$A18,Persistance!$D:$D,'2013'!E$5,Persistance!$A:$A,"Consumer")*1000</f>
        <v>0</v>
      </c>
      <c r="F18" s="59">
        <f ca="1">SUMIFS(OFFSET(Persistance!$K:$K,0,$A$2-Persistance!$K$1),Persistance!$B:$B,'2013'!$A18,Persistance!$D:$D,'2013'!F$5,Persistance!$A:$A,"Consumer")*1000</f>
        <v>0</v>
      </c>
      <c r="G18" s="59">
        <f ca="1">SUMIFS(OFFSET(Persistance!$K:$K,0,$A$2-Persistance!$K$1),Persistance!$B:$B,'2013'!$A18,Persistance!$D:$D,'2013'!G$5,Persistance!$A:$A,"Consumer")*1000</f>
        <v>0</v>
      </c>
      <c r="H18" s="59">
        <f ca="1">SUMIFS(OFFSET(Persistance!$K:$K,0,$A$2-Persistance!$K$1),Persistance!$B:$B,'2013'!$A18,Persistance!$D:$D,'2013'!H$5,Persistance!$A:$A,"Consumer")*1000</f>
        <v>0</v>
      </c>
      <c r="I18" s="59">
        <f ca="1">SUMIFS(OFFSET(Persistance!$K:$K,0,$A$2-Persistance!$K$1),Persistance!$B:$B,'2013'!$A18,Persistance!$D:$D,'2013'!I$5,Persistance!$A:$A,"Consumer")*1000</f>
        <v>0</v>
      </c>
      <c r="J18" s="59">
        <f ca="1">SUMIFS(OFFSET(Persistance!$K:$K,0,$A$2-Persistance!$K$1),Persistance!$B:$B,'2013'!$A18,Persistance!$D:$D,'2013'!J$5,Persistance!$A:$A,"Consumer")*1000</f>
        <v>0</v>
      </c>
      <c r="K18" s="59">
        <f ca="1">SUMIFS(OFFSET(Persistance!$K:$K,0,$A$2-Persistance!$K$1),Persistance!$B:$B,'2013'!$A18,Persistance!$D:$D,'2013'!K$5,Persistance!$A:$A,"Consumer")*1000</f>
        <v>0</v>
      </c>
      <c r="L18" s="34">
        <f t="shared" ca="1" si="2"/>
        <v>151924.897036846</v>
      </c>
      <c r="M18" s="34"/>
      <c r="N18" s="35"/>
      <c r="O18" s="36"/>
      <c r="P18" s="36"/>
      <c r="Q18" s="36"/>
      <c r="R18" s="2"/>
      <c r="S18" s="2"/>
      <c r="T18" s="2"/>
      <c r="U18" s="2"/>
    </row>
    <row r="19" spans="1:21" x14ac:dyDescent="0.25">
      <c r="A19" t="s">
        <v>80</v>
      </c>
      <c r="B19" s="59">
        <f ca="1">SUMIFS(OFFSET(Persistance!$K:$K,0,$A$2-Persistance!$K$1),Persistance!$B:$B,'2013'!$A19,Persistance!$D:$D,'2013'!B$5,Persistance!$A:$A,"Consumer")*1000</f>
        <v>0</v>
      </c>
      <c r="C19" s="59">
        <f ca="1">SUMIFS(OFFSET(Persistance!$K:$K,0,$A$2-Persistance!$K$1),Persistance!$B:$B,'2013'!$A19,Persistance!$D:$D,'2013'!C$5,Persistance!$A:$A,"Consumer")*1000</f>
        <v>3282.3859727874205</v>
      </c>
      <c r="D19" s="59">
        <f ca="1">SUMIFS(OFFSET(Persistance!$K:$K,0,$A$2-Persistance!$K$1),Persistance!$B:$B,'2013'!$A19,Persistance!$D:$D,'2013'!D$5,Persistance!$A:$A,"Consumer")*1000</f>
        <v>239553.40246731497</v>
      </c>
      <c r="E19" s="59">
        <f ca="1">SUMIFS(OFFSET(Persistance!$K:$K,0,$A$2-Persistance!$K$1),Persistance!$B:$B,'2013'!$A19,Persistance!$D:$D,'2013'!E$5,Persistance!$A:$A,"Consumer")*1000</f>
        <v>0</v>
      </c>
      <c r="F19" s="59">
        <f ca="1">SUMIFS(OFFSET(Persistance!$K:$K,0,$A$2-Persistance!$K$1),Persistance!$B:$B,'2013'!$A19,Persistance!$D:$D,'2013'!F$5,Persistance!$A:$A,"Consumer")*1000</f>
        <v>0</v>
      </c>
      <c r="G19" s="59">
        <f ca="1">SUMIFS(OFFSET(Persistance!$K:$K,0,$A$2-Persistance!$K$1),Persistance!$B:$B,'2013'!$A19,Persistance!$D:$D,'2013'!G$5,Persistance!$A:$A,"Consumer")*1000</f>
        <v>0</v>
      </c>
      <c r="H19" s="59">
        <f ca="1">SUMIFS(OFFSET(Persistance!$K:$K,0,$A$2-Persistance!$K$1),Persistance!$B:$B,'2013'!$A19,Persistance!$D:$D,'2013'!H$5,Persistance!$A:$A,"Consumer")*1000</f>
        <v>0</v>
      </c>
      <c r="I19" s="59">
        <f ca="1">SUMIFS(OFFSET(Persistance!$K:$K,0,$A$2-Persistance!$K$1),Persistance!$B:$B,'2013'!$A19,Persistance!$D:$D,'2013'!I$5,Persistance!$A:$A,"Consumer")*1000</f>
        <v>0</v>
      </c>
      <c r="J19" s="59">
        <f ca="1">SUMIFS(OFFSET(Persistance!$K:$K,0,$A$2-Persistance!$K$1),Persistance!$B:$B,'2013'!$A19,Persistance!$D:$D,'2013'!J$5,Persistance!$A:$A,"Consumer")*1000</f>
        <v>0</v>
      </c>
      <c r="K19" s="59">
        <f ca="1">SUMIFS(OFFSET(Persistance!$K:$K,0,$A$2-Persistance!$K$1),Persistance!$B:$B,'2013'!$A19,Persistance!$D:$D,'2013'!K$5,Persistance!$A:$A,"Consumer")*1000</f>
        <v>0</v>
      </c>
      <c r="L19" s="34">
        <f t="shared" ca="1" si="2"/>
        <v>242835.78844010239</v>
      </c>
      <c r="M19" s="34"/>
      <c r="N19" s="35"/>
      <c r="O19" s="36"/>
      <c r="P19" s="36"/>
      <c r="Q19" s="36"/>
      <c r="R19" s="2"/>
      <c r="S19" s="2"/>
      <c r="T19" s="2"/>
      <c r="U19" s="2"/>
    </row>
    <row r="20" spans="1:21" x14ac:dyDescent="0.25">
      <c r="A20" t="s">
        <v>2</v>
      </c>
      <c r="B20" s="59">
        <f ca="1">SUMIFS(OFFSET(Persistance!$K:$K,0,$A$2-Persistance!$K$1),Persistance!$B:$B,'2013'!$A20,Persistance!$D:$D,'2013'!B$5,Persistance!$A:$A,"Consumer")*1000</f>
        <v>0</v>
      </c>
      <c r="C20" s="59">
        <f ca="1">SUMIFS(OFFSET(Persistance!$K:$K,0,$A$2-Persistance!$K$1),Persistance!$B:$B,'2013'!$A20,Persistance!$D:$D,'2013'!C$5,Persistance!$A:$A,"Consumer")*1000</f>
        <v>111564.36043864068</v>
      </c>
      <c r="D20" s="59">
        <f ca="1">SUMIFS(OFFSET(Persistance!$K:$K,0,$A$2-Persistance!$K$1),Persistance!$B:$B,'2013'!$A20,Persistance!$D:$D,'2013'!D$5,Persistance!$A:$A,"Consumer")*1000</f>
        <v>3418.3554233</v>
      </c>
      <c r="E20" s="59">
        <f ca="1">SUMIFS(OFFSET(Persistance!$K:$K,0,$A$2-Persistance!$K$1),Persistance!$B:$B,'2013'!$A20,Persistance!$D:$D,'2013'!E$5,Persistance!$A:$A,"Consumer")*1000</f>
        <v>0</v>
      </c>
      <c r="F20" s="59">
        <f ca="1">SUMIFS(OFFSET(Persistance!$K:$K,0,$A$2-Persistance!$K$1),Persistance!$B:$B,'2013'!$A20,Persistance!$D:$D,'2013'!F$5,Persistance!$A:$A,"Consumer")*1000</f>
        <v>0</v>
      </c>
      <c r="G20" s="59">
        <f ca="1">SUMIFS(OFFSET(Persistance!$K:$K,0,$A$2-Persistance!$K$1),Persistance!$B:$B,'2013'!$A20,Persistance!$D:$D,'2013'!G$5,Persistance!$A:$A,"Consumer")*1000</f>
        <v>0</v>
      </c>
      <c r="H20" s="59">
        <f ca="1">SUMIFS(OFFSET(Persistance!$K:$K,0,$A$2-Persistance!$K$1),Persistance!$B:$B,'2013'!$A20,Persistance!$D:$D,'2013'!H$5,Persistance!$A:$A,"Consumer")*1000</f>
        <v>0</v>
      </c>
      <c r="I20" s="59">
        <f ca="1">SUMIFS(OFFSET(Persistance!$K:$K,0,$A$2-Persistance!$K$1),Persistance!$B:$B,'2013'!$A20,Persistance!$D:$D,'2013'!I$5,Persistance!$A:$A,"Consumer")*1000</f>
        <v>0</v>
      </c>
      <c r="J20" s="59">
        <f ca="1">SUMIFS(OFFSET(Persistance!$K:$K,0,$A$2-Persistance!$K$1),Persistance!$B:$B,'2013'!$A20,Persistance!$D:$D,'2013'!J$5,Persistance!$A:$A,"Consumer")*1000</f>
        <v>0</v>
      </c>
      <c r="K20" s="59">
        <f ca="1">SUMIFS(OFFSET(Persistance!$K:$K,0,$A$2-Persistance!$K$1),Persistance!$B:$B,'2013'!$A20,Persistance!$D:$D,'2013'!K$5,Persistance!$A:$A,"Consumer")*1000</f>
        <v>0</v>
      </c>
      <c r="L20" s="34">
        <f t="shared" ca="1" si="2"/>
        <v>114982.71586194068</v>
      </c>
      <c r="M20" s="34"/>
      <c r="N20" s="35"/>
      <c r="O20" s="36"/>
      <c r="P20" s="36"/>
      <c r="Q20" s="36"/>
      <c r="R20" s="2"/>
      <c r="S20" s="2"/>
      <c r="T20" s="2"/>
      <c r="U20" s="2"/>
    </row>
    <row r="21" spans="1:21" x14ac:dyDescent="0.25">
      <c r="A21" t="s">
        <v>56</v>
      </c>
      <c r="B21" s="59">
        <f ca="1">SUMIFS(OFFSET(Persistance!$K:$K,0,$A$2-Persistance!$K$1),Persistance!$B:$B,'2013'!$A21,Persistance!$D:$D,'2013'!B$5,Persistance!$A:$A,"Consumer")*1000</f>
        <v>0</v>
      </c>
      <c r="C21" s="59">
        <f ca="1">SUMIFS(OFFSET(Persistance!$K:$K,0,$A$2-Persistance!$K$1),Persistance!$B:$B,'2013'!$A21,Persistance!$D:$D,'2013'!C$5,Persistance!$A:$A,"Consumer")*1000</f>
        <v>0</v>
      </c>
      <c r="D21" s="59">
        <f ca="1">SUMIFS(OFFSET(Persistance!$K:$K,0,$A$2-Persistance!$K$1),Persistance!$B:$B,'2013'!$A21,Persistance!$D:$D,'2013'!D$5,Persistance!$A:$A,"Consumer")*1000</f>
        <v>0</v>
      </c>
      <c r="E21" s="59">
        <f ca="1">SUMIFS(OFFSET(Persistance!$K:$K,0,$A$2-Persistance!$K$1),Persistance!$B:$B,'2013'!$A21,Persistance!$D:$D,'2013'!E$5,Persistance!$A:$A,"Consumer")*1000</f>
        <v>0</v>
      </c>
      <c r="F21" s="59">
        <f ca="1">SUMIFS(OFFSET(Persistance!$K:$K,0,$A$2-Persistance!$K$1),Persistance!$B:$B,'2013'!$A21,Persistance!$D:$D,'2013'!F$5,Persistance!$A:$A,"Consumer")*1000</f>
        <v>0</v>
      </c>
      <c r="G21" s="59">
        <f ca="1">SUMIFS(OFFSET(Persistance!$K:$K,0,$A$2-Persistance!$K$1),Persistance!$B:$B,'2013'!$A21,Persistance!$D:$D,'2013'!G$5,Persistance!$A:$A,"Consumer")*1000</f>
        <v>0</v>
      </c>
      <c r="H21" s="59">
        <f ca="1">SUMIFS(OFFSET(Persistance!$K:$K,0,$A$2-Persistance!$K$1),Persistance!$B:$B,'2013'!$A21,Persistance!$D:$D,'2013'!H$5,Persistance!$A:$A,"Consumer")*1000</f>
        <v>0</v>
      </c>
      <c r="I21" s="59">
        <f ca="1">SUMIFS(OFFSET(Persistance!$K:$K,0,$A$2-Persistance!$K$1),Persistance!$B:$B,'2013'!$A21,Persistance!$D:$D,'2013'!I$5,Persistance!$A:$A,"Consumer")*1000</f>
        <v>0</v>
      </c>
      <c r="J21" s="59">
        <f ca="1">SUMIFS(OFFSET(Persistance!$K:$K,0,$A$2-Persistance!$K$1),Persistance!$B:$B,'2013'!$A21,Persistance!$D:$D,'2013'!J$5,Persistance!$A:$A,"Consumer")*1000</f>
        <v>0</v>
      </c>
      <c r="K21" s="59">
        <f ca="1">SUMIFS(OFFSET(Persistance!$K:$K,0,$A$2-Persistance!$K$1),Persistance!$B:$B,'2013'!$A21,Persistance!$D:$D,'2013'!K$5,Persistance!$A:$A,"Consumer")*1000</f>
        <v>0</v>
      </c>
      <c r="L21" s="34">
        <f t="shared" ca="1" si="2"/>
        <v>0</v>
      </c>
      <c r="M21" s="34"/>
      <c r="N21" s="35"/>
      <c r="O21" s="36"/>
      <c r="P21" s="36"/>
      <c r="Q21" s="36"/>
      <c r="R21" s="2"/>
      <c r="S21" s="2"/>
      <c r="T21" s="2"/>
      <c r="U21" s="2"/>
    </row>
    <row r="22" spans="1:21" x14ac:dyDescent="0.25">
      <c r="A22" t="s">
        <v>65</v>
      </c>
      <c r="B22" s="59">
        <f ca="1">SUMIFS(OFFSET(Persistance!$K:$K,0,$A$2-Persistance!$K$1),Persistance!$B:$B,'2013'!$A22,Persistance!$D:$D,'2013'!B$5,Persistance!$A:$A,"Consumer")*1000</f>
        <v>0</v>
      </c>
      <c r="C22" s="59">
        <f ca="1">SUMIFS(OFFSET(Persistance!$K:$K,0,$A$2-Persistance!$K$1),Persistance!$B:$B,'2013'!$A22,Persistance!$D:$D,'2013'!C$5,Persistance!$A:$A,"Consumer")*1000</f>
        <v>0</v>
      </c>
      <c r="D22" s="59">
        <f ca="1">SUMIFS(OFFSET(Persistance!$K:$K,0,$A$2-Persistance!$K$1),Persistance!$B:$B,'2013'!$A22,Persistance!$D:$D,'2013'!D$5,Persistance!$A:$A,"Consumer")*1000</f>
        <v>0</v>
      </c>
      <c r="E22" s="59">
        <f ca="1">SUMIFS(OFFSET(Persistance!$K:$K,0,$A$2-Persistance!$K$1),Persistance!$B:$B,'2013'!$A22,Persistance!$D:$D,'2013'!E$5,Persistance!$A:$A,"Consumer")*1000</f>
        <v>0</v>
      </c>
      <c r="F22" s="59">
        <f ca="1">SUMIFS(OFFSET(Persistance!$K:$K,0,$A$2-Persistance!$K$1),Persistance!$B:$B,'2013'!$A22,Persistance!$D:$D,'2013'!F$5,Persistance!$A:$A,"Consumer")*1000</f>
        <v>0</v>
      </c>
      <c r="G22" s="59">
        <f ca="1">SUMIFS(OFFSET(Persistance!$K:$K,0,$A$2-Persistance!$K$1),Persistance!$B:$B,'2013'!$A22,Persistance!$D:$D,'2013'!G$5,Persistance!$A:$A,"Consumer")*1000</f>
        <v>0</v>
      </c>
      <c r="H22" s="59">
        <f ca="1">SUMIFS(OFFSET(Persistance!$K:$K,0,$A$2-Persistance!$K$1),Persistance!$B:$B,'2013'!$A22,Persistance!$D:$D,'2013'!H$5,Persistance!$A:$A,"Consumer")*1000</f>
        <v>0</v>
      </c>
      <c r="I22" s="59">
        <f ca="1">SUMIFS(OFFSET(Persistance!$K:$K,0,$A$2-Persistance!$K$1),Persistance!$B:$B,'2013'!$A22,Persistance!$D:$D,'2013'!I$5,Persistance!$A:$A,"Consumer")*1000</f>
        <v>0</v>
      </c>
      <c r="J22" s="59">
        <f ca="1">SUMIFS(OFFSET(Persistance!$K:$K,0,$A$2-Persistance!$K$1),Persistance!$B:$B,'2013'!$A22,Persistance!$D:$D,'2013'!J$5,Persistance!$A:$A,"Consumer")*1000</f>
        <v>0</v>
      </c>
      <c r="K22" s="59">
        <f ca="1">SUMIFS(OFFSET(Persistance!$K:$K,0,$A$2-Persistance!$K$1),Persistance!$B:$B,'2013'!$A22,Persistance!$D:$D,'2013'!K$5,Persistance!$A:$A,"Consumer")*1000</f>
        <v>0</v>
      </c>
      <c r="L22" s="34">
        <f t="shared" ca="1" si="2"/>
        <v>0</v>
      </c>
      <c r="M22" s="34"/>
      <c r="N22" s="35"/>
      <c r="O22" s="36"/>
      <c r="P22" s="36"/>
      <c r="Q22" s="36"/>
      <c r="R22" s="2"/>
      <c r="S22" s="2"/>
      <c r="T22" s="2"/>
      <c r="U22" s="2"/>
    </row>
    <row r="23" spans="1:21" x14ac:dyDescent="0.25">
      <c r="A23" t="s">
        <v>74</v>
      </c>
      <c r="B23" s="59">
        <f ca="1">SUMIFS(OFFSET(Persistance!$K:$K,0,$A$2-Persistance!$K$1),Persistance!$B:$B,'2013'!$A23,Persistance!$D:$D,'2013'!B$5,Persistance!$A:$A,"Consumer")*1000</f>
        <v>0</v>
      </c>
      <c r="C23" s="59">
        <f ca="1">SUMIFS(OFFSET(Persistance!$K:$K,0,$A$2-Persistance!$K$1),Persistance!$B:$B,'2013'!$A23,Persistance!$D:$D,'2013'!C$5,Persistance!$A:$A,"Consumer")*1000</f>
        <v>0</v>
      </c>
      <c r="D23" s="59">
        <f ca="1">SUMIFS(OFFSET(Persistance!$K:$K,0,$A$2-Persistance!$K$1),Persistance!$B:$B,'2013'!$A23,Persistance!$D:$D,'2013'!D$5,Persistance!$A:$A,"Consumer")*1000</f>
        <v>6.0861130000000001</v>
      </c>
      <c r="E23" s="59">
        <f ca="1">SUMIFS(OFFSET(Persistance!$K:$K,0,$A$2-Persistance!$K$1),Persistance!$B:$B,'2013'!$A23,Persistance!$D:$D,'2013'!E$5,Persistance!$A:$A,"Consumer")*1000</f>
        <v>0</v>
      </c>
      <c r="F23" s="59">
        <f ca="1">SUMIFS(OFFSET(Persistance!$K:$K,0,$A$2-Persistance!$K$1),Persistance!$B:$B,'2013'!$A23,Persistance!$D:$D,'2013'!F$5,Persistance!$A:$A,"Consumer")*1000</f>
        <v>0</v>
      </c>
      <c r="G23" s="59">
        <f ca="1">SUMIFS(OFFSET(Persistance!$K:$K,0,$A$2-Persistance!$K$1),Persistance!$B:$B,'2013'!$A23,Persistance!$D:$D,'2013'!G$5,Persistance!$A:$A,"Consumer")*1000</f>
        <v>0</v>
      </c>
      <c r="H23" s="59">
        <f ca="1">SUMIFS(OFFSET(Persistance!$K:$K,0,$A$2-Persistance!$K$1),Persistance!$B:$B,'2013'!$A23,Persistance!$D:$D,'2013'!H$5,Persistance!$A:$A,"Consumer")*1000</f>
        <v>0</v>
      </c>
      <c r="I23" s="59">
        <f ca="1">SUMIFS(OFFSET(Persistance!$K:$K,0,$A$2-Persistance!$K$1),Persistance!$B:$B,'2013'!$A23,Persistance!$D:$D,'2013'!I$5,Persistance!$A:$A,"Consumer")*1000</f>
        <v>0</v>
      </c>
      <c r="J23" s="59">
        <f ca="1">SUMIFS(OFFSET(Persistance!$K:$K,0,$A$2-Persistance!$K$1),Persistance!$B:$B,'2013'!$A23,Persistance!$D:$D,'2013'!J$5,Persistance!$A:$A,"Consumer")*1000</f>
        <v>0</v>
      </c>
      <c r="K23" s="59">
        <f ca="1">SUMIFS(OFFSET(Persistance!$K:$K,0,$A$2-Persistance!$K$1),Persistance!$B:$B,'2013'!$A23,Persistance!$D:$D,'2013'!K$5,Persistance!$A:$A,"Consumer")*1000</f>
        <v>0</v>
      </c>
      <c r="L23" s="34">
        <f t="shared" ca="1" si="2"/>
        <v>6.0861130000000001</v>
      </c>
      <c r="M23" s="34"/>
      <c r="N23" s="35"/>
      <c r="O23" s="36"/>
      <c r="P23" s="36"/>
      <c r="Q23" s="36"/>
      <c r="R23" s="2"/>
      <c r="S23" s="2"/>
      <c r="T23" s="2"/>
      <c r="U23" s="2"/>
    </row>
    <row r="24" spans="1:21" x14ac:dyDescent="0.25">
      <c r="A24" t="s">
        <v>76</v>
      </c>
      <c r="B24" s="59">
        <f ca="1">SUMIFS(OFFSET(Persistance!$K:$K,0,$A$2-Persistance!$K$1),Persistance!$B:$B,'2013'!$A24,Persistance!$D:$D,'2013'!B$5,Persistance!$A:$A,"Consumer")*1000</f>
        <v>0</v>
      </c>
      <c r="C24" s="59">
        <f ca="1">SUMIFS(OFFSET(Persistance!$K:$K,0,$A$2-Persistance!$K$1),Persistance!$B:$B,'2013'!$A24,Persistance!$D:$D,'2013'!C$5,Persistance!$A:$A,"Consumer")*1000</f>
        <v>0</v>
      </c>
      <c r="D24" s="59">
        <f ca="1">SUMIFS(OFFSET(Persistance!$K:$K,0,$A$2-Persistance!$K$1),Persistance!$B:$B,'2013'!$A24,Persistance!$D:$D,'2013'!D$5,Persistance!$A:$A,"Consumer")*1000</f>
        <v>0</v>
      </c>
      <c r="E24" s="59">
        <f ca="1">SUMIFS(OFFSET(Persistance!$K:$K,0,$A$2-Persistance!$K$1),Persistance!$B:$B,'2013'!$A24,Persistance!$D:$D,'2013'!E$5,Persistance!$A:$A,"Consumer")*1000</f>
        <v>0</v>
      </c>
      <c r="F24" s="59">
        <f ca="1">SUMIFS(OFFSET(Persistance!$K:$K,0,$A$2-Persistance!$K$1),Persistance!$B:$B,'2013'!$A24,Persistance!$D:$D,'2013'!F$5,Persistance!$A:$A,"Consumer")*1000</f>
        <v>0</v>
      </c>
      <c r="G24" s="59">
        <f ca="1">SUMIFS(OFFSET(Persistance!$K:$K,0,$A$2-Persistance!$K$1),Persistance!$B:$B,'2013'!$A24,Persistance!$D:$D,'2013'!G$5,Persistance!$A:$A,"Consumer")*1000</f>
        <v>0</v>
      </c>
      <c r="H24" s="59">
        <f ca="1">SUMIFS(OFFSET(Persistance!$K:$K,0,$A$2-Persistance!$K$1),Persistance!$B:$B,'2013'!$A24,Persistance!$D:$D,'2013'!H$5,Persistance!$A:$A,"Consumer")*1000</f>
        <v>0</v>
      </c>
      <c r="I24" s="59">
        <f ca="1">SUMIFS(OFFSET(Persistance!$K:$K,0,$A$2-Persistance!$K$1),Persistance!$B:$B,'2013'!$A24,Persistance!$D:$D,'2013'!I$5,Persistance!$A:$A,"Consumer")*1000</f>
        <v>0</v>
      </c>
      <c r="J24" s="59">
        <f ca="1">SUMIFS(OFFSET(Persistance!$K:$K,0,$A$2-Persistance!$K$1),Persistance!$B:$B,'2013'!$A24,Persistance!$D:$D,'2013'!J$5,Persistance!$A:$A,"Consumer")*1000</f>
        <v>0</v>
      </c>
      <c r="K24" s="59">
        <f ca="1">SUMIFS(OFFSET(Persistance!$K:$K,0,$A$2-Persistance!$K$1),Persistance!$B:$B,'2013'!$A24,Persistance!$D:$D,'2013'!K$5,Persistance!$A:$A,"Consumer")*1000</f>
        <v>0</v>
      </c>
      <c r="L24" s="34">
        <f t="shared" ca="1" si="2"/>
        <v>0</v>
      </c>
      <c r="M24" s="34"/>
      <c r="N24" s="35"/>
      <c r="O24" s="36"/>
      <c r="P24" s="36"/>
      <c r="Q24" s="36"/>
      <c r="R24" s="2"/>
      <c r="S24" s="2"/>
      <c r="T24" s="2"/>
      <c r="U24" s="2"/>
    </row>
    <row r="25" spans="1:21" x14ac:dyDescent="0.25">
      <c r="A25" t="s">
        <v>40</v>
      </c>
      <c r="B25" s="59">
        <f ca="1">SUMIFS(OFFSET(Persistance!$K:$K,0,$A$2-Persistance!$K$1),Persistance!$B:$B,'2013'!$A25,Persistance!$D:$D,'2013'!B$5,Persistance!$A:$A,"Consumer")*1000</f>
        <v>0</v>
      </c>
      <c r="C25" s="59">
        <f ca="1">SUMIFS(OFFSET(Persistance!$K:$K,0,$A$2-Persistance!$K$1),Persistance!$B:$B,'2013'!$A25,Persistance!$D:$D,'2013'!C$5,Persistance!$A:$A,"Consumer")*1000</f>
        <v>0</v>
      </c>
      <c r="D25" s="59">
        <f ca="1">SUMIFS(OFFSET(Persistance!$K:$K,0,$A$2-Persistance!$K$1),Persistance!$B:$B,'2013'!$A25,Persistance!$D:$D,'2013'!D$5,Persistance!$A:$A,"Consumer")*1000</f>
        <v>0</v>
      </c>
      <c r="E25" s="59">
        <f ca="1">SUMIFS(OFFSET(Persistance!$K:$K,0,$A$2-Persistance!$K$1),Persistance!$B:$B,'2013'!$A25,Persistance!$D:$D,'2013'!E$5,Persistance!$A:$A,"Consumer")*1000</f>
        <v>0</v>
      </c>
      <c r="F25" s="59">
        <f ca="1">SUMIFS(OFFSET(Persistance!$K:$K,0,$A$2-Persistance!$K$1),Persistance!$B:$B,'2013'!$A25,Persistance!$D:$D,'2013'!F$5,Persistance!$A:$A,"Consumer")*1000</f>
        <v>0</v>
      </c>
      <c r="G25" s="59">
        <f ca="1">SUMIFS(OFFSET(Persistance!$K:$K,0,$A$2-Persistance!$K$1),Persistance!$B:$B,'2013'!$A25,Persistance!$D:$D,'2013'!G$5,Persistance!$A:$A,"Consumer")*1000</f>
        <v>0</v>
      </c>
      <c r="H25" s="59">
        <f ca="1">SUMIFS(OFFSET(Persistance!$K:$K,0,$A$2-Persistance!$K$1),Persistance!$B:$B,'2013'!$A25,Persistance!$D:$D,'2013'!H$5,Persistance!$A:$A,"Consumer")*1000</f>
        <v>0</v>
      </c>
      <c r="I25" s="59">
        <f ca="1">SUMIFS(OFFSET(Persistance!$K:$K,0,$A$2-Persistance!$K$1),Persistance!$B:$B,'2013'!$A25,Persistance!$D:$D,'2013'!I$5,Persistance!$A:$A,"Consumer")*1000</f>
        <v>0</v>
      </c>
      <c r="J25" s="59">
        <f ca="1">SUMIFS(OFFSET(Persistance!$K:$K,0,$A$2-Persistance!$K$1),Persistance!$B:$B,'2013'!$A25,Persistance!$D:$D,'2013'!J$5,Persistance!$A:$A,"Consumer")*1000</f>
        <v>0</v>
      </c>
      <c r="K25" s="59">
        <f ca="1">SUMIFS(OFFSET(Persistance!$K:$K,0,$A$2-Persistance!$K$1),Persistance!$B:$B,'2013'!$A25,Persistance!$D:$D,'2013'!K$5,Persistance!$A:$A,"Consumer")*1000</f>
        <v>0</v>
      </c>
      <c r="L25" s="34">
        <f t="shared" ca="1" si="2"/>
        <v>0</v>
      </c>
      <c r="M25" s="34"/>
      <c r="N25" s="35"/>
      <c r="O25" s="36"/>
      <c r="P25" s="36"/>
      <c r="Q25" s="36"/>
      <c r="R25" s="2"/>
      <c r="S25" s="2"/>
      <c r="T25" s="2"/>
      <c r="U25" s="2"/>
    </row>
    <row r="26" spans="1:21" x14ac:dyDescent="0.25">
      <c r="A26" t="s">
        <v>57</v>
      </c>
      <c r="B26" s="59">
        <f ca="1">SUMIFS(OFFSET(Persistance!$K:$K,0,$A$2-Persistance!$K$1),Persistance!$B:$B,'2013'!$A26,Persistance!$D:$D,'2013'!B$5,Persistance!$A:$A,"Consumer")*1000</f>
        <v>0</v>
      </c>
      <c r="C26" s="59">
        <f ca="1">SUMIFS(OFFSET(Persistance!$K:$K,0,$A$2-Persistance!$K$1),Persistance!$B:$B,'2013'!$A26,Persistance!$D:$D,'2013'!C$5,Persistance!$A:$A,"Consumer")*1000</f>
        <v>0</v>
      </c>
      <c r="D26" s="59">
        <f ca="1">SUMIFS(OFFSET(Persistance!$K:$K,0,$A$2-Persistance!$K$1),Persistance!$B:$B,'2013'!$A26,Persistance!$D:$D,'2013'!D$5,Persistance!$A:$A,"Consumer")*1000</f>
        <v>0</v>
      </c>
      <c r="E26" s="59">
        <f ca="1">SUMIFS(OFFSET(Persistance!$K:$K,0,$A$2-Persistance!$K$1),Persistance!$B:$B,'2013'!$A26,Persistance!$D:$D,'2013'!E$5,Persistance!$A:$A,"Consumer")*1000</f>
        <v>0</v>
      </c>
      <c r="F26" s="59">
        <f ca="1">SUMIFS(OFFSET(Persistance!$K:$K,0,$A$2-Persistance!$K$1),Persistance!$B:$B,'2013'!$A26,Persistance!$D:$D,'2013'!F$5,Persistance!$A:$A,"Consumer")*1000</f>
        <v>0</v>
      </c>
      <c r="G26" s="59">
        <f ca="1">SUMIFS(OFFSET(Persistance!$K:$K,0,$A$2-Persistance!$K$1),Persistance!$B:$B,'2013'!$A26,Persistance!$D:$D,'2013'!G$5,Persistance!$A:$A,"Consumer")*1000</f>
        <v>0</v>
      </c>
      <c r="H26" s="59">
        <f ca="1">SUMIFS(OFFSET(Persistance!$K:$K,0,$A$2-Persistance!$K$1),Persistance!$B:$B,'2013'!$A26,Persistance!$D:$D,'2013'!H$5,Persistance!$A:$A,"Consumer")*1000</f>
        <v>0</v>
      </c>
      <c r="I26" s="59">
        <f ca="1">SUMIFS(OFFSET(Persistance!$K:$K,0,$A$2-Persistance!$K$1),Persistance!$B:$B,'2013'!$A26,Persistance!$D:$D,'2013'!I$5,Persistance!$A:$A,"Consumer")*1000</f>
        <v>0</v>
      </c>
      <c r="J26" s="59">
        <f ca="1">SUMIFS(OFFSET(Persistance!$K:$K,0,$A$2-Persistance!$K$1),Persistance!$B:$B,'2013'!$A26,Persistance!$D:$D,'2013'!J$5,Persistance!$A:$A,"Consumer")*1000</f>
        <v>0</v>
      </c>
      <c r="K26" s="59">
        <f ca="1">SUMIFS(OFFSET(Persistance!$K:$K,0,$A$2-Persistance!$K$1),Persistance!$B:$B,'2013'!$A26,Persistance!$D:$D,'2013'!K$5,Persistance!$A:$A,"Consumer")*1000</f>
        <v>0</v>
      </c>
      <c r="L26" s="34">
        <f t="shared" ca="1" si="2"/>
        <v>0</v>
      </c>
      <c r="M26" s="34"/>
      <c r="N26" s="35"/>
      <c r="O26" s="36"/>
      <c r="P26" s="36"/>
      <c r="Q26" s="36"/>
      <c r="R26" s="2"/>
      <c r="S26" s="2"/>
      <c r="T26" s="2"/>
      <c r="U26" s="2"/>
    </row>
    <row r="27" spans="1:21" x14ac:dyDescent="0.25">
      <c r="A27" t="s">
        <v>39</v>
      </c>
      <c r="B27" s="59">
        <f ca="1">SUMIFS(OFFSET(Persistance!$K:$K,0,$A$2-Persistance!$K$1),Persistance!$B:$B,'2013'!$A27,Persistance!$D:$D,'2013'!B$5,Persistance!$A:$A,"Consumer")*1000</f>
        <v>0</v>
      </c>
      <c r="C27" s="59">
        <f ca="1">SUMIFS(OFFSET(Persistance!$K:$K,0,$A$2-Persistance!$K$1),Persistance!$B:$B,'2013'!$A27,Persistance!$D:$D,'2013'!C$5,Persistance!$A:$A,"Consumer")*1000</f>
        <v>0</v>
      </c>
      <c r="D27" s="59">
        <f ca="1">SUMIFS(OFFSET(Persistance!$K:$K,0,$A$2-Persistance!$K$1),Persistance!$B:$B,'2013'!$A27,Persistance!$D:$D,'2013'!D$5,Persistance!$A:$A,"Consumer")*1000</f>
        <v>0</v>
      </c>
      <c r="E27" s="59">
        <f ca="1">SUMIFS(OFFSET(Persistance!$K:$K,0,$A$2-Persistance!$K$1),Persistance!$B:$B,'2013'!$A27,Persistance!$D:$D,'2013'!E$5,Persistance!$A:$A,"Consumer")*1000</f>
        <v>0</v>
      </c>
      <c r="F27" s="59">
        <f ca="1">SUMIFS(OFFSET(Persistance!$K:$K,0,$A$2-Persistance!$K$1),Persistance!$B:$B,'2013'!$A27,Persistance!$D:$D,'2013'!F$5,Persistance!$A:$A,"Consumer")*1000</f>
        <v>0</v>
      </c>
      <c r="G27" s="59">
        <f ca="1">SUMIFS(OFFSET(Persistance!$K:$K,0,$A$2-Persistance!$K$1),Persistance!$B:$B,'2013'!$A27,Persistance!$D:$D,'2013'!G$5,Persistance!$A:$A,"Consumer")*1000</f>
        <v>0</v>
      </c>
      <c r="H27" s="59">
        <f ca="1">SUMIFS(OFFSET(Persistance!$K:$K,0,$A$2-Persistance!$K$1),Persistance!$B:$B,'2013'!$A27,Persistance!$D:$D,'2013'!H$5,Persistance!$A:$A,"Consumer")*1000</f>
        <v>0</v>
      </c>
      <c r="I27" s="59">
        <f ca="1">SUMIFS(OFFSET(Persistance!$K:$K,0,$A$2-Persistance!$K$1),Persistance!$B:$B,'2013'!$A27,Persistance!$D:$D,'2013'!I$5,Persistance!$A:$A,"Consumer")*1000</f>
        <v>0</v>
      </c>
      <c r="J27" s="59">
        <f ca="1">SUMIFS(OFFSET(Persistance!$K:$K,0,$A$2-Persistance!$K$1),Persistance!$B:$B,'2013'!$A27,Persistance!$D:$D,'2013'!J$5,Persistance!$A:$A,"Consumer")*1000</f>
        <v>0</v>
      </c>
      <c r="K27" s="59">
        <f ca="1">SUMIFS(OFFSET(Persistance!$K:$K,0,$A$2-Persistance!$K$1),Persistance!$B:$B,'2013'!$A27,Persistance!$D:$D,'2013'!K$5,Persistance!$A:$A,"Consumer")*1000</f>
        <v>0</v>
      </c>
      <c r="L27" s="34">
        <f t="shared" ca="1" si="2"/>
        <v>0</v>
      </c>
      <c r="M27" s="34"/>
      <c r="N27" s="35"/>
      <c r="O27" s="36"/>
      <c r="P27" s="36"/>
      <c r="Q27" s="36"/>
      <c r="R27" s="2"/>
      <c r="S27" s="2"/>
      <c r="T27" s="2"/>
      <c r="U27" s="2"/>
    </row>
    <row r="28" spans="1:21" x14ac:dyDescent="0.25">
      <c r="A28" t="s">
        <v>67</v>
      </c>
      <c r="B28" s="59">
        <f ca="1">SUMIFS(OFFSET(Persistance!$K:$K,0,$A$2-Persistance!$K$1),Persistance!$B:$B,'2013'!$A28,Persistance!$D:$D,'2013'!B$5,Persistance!$A:$A,"Consumer")*1000</f>
        <v>0</v>
      </c>
      <c r="C28" s="59">
        <f ca="1">SUMIFS(OFFSET(Persistance!$K:$K,0,$A$2-Persistance!$K$1),Persistance!$B:$B,'2013'!$A28,Persistance!$D:$D,'2013'!C$5,Persistance!$A:$A,"Consumer")*1000</f>
        <v>0</v>
      </c>
      <c r="D28" s="59">
        <f ca="1">SUMIFS(OFFSET(Persistance!$K:$K,0,$A$2-Persistance!$K$1),Persistance!$B:$B,'2013'!$A28,Persistance!$D:$D,'2013'!D$5,Persistance!$A:$A,"Consumer")*1000</f>
        <v>0</v>
      </c>
      <c r="E28" s="59">
        <f ca="1">SUMIFS(OFFSET(Persistance!$K:$K,0,$A$2-Persistance!$K$1),Persistance!$B:$B,'2013'!$A28,Persistance!$D:$D,'2013'!E$5,Persistance!$A:$A,"Consumer")*1000</f>
        <v>0</v>
      </c>
      <c r="F28" s="59">
        <f ca="1">SUMIFS(OFFSET(Persistance!$K:$K,0,$A$2-Persistance!$K$1),Persistance!$B:$B,'2013'!$A28,Persistance!$D:$D,'2013'!F$5,Persistance!$A:$A,"Consumer")*1000</f>
        <v>0</v>
      </c>
      <c r="G28" s="59">
        <f ca="1">SUMIFS(OFFSET(Persistance!$K:$K,0,$A$2-Persistance!$K$1),Persistance!$B:$B,'2013'!$A28,Persistance!$D:$D,'2013'!G$5,Persistance!$A:$A,"Consumer")*1000</f>
        <v>0</v>
      </c>
      <c r="H28" s="59">
        <f ca="1">SUMIFS(OFFSET(Persistance!$K:$K,0,$A$2-Persistance!$K$1),Persistance!$B:$B,'2013'!$A28,Persistance!$D:$D,'2013'!H$5,Persistance!$A:$A,"Consumer")*1000</f>
        <v>0</v>
      </c>
      <c r="I28" s="59">
        <f ca="1">SUMIFS(OFFSET(Persistance!$K:$K,0,$A$2-Persistance!$K$1),Persistance!$B:$B,'2013'!$A28,Persistance!$D:$D,'2013'!I$5,Persistance!$A:$A,"Consumer")*1000</f>
        <v>0</v>
      </c>
      <c r="J28" s="59">
        <f ca="1">SUMIFS(OFFSET(Persistance!$K:$K,0,$A$2-Persistance!$K$1),Persistance!$B:$B,'2013'!$A28,Persistance!$D:$D,'2013'!J$5,Persistance!$A:$A,"Consumer")*1000</f>
        <v>0</v>
      </c>
      <c r="K28" s="59">
        <f ca="1">SUMIFS(OFFSET(Persistance!$K:$K,0,$A$2-Persistance!$K$1),Persistance!$B:$B,'2013'!$A28,Persistance!$D:$D,'2013'!K$5,Persistance!$A:$A,"Consumer")*1000</f>
        <v>0</v>
      </c>
      <c r="L28" s="34">
        <f t="shared" ca="1" si="2"/>
        <v>0</v>
      </c>
      <c r="M28" s="34"/>
      <c r="N28" s="35"/>
      <c r="O28" s="36"/>
      <c r="P28" s="36"/>
      <c r="Q28" s="36"/>
      <c r="R28" s="2"/>
      <c r="S28" s="28" t="s">
        <v>49</v>
      </c>
      <c r="T28" s="28" t="s">
        <v>17</v>
      </c>
      <c r="U28" s="2" t="s">
        <v>50</v>
      </c>
    </row>
    <row r="29" spans="1:21" x14ac:dyDescent="0.25"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6"/>
      <c r="Q29" s="36"/>
      <c r="R29" s="2"/>
      <c r="S29" s="29">
        <f ca="1">$A$2</f>
        <v>2013</v>
      </c>
      <c r="T29" s="58">
        <f ca="1">AVERAGEIFS(Rates!E:E,Rates!F:F,'2013'!S29,Rates!G:G,"Consumer")</f>
        <v>2.1433333333333332E-2</v>
      </c>
      <c r="U29" s="30">
        <f ca="1">AVERAGEIFS(Rates!B:B,Rates!F:F,'2013'!S29,Rates!G:G,"Consumer")</f>
        <v>41275</v>
      </c>
    </row>
    <row r="30" spans="1:21" x14ac:dyDescent="0.25">
      <c r="A30" t="s">
        <v>9</v>
      </c>
      <c r="B30" s="37">
        <f ca="1">SUM(B8:B29)</f>
        <v>0</v>
      </c>
      <c r="C30" s="37">
        <f ca="1">SUM(C8:C29)</f>
        <v>311937.35869355098</v>
      </c>
      <c r="D30" s="37">
        <f ca="1">SUM(D8:D29)</f>
        <v>563700.97202500317</v>
      </c>
      <c r="E30" s="37">
        <f t="shared" ref="E30:K30" ca="1" si="3">SUM(E8:E29)</f>
        <v>0</v>
      </c>
      <c r="F30" s="37">
        <f t="shared" ca="1" si="3"/>
        <v>0</v>
      </c>
      <c r="G30" s="37">
        <f t="shared" ca="1" si="3"/>
        <v>0</v>
      </c>
      <c r="H30" s="37">
        <f t="shared" ca="1" si="3"/>
        <v>0</v>
      </c>
      <c r="I30" s="37">
        <f t="shared" ca="1" si="3"/>
        <v>0</v>
      </c>
      <c r="J30" s="37">
        <f t="shared" ca="1" si="3"/>
        <v>0</v>
      </c>
      <c r="K30" s="37">
        <f t="shared" ca="1" si="3"/>
        <v>0</v>
      </c>
      <c r="L30" s="37">
        <f ca="1">SUM(L8:L29)</f>
        <v>875638.33071855409</v>
      </c>
      <c r="M30" s="37">
        <v>0</v>
      </c>
      <c r="N30" s="38">
        <f ca="1">(((MONTH(U29)-1)/12)*T30)+(((12-(MONTH(U29)-1))/12)*T29)</f>
        <v>2.1433333333333332E-2</v>
      </c>
      <c r="O30" s="39">
        <f ca="1">ROUND(L30*N30,2)</f>
        <v>18767.849999999999</v>
      </c>
      <c r="P30" s="39">
        <f ca="1">ROUND(M30*N30,2)</f>
        <v>0</v>
      </c>
      <c r="Q30" s="39">
        <f ca="1">+O30-P30</f>
        <v>18767.849999999999</v>
      </c>
      <c r="R30" s="2"/>
      <c r="S30" s="29">
        <f ca="1">S29-1</f>
        <v>2012</v>
      </c>
      <c r="T30" s="58">
        <f ca="1">AVERAGEIFS(Rates!E:E,Rates!F:F,'2013'!S30,Rates!G:G,"Consumer")</f>
        <v>1.7466666666666669E-2</v>
      </c>
      <c r="U30" s="2"/>
    </row>
    <row r="31" spans="1:21" x14ac:dyDescent="0.25">
      <c r="B31" s="2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6"/>
      <c r="Q31" s="36"/>
      <c r="R31" s="2"/>
      <c r="S31" s="2"/>
      <c r="T31" s="2"/>
      <c r="U31" s="31"/>
    </row>
    <row r="32" spans="1:21" x14ac:dyDescent="0.25">
      <c r="A32" s="23" t="s">
        <v>45</v>
      </c>
      <c r="B32" s="59">
        <f ca="1">SUMIFS(OFFSET(Persistance!$K:$K,0,$A$2-Persistance!$K$1),Persistance!$B:$B,'2013'!$A32,Persistance!$D:$D,'2013'!B$5,Persistance!$A:$A,"Business")*1000</f>
        <v>0</v>
      </c>
      <c r="C32" s="59">
        <f ca="1">SUMIFS(OFFSET(Persistance!$K:$K,0,$A$2-Persistance!$K$1),Persistance!$B:$B,'2013'!$A32,Persistance!$D:$D,'2013'!C$5,Persistance!$A:$A,"Business")*1000</f>
        <v>0</v>
      </c>
      <c r="D32" s="59">
        <f ca="1">SUMIFS(OFFSET(Persistance!$K:$K,0,$A$2-Persistance!$K$1),Persistance!$B:$B,'2013'!$A32,Persistance!$D:$D,'2013'!D$5,Persistance!$A:$A,"Business")*1000</f>
        <v>0</v>
      </c>
      <c r="E32" s="59">
        <f ca="1">SUMIFS(OFFSET(Persistance!$K:$K,0,$A$2-Persistance!$K$1),Persistance!$B:$B,'2013'!$A32,Persistance!$D:$D,'2013'!E$5,Persistance!$A:$A,"Business")*1000</f>
        <v>0</v>
      </c>
      <c r="F32" s="59">
        <f ca="1">SUMIFS(OFFSET(Persistance!$K:$K,0,$A$2-Persistance!$K$1),Persistance!$B:$B,'2013'!$A32,Persistance!$D:$D,'2013'!F$5,Persistance!$A:$A,"Business")*1000</f>
        <v>0</v>
      </c>
      <c r="G32" s="59">
        <f ca="1">SUMIFS(OFFSET(Persistance!$K:$K,0,$A$2-Persistance!$K$1),Persistance!$B:$B,'2013'!$A32,Persistance!$D:$D,'2013'!G$5,Persistance!$A:$A,"Business")*1000</f>
        <v>0</v>
      </c>
      <c r="H32" s="59">
        <f ca="1">SUMIFS(OFFSET(Persistance!$K:$K,0,$A$2-Persistance!$K$1),Persistance!$B:$B,'2013'!$A32,Persistance!$D:$D,'2013'!H$5,Persistance!$A:$A,"Business")*1000</f>
        <v>0</v>
      </c>
      <c r="I32" s="59">
        <f ca="1">SUMIFS(OFFSET(Persistance!$K:$K,0,$A$2-Persistance!$K$1),Persistance!$B:$B,'2013'!$A32,Persistance!$D:$D,'2013'!I$5,Persistance!$A:$A,"Business")*1000</f>
        <v>0</v>
      </c>
      <c r="J32" s="59">
        <f ca="1">SUMIFS(OFFSET(Persistance!$K:$K,0,$A$2-Persistance!$K$1),Persistance!$B:$B,'2013'!$A32,Persistance!$D:$D,'2013'!J$5,Persistance!$A:$A,"Business")*1000</f>
        <v>0</v>
      </c>
      <c r="K32" s="59">
        <f ca="1">SUMIFS(OFFSET(Persistance!$K:$K,0,$A$2-Persistance!$K$1),Persistance!$B:$B,'2013'!$A32,Persistance!$D:$D,'2013'!K$5,Persistance!$A:$A,"Business")*1000</f>
        <v>0</v>
      </c>
      <c r="L32" s="34">
        <f ca="1">SUM(B32:K32)</f>
        <v>0</v>
      </c>
      <c r="M32" s="34"/>
      <c r="N32" s="34"/>
      <c r="O32" s="36"/>
      <c r="P32" s="36"/>
      <c r="Q32" s="36"/>
      <c r="R32" s="2"/>
      <c r="S32" s="2"/>
      <c r="T32" s="2"/>
      <c r="U32" s="2"/>
    </row>
    <row r="33" spans="1:21" x14ac:dyDescent="0.25">
      <c r="A33" s="23" t="s">
        <v>69</v>
      </c>
      <c r="B33" s="59">
        <f ca="1">SUMIFS(OFFSET(Persistance!$K:$K,0,$A$2-Persistance!$K$1),Persistance!$B:$B,'2013'!$A33,Persistance!$D:$D,'2013'!B$5,Persistance!$A:$A,"Business")*1000</f>
        <v>0</v>
      </c>
      <c r="C33" s="59">
        <f ca="1">SUMIFS(OFFSET(Persistance!$K:$K,0,$A$2-Persistance!$K$1),Persistance!$B:$B,'2013'!$A33,Persistance!$D:$D,'2013'!C$5,Persistance!$A:$A,"Business")*1000</f>
        <v>0</v>
      </c>
      <c r="D33" s="59">
        <f ca="1">SUMIFS(OFFSET(Persistance!$K:$K,0,$A$2-Persistance!$K$1),Persistance!$B:$B,'2013'!$A33,Persistance!$D:$D,'2013'!D$5,Persistance!$A:$A,"Business")*1000</f>
        <v>0</v>
      </c>
      <c r="E33" s="59">
        <f ca="1">SUMIFS(OFFSET(Persistance!$K:$K,0,$A$2-Persistance!$K$1),Persistance!$B:$B,'2013'!$A33,Persistance!$D:$D,'2013'!E$5,Persistance!$A:$A,"Business")*1000</f>
        <v>0</v>
      </c>
      <c r="F33" s="59">
        <f ca="1">SUMIFS(OFFSET(Persistance!$K:$K,0,$A$2-Persistance!$K$1),Persistance!$B:$B,'2013'!$A33,Persistance!$D:$D,'2013'!F$5,Persistance!$A:$A,"Business")*1000</f>
        <v>0</v>
      </c>
      <c r="G33" s="59">
        <f ca="1">SUMIFS(OFFSET(Persistance!$K:$K,0,$A$2-Persistance!$K$1),Persistance!$B:$B,'2013'!$A33,Persistance!$D:$D,'2013'!G$5,Persistance!$A:$A,"Business")*1000</f>
        <v>0</v>
      </c>
      <c r="H33" s="59">
        <f ca="1">SUMIFS(OFFSET(Persistance!$K:$K,0,$A$2-Persistance!$K$1),Persistance!$B:$B,'2013'!$A33,Persistance!$D:$D,'2013'!H$5,Persistance!$A:$A,"Business")*1000</f>
        <v>0</v>
      </c>
      <c r="I33" s="59">
        <f ca="1">SUMIFS(OFFSET(Persistance!$K:$K,0,$A$2-Persistance!$K$1),Persistance!$B:$B,'2013'!$A33,Persistance!$D:$D,'2013'!I$5,Persistance!$A:$A,"Business")*1000</f>
        <v>0</v>
      </c>
      <c r="J33" s="59">
        <f ca="1">SUMIFS(OFFSET(Persistance!$K:$K,0,$A$2-Persistance!$K$1),Persistance!$B:$B,'2013'!$A33,Persistance!$D:$D,'2013'!J$5,Persistance!$A:$A,"Business")*1000</f>
        <v>0</v>
      </c>
      <c r="K33" s="59">
        <f ca="1">SUMIFS(OFFSET(Persistance!$K:$K,0,$A$2-Persistance!$K$1),Persistance!$B:$B,'2013'!$A33,Persistance!$D:$D,'2013'!K$5,Persistance!$A:$A,"Business")*1000</f>
        <v>0</v>
      </c>
      <c r="L33" s="34">
        <f t="shared" ref="L33:L47" ca="1" si="4">SUM(B33:K33)</f>
        <v>0</v>
      </c>
      <c r="M33" s="34"/>
      <c r="N33" s="34"/>
      <c r="O33" s="36"/>
      <c r="P33" s="36"/>
      <c r="Q33" s="36"/>
      <c r="R33" s="2"/>
      <c r="S33" s="2"/>
      <c r="T33" s="2"/>
      <c r="U33" s="2"/>
    </row>
    <row r="34" spans="1:21" x14ac:dyDescent="0.25">
      <c r="A34" s="23" t="s">
        <v>68</v>
      </c>
      <c r="B34" s="59">
        <f ca="1">SUMIFS(OFFSET(Persistance!$K:$K,0,$A$2-Persistance!$K$1),Persistance!$B:$B,'2013'!$A34,Persistance!$D:$D,'2013'!B$5,Persistance!$A:$A,"Business")*1000</f>
        <v>0</v>
      </c>
      <c r="C34" s="59">
        <f ca="1">SUMIFS(OFFSET(Persistance!$K:$K,0,$A$2-Persistance!$K$1),Persistance!$B:$B,'2013'!$A34,Persistance!$D:$D,'2013'!C$5,Persistance!$A:$A,"Business")*1000</f>
        <v>0</v>
      </c>
      <c r="D34" s="59">
        <f ca="1">SUMIFS(OFFSET(Persistance!$K:$K,0,$A$2-Persistance!$K$1),Persistance!$B:$B,'2013'!$A34,Persistance!$D:$D,'2013'!D$5,Persistance!$A:$A,"Business")*1000</f>
        <v>0</v>
      </c>
      <c r="E34" s="59">
        <f ca="1">SUMIFS(OFFSET(Persistance!$K:$K,0,$A$2-Persistance!$K$1),Persistance!$B:$B,'2013'!$A34,Persistance!$D:$D,'2013'!E$5,Persistance!$A:$A,"Business")*1000</f>
        <v>0</v>
      </c>
      <c r="F34" s="59">
        <f ca="1">SUMIFS(OFFSET(Persistance!$K:$K,0,$A$2-Persistance!$K$1),Persistance!$B:$B,'2013'!$A34,Persistance!$D:$D,'2013'!F$5,Persistance!$A:$A,"Business")*1000</f>
        <v>0</v>
      </c>
      <c r="G34" s="59">
        <f ca="1">SUMIFS(OFFSET(Persistance!$K:$K,0,$A$2-Persistance!$K$1),Persistance!$B:$B,'2013'!$A34,Persistance!$D:$D,'2013'!G$5,Persistance!$A:$A,"Business")*1000</f>
        <v>0</v>
      </c>
      <c r="H34" s="59">
        <f ca="1">SUMIFS(OFFSET(Persistance!$K:$K,0,$A$2-Persistance!$K$1),Persistance!$B:$B,'2013'!$A34,Persistance!$D:$D,'2013'!H$5,Persistance!$A:$A,"Business")*1000</f>
        <v>0</v>
      </c>
      <c r="I34" s="59">
        <f ca="1">SUMIFS(OFFSET(Persistance!$K:$K,0,$A$2-Persistance!$K$1),Persistance!$B:$B,'2013'!$A34,Persistance!$D:$D,'2013'!I$5,Persistance!$A:$A,"Business")*1000</f>
        <v>0</v>
      </c>
      <c r="J34" s="59">
        <f ca="1">SUMIFS(OFFSET(Persistance!$K:$K,0,$A$2-Persistance!$K$1),Persistance!$B:$B,'2013'!$A34,Persistance!$D:$D,'2013'!J$5,Persistance!$A:$A,"Business")*1000</f>
        <v>0</v>
      </c>
      <c r="K34" s="59">
        <f ca="1">SUMIFS(OFFSET(Persistance!$K:$K,0,$A$2-Persistance!$K$1),Persistance!$B:$B,'2013'!$A34,Persistance!$D:$D,'2013'!K$5,Persistance!$A:$A,"Business")*1000</f>
        <v>0</v>
      </c>
      <c r="L34" s="34">
        <f t="shared" ca="1" si="4"/>
        <v>0</v>
      </c>
      <c r="M34" s="34"/>
      <c r="N34" s="34"/>
      <c r="O34" s="36"/>
      <c r="P34" s="36"/>
      <c r="Q34" s="36"/>
      <c r="R34" s="2"/>
      <c r="S34" s="2"/>
      <c r="T34" s="2"/>
      <c r="U34" s="2"/>
    </row>
    <row r="35" spans="1:21" x14ac:dyDescent="0.25">
      <c r="A35" s="23" t="s">
        <v>43</v>
      </c>
      <c r="B35" s="59">
        <f ca="1">SUMIFS(OFFSET(Persistance!$K:$K,0,$A$2-Persistance!$K$1),Persistance!$B:$B,'2013'!$A35,Persistance!$D:$D,'2013'!B$5,Persistance!$A:$A,"Business")*1000</f>
        <v>0</v>
      </c>
      <c r="C35" s="59">
        <f ca="1">SUMIFS(OFFSET(Persistance!$K:$K,0,$A$2-Persistance!$K$1),Persistance!$B:$B,'2013'!$A35,Persistance!$D:$D,'2013'!C$5,Persistance!$A:$A,"Business")*1000</f>
        <v>0</v>
      </c>
      <c r="D35" s="59">
        <f ca="1">SUMIFS(OFFSET(Persistance!$K:$K,0,$A$2-Persistance!$K$1),Persistance!$B:$B,'2013'!$A35,Persistance!$D:$D,'2013'!D$5,Persistance!$A:$A,"Business")*1000</f>
        <v>0</v>
      </c>
      <c r="E35" s="59">
        <f ca="1">SUMIFS(OFFSET(Persistance!$K:$K,0,$A$2-Persistance!$K$1),Persistance!$B:$B,'2013'!$A35,Persistance!$D:$D,'2013'!E$5,Persistance!$A:$A,"Business")*1000</f>
        <v>0</v>
      </c>
      <c r="F35" s="59">
        <f ca="1">SUMIFS(OFFSET(Persistance!$K:$K,0,$A$2-Persistance!$K$1),Persistance!$B:$B,'2013'!$A35,Persistance!$D:$D,'2013'!F$5,Persistance!$A:$A,"Business")*1000</f>
        <v>0</v>
      </c>
      <c r="G35" s="59">
        <f ca="1">SUMIFS(OFFSET(Persistance!$K:$K,0,$A$2-Persistance!$K$1),Persistance!$B:$B,'2013'!$A35,Persistance!$D:$D,'2013'!G$5,Persistance!$A:$A,"Business")*1000</f>
        <v>0</v>
      </c>
      <c r="H35" s="59">
        <f ca="1">SUMIFS(OFFSET(Persistance!$K:$K,0,$A$2-Persistance!$K$1),Persistance!$B:$B,'2013'!$A35,Persistance!$D:$D,'2013'!H$5,Persistance!$A:$A,"Business")*1000</f>
        <v>0</v>
      </c>
      <c r="I35" s="59">
        <f ca="1">SUMIFS(OFFSET(Persistance!$K:$K,0,$A$2-Persistance!$K$1),Persistance!$B:$B,'2013'!$A35,Persistance!$D:$D,'2013'!I$5,Persistance!$A:$A,"Business")*1000</f>
        <v>0</v>
      </c>
      <c r="J35" s="59">
        <f ca="1">SUMIFS(OFFSET(Persistance!$K:$K,0,$A$2-Persistance!$K$1),Persistance!$B:$B,'2013'!$A35,Persistance!$D:$D,'2013'!J$5,Persistance!$A:$A,"Business")*1000</f>
        <v>0</v>
      </c>
      <c r="K35" s="59">
        <f ca="1">SUMIFS(OFFSET(Persistance!$K:$K,0,$A$2-Persistance!$K$1),Persistance!$B:$B,'2013'!$A35,Persistance!$D:$D,'2013'!K$5,Persistance!$A:$A,"Business")*1000</f>
        <v>0</v>
      </c>
      <c r="L35" s="34">
        <f t="shared" ca="1" si="4"/>
        <v>0</v>
      </c>
      <c r="M35" s="34"/>
      <c r="N35" s="34"/>
      <c r="O35" s="36"/>
      <c r="P35" s="36"/>
      <c r="Q35" s="36"/>
      <c r="R35" s="2"/>
      <c r="S35" s="2"/>
      <c r="T35" s="2"/>
      <c r="U35" s="2"/>
    </row>
    <row r="36" spans="1:21" x14ac:dyDescent="0.25">
      <c r="A36" s="23" t="s">
        <v>7</v>
      </c>
      <c r="B36" s="59">
        <f ca="1">SUMIFS(OFFSET(Persistance!$K:$K,0,$A$2-Persistance!$K$1),Persistance!$B:$B,'2013'!$A36,Persistance!$D:$D,'2013'!B$5,Persistance!$A:$A,"Business")*1000</f>
        <v>0</v>
      </c>
      <c r="C36" s="59">
        <f ca="1">SUMIFS(OFFSET(Persistance!$K:$K,0,$A$2-Persistance!$K$1),Persistance!$B:$B,'2013'!$A36,Persistance!$D:$D,'2013'!C$5,Persistance!$A:$A,"Business")*1000</f>
        <v>492449.34342297452</v>
      </c>
      <c r="D36" s="59">
        <f ca="1">SUMIFS(OFFSET(Persistance!$K:$K,0,$A$2-Persistance!$K$1),Persistance!$B:$B,'2013'!$A36,Persistance!$D:$D,'2013'!D$5,Persistance!$A:$A,"Business")*1000</f>
        <v>0</v>
      </c>
      <c r="E36" s="59">
        <f ca="1">SUMIFS(OFFSET(Persistance!$K:$K,0,$A$2-Persistance!$K$1),Persistance!$B:$B,'2013'!$A36,Persistance!$D:$D,'2013'!E$5,Persistance!$A:$A,"Business")*1000</f>
        <v>0</v>
      </c>
      <c r="F36" s="59">
        <f ca="1">SUMIFS(OFFSET(Persistance!$K:$K,0,$A$2-Persistance!$K$1),Persistance!$B:$B,'2013'!$A36,Persistance!$D:$D,'2013'!F$5,Persistance!$A:$A,"Business")*1000</f>
        <v>0</v>
      </c>
      <c r="G36" s="59">
        <f ca="1">SUMIFS(OFFSET(Persistance!$K:$K,0,$A$2-Persistance!$K$1),Persistance!$B:$B,'2013'!$A36,Persistance!$D:$D,'2013'!G$5,Persistance!$A:$A,"Business")*1000</f>
        <v>0</v>
      </c>
      <c r="H36" s="59">
        <f ca="1">SUMIFS(OFFSET(Persistance!$K:$K,0,$A$2-Persistance!$K$1),Persistance!$B:$B,'2013'!$A36,Persistance!$D:$D,'2013'!H$5,Persistance!$A:$A,"Business")*1000</f>
        <v>0</v>
      </c>
      <c r="I36" s="59">
        <f ca="1">SUMIFS(OFFSET(Persistance!$K:$K,0,$A$2-Persistance!$K$1),Persistance!$B:$B,'2013'!$A36,Persistance!$D:$D,'2013'!I$5,Persistance!$A:$A,"Business")*1000</f>
        <v>0</v>
      </c>
      <c r="J36" s="59">
        <f ca="1">SUMIFS(OFFSET(Persistance!$K:$K,0,$A$2-Persistance!$K$1),Persistance!$B:$B,'2013'!$A36,Persistance!$D:$D,'2013'!J$5,Persistance!$A:$A,"Business")*1000</f>
        <v>0</v>
      </c>
      <c r="K36" s="59">
        <f ca="1">SUMIFS(OFFSET(Persistance!$K:$K,0,$A$2-Persistance!$K$1),Persistance!$B:$B,'2013'!$A36,Persistance!$D:$D,'2013'!K$5,Persistance!$A:$A,"Business")*1000</f>
        <v>0</v>
      </c>
      <c r="L36" s="34">
        <f t="shared" ca="1" si="4"/>
        <v>492449.34342297452</v>
      </c>
      <c r="M36" s="34"/>
      <c r="N36" s="34"/>
      <c r="O36" s="36"/>
      <c r="P36" s="36"/>
      <c r="Q36" s="36"/>
      <c r="R36" s="2"/>
      <c r="S36" s="2"/>
      <c r="T36" s="2"/>
      <c r="U36" s="2"/>
    </row>
    <row r="37" spans="1:21" x14ac:dyDescent="0.25">
      <c r="A37" s="23" t="s">
        <v>59</v>
      </c>
      <c r="B37" s="59">
        <f ca="1">SUMIFS(OFFSET(Persistance!$K:$K,0,$A$2-Persistance!$K$1),Persistance!$B:$B,'2013'!$A37,Persistance!$D:$D,'2013'!B$5,Persistance!$A:$A,"Business")*1000</f>
        <v>0</v>
      </c>
      <c r="C37" s="59">
        <f ca="1">SUMIFS(OFFSET(Persistance!$K:$K,0,$A$2-Persistance!$K$1),Persistance!$B:$B,'2013'!$A37,Persistance!$D:$D,'2013'!C$5,Persistance!$A:$A,"Business")*1000</f>
        <v>0</v>
      </c>
      <c r="D37" s="59">
        <f ca="1">SUMIFS(OFFSET(Persistance!$K:$K,0,$A$2-Persistance!$K$1),Persistance!$B:$B,'2013'!$A37,Persistance!$D:$D,'2013'!D$5,Persistance!$A:$A,"Business")*1000</f>
        <v>0</v>
      </c>
      <c r="E37" s="59">
        <f ca="1">SUMIFS(OFFSET(Persistance!$K:$K,0,$A$2-Persistance!$K$1),Persistance!$B:$B,'2013'!$A37,Persistance!$D:$D,'2013'!E$5,Persistance!$A:$A,"Business")*1000</f>
        <v>0</v>
      </c>
      <c r="F37" s="59">
        <f ca="1">SUMIFS(OFFSET(Persistance!$K:$K,0,$A$2-Persistance!$K$1),Persistance!$B:$B,'2013'!$A37,Persistance!$D:$D,'2013'!F$5,Persistance!$A:$A,"Business")*1000</f>
        <v>0</v>
      </c>
      <c r="G37" s="59">
        <f ca="1">SUMIFS(OFFSET(Persistance!$K:$K,0,$A$2-Persistance!$K$1),Persistance!$B:$B,'2013'!$A37,Persistance!$D:$D,'2013'!G$5,Persistance!$A:$A,"Business")*1000</f>
        <v>0</v>
      </c>
      <c r="H37" s="59">
        <f ca="1">SUMIFS(OFFSET(Persistance!$K:$K,0,$A$2-Persistance!$K$1),Persistance!$B:$B,'2013'!$A37,Persistance!$D:$D,'2013'!H$5,Persistance!$A:$A,"Business")*1000</f>
        <v>0</v>
      </c>
      <c r="I37" s="59">
        <f ca="1">SUMIFS(OFFSET(Persistance!$K:$K,0,$A$2-Persistance!$K$1),Persistance!$B:$B,'2013'!$A37,Persistance!$D:$D,'2013'!I$5,Persistance!$A:$A,"Business")*1000</f>
        <v>0</v>
      </c>
      <c r="J37" s="59">
        <f ca="1">SUMIFS(OFFSET(Persistance!$K:$K,0,$A$2-Persistance!$K$1),Persistance!$B:$B,'2013'!$A37,Persistance!$D:$D,'2013'!J$5,Persistance!$A:$A,"Business")*1000</f>
        <v>0</v>
      </c>
      <c r="K37" s="59">
        <f ca="1">SUMIFS(OFFSET(Persistance!$K:$K,0,$A$2-Persistance!$K$1),Persistance!$B:$B,'2013'!$A37,Persistance!$D:$D,'2013'!K$5,Persistance!$A:$A,"Business")*1000</f>
        <v>0</v>
      </c>
      <c r="L37" s="34">
        <f t="shared" ca="1" si="4"/>
        <v>0</v>
      </c>
      <c r="M37" s="34"/>
      <c r="N37" s="34"/>
      <c r="O37" s="36"/>
      <c r="P37" s="36"/>
      <c r="Q37" s="36"/>
      <c r="R37" s="2"/>
      <c r="S37" s="2"/>
      <c r="T37" s="2"/>
      <c r="U37" s="2"/>
    </row>
    <row r="38" spans="1:21" x14ac:dyDescent="0.25">
      <c r="A38" s="23" t="s">
        <v>73</v>
      </c>
      <c r="B38" s="59">
        <f ca="1">SUMIFS(OFFSET(Persistance!$K:$K,0,$A$2-Persistance!$K$1),Persistance!$B:$B,'2013'!$A38,Persistance!$D:$D,'2013'!B$5,Persistance!$A:$A,"Business")*1000</f>
        <v>0</v>
      </c>
      <c r="C38" s="59">
        <f ca="1">SUMIFS(OFFSET(Persistance!$K:$K,0,$A$2-Persistance!$K$1),Persistance!$B:$B,'2013'!$A38,Persistance!$D:$D,'2013'!C$5,Persistance!$A:$A,"Business")*1000</f>
        <v>26030.314225263075</v>
      </c>
      <c r="D38" s="59">
        <f ca="1">SUMIFS(OFFSET(Persistance!$K:$K,0,$A$2-Persistance!$K$1),Persistance!$B:$B,'2013'!$A38,Persistance!$D:$D,'2013'!D$5,Persistance!$A:$A,"Business")*1000</f>
        <v>0</v>
      </c>
      <c r="E38" s="59">
        <f ca="1">SUMIFS(OFFSET(Persistance!$K:$K,0,$A$2-Persistance!$K$1),Persistance!$B:$B,'2013'!$A38,Persistance!$D:$D,'2013'!E$5,Persistance!$A:$A,"Business")*1000</f>
        <v>0</v>
      </c>
      <c r="F38" s="59">
        <f ca="1">SUMIFS(OFFSET(Persistance!$K:$K,0,$A$2-Persistance!$K$1),Persistance!$B:$B,'2013'!$A38,Persistance!$D:$D,'2013'!F$5,Persistance!$A:$A,"Business")*1000</f>
        <v>0</v>
      </c>
      <c r="G38" s="59">
        <f ca="1">SUMIFS(OFFSET(Persistance!$K:$K,0,$A$2-Persistance!$K$1),Persistance!$B:$B,'2013'!$A38,Persistance!$D:$D,'2013'!G$5,Persistance!$A:$A,"Business")*1000</f>
        <v>0</v>
      </c>
      <c r="H38" s="59">
        <f ca="1">SUMIFS(OFFSET(Persistance!$K:$K,0,$A$2-Persistance!$K$1),Persistance!$B:$B,'2013'!$A38,Persistance!$D:$D,'2013'!H$5,Persistance!$A:$A,"Business")*1000</f>
        <v>0</v>
      </c>
      <c r="I38" s="59">
        <f ca="1">SUMIFS(OFFSET(Persistance!$K:$K,0,$A$2-Persistance!$K$1),Persistance!$B:$B,'2013'!$A38,Persistance!$D:$D,'2013'!I$5,Persistance!$A:$A,"Business")*1000</f>
        <v>0</v>
      </c>
      <c r="J38" s="59">
        <f ca="1">SUMIFS(OFFSET(Persistance!$K:$K,0,$A$2-Persistance!$K$1),Persistance!$B:$B,'2013'!$A38,Persistance!$D:$D,'2013'!J$5,Persistance!$A:$A,"Business")*1000</f>
        <v>0</v>
      </c>
      <c r="K38" s="59">
        <f ca="1">SUMIFS(OFFSET(Persistance!$K:$K,0,$A$2-Persistance!$K$1),Persistance!$B:$B,'2013'!$A38,Persistance!$D:$D,'2013'!K$5,Persistance!$A:$A,"Business")*1000</f>
        <v>0</v>
      </c>
      <c r="L38" s="34">
        <f t="shared" ca="1" si="4"/>
        <v>26030.314225263075</v>
      </c>
      <c r="M38" s="34"/>
      <c r="N38" s="34"/>
      <c r="O38" s="36"/>
      <c r="P38" s="36"/>
      <c r="Q38" s="36"/>
      <c r="R38" s="2"/>
      <c r="S38" s="2"/>
      <c r="T38" s="2"/>
      <c r="U38" s="2"/>
    </row>
    <row r="39" spans="1:21" x14ac:dyDescent="0.25">
      <c r="A39" s="23" t="s">
        <v>58</v>
      </c>
      <c r="B39" s="59">
        <f ca="1">SUMIFS(OFFSET(Persistance!$K:$K,0,$A$2-Persistance!$K$1),Persistance!$B:$B,'2013'!$A39,Persistance!$D:$D,'2013'!B$5,Persistance!$A:$A,"Business")*1000</f>
        <v>0</v>
      </c>
      <c r="C39" s="59">
        <f ca="1">SUMIFS(OFFSET(Persistance!$K:$K,0,$A$2-Persistance!$K$1),Persistance!$B:$B,'2013'!$A39,Persistance!$D:$D,'2013'!C$5,Persistance!$A:$A,"Business")*1000</f>
        <v>0</v>
      </c>
      <c r="D39" s="59">
        <f ca="1">SUMIFS(OFFSET(Persistance!$K:$K,0,$A$2-Persistance!$K$1),Persistance!$B:$B,'2013'!$A39,Persistance!$D:$D,'2013'!D$5,Persistance!$A:$A,"Business")*1000</f>
        <v>0</v>
      </c>
      <c r="E39" s="59">
        <f ca="1">SUMIFS(OFFSET(Persistance!$K:$K,0,$A$2-Persistance!$K$1),Persistance!$B:$B,'2013'!$A39,Persistance!$D:$D,'2013'!E$5,Persistance!$A:$A,"Business")*1000</f>
        <v>0</v>
      </c>
      <c r="F39" s="59">
        <f ca="1">SUMIFS(OFFSET(Persistance!$K:$K,0,$A$2-Persistance!$K$1),Persistance!$B:$B,'2013'!$A39,Persistance!$D:$D,'2013'!F$5,Persistance!$A:$A,"Business")*1000</f>
        <v>0</v>
      </c>
      <c r="G39" s="59">
        <f ca="1">SUMIFS(OFFSET(Persistance!$K:$K,0,$A$2-Persistance!$K$1),Persistance!$B:$B,'2013'!$A39,Persistance!$D:$D,'2013'!G$5,Persistance!$A:$A,"Business")*1000</f>
        <v>0</v>
      </c>
      <c r="H39" s="59">
        <f ca="1">SUMIFS(OFFSET(Persistance!$K:$K,0,$A$2-Persistance!$K$1),Persistance!$B:$B,'2013'!$A39,Persistance!$D:$D,'2013'!H$5,Persistance!$A:$A,"Business")*1000</f>
        <v>0</v>
      </c>
      <c r="I39" s="59">
        <f ca="1">SUMIFS(OFFSET(Persistance!$K:$K,0,$A$2-Persistance!$K$1),Persistance!$B:$B,'2013'!$A39,Persistance!$D:$D,'2013'!I$5,Persistance!$A:$A,"Business")*1000</f>
        <v>0</v>
      </c>
      <c r="J39" s="59">
        <f ca="1">SUMIFS(OFFSET(Persistance!$K:$K,0,$A$2-Persistance!$K$1),Persistance!$B:$B,'2013'!$A39,Persistance!$D:$D,'2013'!J$5,Persistance!$A:$A,"Business")*1000</f>
        <v>0</v>
      </c>
      <c r="K39" s="59">
        <f ca="1">SUMIFS(OFFSET(Persistance!$K:$K,0,$A$2-Persistance!$K$1),Persistance!$B:$B,'2013'!$A39,Persistance!$D:$D,'2013'!K$5,Persistance!$A:$A,"Business")*1000</f>
        <v>0</v>
      </c>
      <c r="L39" s="34">
        <f t="shared" ca="1" si="4"/>
        <v>0</v>
      </c>
      <c r="M39" s="34"/>
      <c r="N39" s="34"/>
      <c r="O39" s="36"/>
      <c r="P39" s="36"/>
      <c r="Q39" s="36"/>
      <c r="R39" s="2"/>
      <c r="S39" s="2"/>
      <c r="T39" s="2"/>
      <c r="U39" s="2"/>
    </row>
    <row r="40" spans="1:21" x14ac:dyDescent="0.25">
      <c r="A40" s="23" t="s">
        <v>8</v>
      </c>
      <c r="B40" s="59">
        <f ca="1">SUMIFS(OFFSET(Persistance!$K:$K,0,$A$2-Persistance!$K$1),Persistance!$B:$B,'2013'!$A40,Persistance!$D:$D,'2013'!B$5,Persistance!$A:$A,"Business")*1000</f>
        <v>0</v>
      </c>
      <c r="C40" s="59">
        <f ca="1">SUMIFS(OFFSET(Persistance!$K:$K,0,$A$2-Persistance!$K$1),Persistance!$B:$B,'2013'!$A40,Persistance!$D:$D,'2013'!C$5,Persistance!$A:$A,"Business")*1000</f>
        <v>0</v>
      </c>
      <c r="D40" s="59">
        <f ca="1">SUMIFS(OFFSET(Persistance!$K:$K,0,$A$2-Persistance!$K$1),Persistance!$B:$B,'2013'!$A40,Persistance!$D:$D,'2013'!D$5,Persistance!$A:$A,"Business")*1000</f>
        <v>0</v>
      </c>
      <c r="E40" s="59">
        <f ca="1">SUMIFS(OFFSET(Persistance!$K:$K,0,$A$2-Persistance!$K$1),Persistance!$B:$B,'2013'!$A40,Persistance!$D:$D,'2013'!E$5,Persistance!$A:$A,"Business")*1000</f>
        <v>0</v>
      </c>
      <c r="F40" s="59">
        <f ca="1">SUMIFS(OFFSET(Persistance!$K:$K,0,$A$2-Persistance!$K$1),Persistance!$B:$B,'2013'!$A40,Persistance!$D:$D,'2013'!F$5,Persistance!$A:$A,"Business")*1000</f>
        <v>0</v>
      </c>
      <c r="G40" s="59">
        <f ca="1">SUMIFS(OFFSET(Persistance!$K:$K,0,$A$2-Persistance!$K$1),Persistance!$B:$B,'2013'!$A40,Persistance!$D:$D,'2013'!G$5,Persistance!$A:$A,"Business")*1000</f>
        <v>0</v>
      </c>
      <c r="H40" s="59">
        <f ca="1">SUMIFS(OFFSET(Persistance!$K:$K,0,$A$2-Persistance!$K$1),Persistance!$B:$B,'2013'!$A40,Persistance!$D:$D,'2013'!H$5,Persistance!$A:$A,"Business")*1000</f>
        <v>0</v>
      </c>
      <c r="I40" s="59">
        <f ca="1">SUMIFS(OFFSET(Persistance!$K:$K,0,$A$2-Persistance!$K$1),Persistance!$B:$B,'2013'!$A40,Persistance!$D:$D,'2013'!I$5,Persistance!$A:$A,"Business")*1000</f>
        <v>0</v>
      </c>
      <c r="J40" s="59">
        <f ca="1">SUMIFS(OFFSET(Persistance!$K:$K,0,$A$2-Persistance!$K$1),Persistance!$B:$B,'2013'!$A40,Persistance!$D:$D,'2013'!J$5,Persistance!$A:$A,"Business")*1000</f>
        <v>0</v>
      </c>
      <c r="K40" s="59">
        <f ca="1">SUMIFS(OFFSET(Persistance!$K:$K,0,$A$2-Persistance!$K$1),Persistance!$B:$B,'2013'!$A40,Persistance!$D:$D,'2013'!K$5,Persistance!$A:$A,"Business")*1000</f>
        <v>0</v>
      </c>
      <c r="L40" s="34">
        <f t="shared" ca="1" si="4"/>
        <v>0</v>
      </c>
      <c r="M40" s="34"/>
      <c r="N40" s="34"/>
      <c r="O40" s="36"/>
      <c r="P40" s="36"/>
      <c r="Q40" s="36"/>
      <c r="R40" s="2"/>
      <c r="S40" s="2"/>
      <c r="T40" s="2"/>
      <c r="U40" s="2"/>
    </row>
    <row r="41" spans="1:21" x14ac:dyDescent="0.25">
      <c r="A41" s="23" t="s">
        <v>60</v>
      </c>
      <c r="B41" s="59">
        <f ca="1">SUMIFS(OFFSET(Persistance!$K:$K,0,$A$2-Persistance!$K$1),Persistance!$B:$B,'2013'!$A41,Persistance!$D:$D,'2013'!B$5,Persistance!$A:$A,"Business")*1000</f>
        <v>0</v>
      </c>
      <c r="C41" s="59">
        <f ca="1">SUMIFS(OFFSET(Persistance!$K:$K,0,$A$2-Persistance!$K$1),Persistance!$B:$B,'2013'!$A41,Persistance!$D:$D,'2013'!C$5,Persistance!$A:$A,"Business")*1000</f>
        <v>0</v>
      </c>
      <c r="D41" s="59">
        <f ca="1">SUMIFS(OFFSET(Persistance!$K:$K,0,$A$2-Persistance!$K$1),Persistance!$B:$B,'2013'!$A41,Persistance!$D:$D,'2013'!D$5,Persistance!$A:$A,"Business")*1000</f>
        <v>0</v>
      </c>
      <c r="E41" s="59">
        <f ca="1">SUMIFS(OFFSET(Persistance!$K:$K,0,$A$2-Persistance!$K$1),Persistance!$B:$B,'2013'!$A41,Persistance!$D:$D,'2013'!E$5,Persistance!$A:$A,"Business")*1000</f>
        <v>0</v>
      </c>
      <c r="F41" s="59">
        <f ca="1">SUMIFS(OFFSET(Persistance!$K:$K,0,$A$2-Persistance!$K$1),Persistance!$B:$B,'2013'!$A41,Persistance!$D:$D,'2013'!F$5,Persistance!$A:$A,"Business")*1000</f>
        <v>0</v>
      </c>
      <c r="G41" s="59">
        <f ca="1">SUMIFS(OFFSET(Persistance!$K:$K,0,$A$2-Persistance!$K$1),Persistance!$B:$B,'2013'!$A41,Persistance!$D:$D,'2013'!G$5,Persistance!$A:$A,"Business")*1000</f>
        <v>0</v>
      </c>
      <c r="H41" s="59">
        <f ca="1">SUMIFS(OFFSET(Persistance!$K:$K,0,$A$2-Persistance!$K$1),Persistance!$B:$B,'2013'!$A41,Persistance!$D:$D,'2013'!H$5,Persistance!$A:$A,"Business")*1000</f>
        <v>0</v>
      </c>
      <c r="I41" s="59">
        <f ca="1">SUMIFS(OFFSET(Persistance!$K:$K,0,$A$2-Persistance!$K$1),Persistance!$B:$B,'2013'!$A41,Persistance!$D:$D,'2013'!I$5,Persistance!$A:$A,"Business")*1000</f>
        <v>0</v>
      </c>
      <c r="J41" s="59">
        <f ca="1">SUMIFS(OFFSET(Persistance!$K:$K,0,$A$2-Persistance!$K$1),Persistance!$B:$B,'2013'!$A41,Persistance!$D:$D,'2013'!J$5,Persistance!$A:$A,"Business")*1000</f>
        <v>0</v>
      </c>
      <c r="K41" s="59">
        <f ca="1">SUMIFS(OFFSET(Persistance!$K:$K,0,$A$2-Persistance!$K$1),Persistance!$B:$B,'2013'!$A41,Persistance!$D:$D,'2013'!K$5,Persistance!$A:$A,"Business")*1000</f>
        <v>0</v>
      </c>
      <c r="L41" s="34">
        <f t="shared" ca="1" si="4"/>
        <v>0</v>
      </c>
      <c r="M41" s="34"/>
      <c r="N41" s="34"/>
      <c r="O41" s="36"/>
      <c r="P41" s="36"/>
      <c r="Q41" s="36"/>
      <c r="R41" s="2"/>
      <c r="S41" s="2"/>
      <c r="T41" s="2"/>
      <c r="U41" s="2"/>
    </row>
    <row r="42" spans="1:21" x14ac:dyDescent="0.25">
      <c r="A42" s="23" t="s">
        <v>74</v>
      </c>
      <c r="B42" s="59">
        <f ca="1">SUMIFS(OFFSET(Persistance!$K:$K,0,$A$2-Persistance!$K$1),Persistance!$B:$B,'2013'!$A42,Persistance!$D:$D,'2013'!B$5,Persistance!$A:$A,"Business")*1000</f>
        <v>0</v>
      </c>
      <c r="C42" s="59">
        <f ca="1">SUMIFS(OFFSET(Persistance!$K:$K,0,$A$2-Persistance!$K$1),Persistance!$B:$B,'2013'!$A42,Persistance!$D:$D,'2013'!C$5,Persistance!$A:$A,"Business")*1000</f>
        <v>0</v>
      </c>
      <c r="D42" s="59">
        <f ca="1">SUMIFS(OFFSET(Persistance!$K:$K,0,$A$2-Persistance!$K$1),Persistance!$B:$B,'2013'!$A42,Persistance!$D:$D,'2013'!D$5,Persistance!$A:$A,"Business")*1000</f>
        <v>0</v>
      </c>
      <c r="E42" s="59">
        <f ca="1">SUMIFS(OFFSET(Persistance!$K:$K,0,$A$2-Persistance!$K$1),Persistance!$B:$B,'2013'!$A42,Persistance!$D:$D,'2013'!E$5,Persistance!$A:$A,"Business")*1000</f>
        <v>0</v>
      </c>
      <c r="F42" s="59">
        <f ca="1">SUMIFS(OFFSET(Persistance!$K:$K,0,$A$2-Persistance!$K$1),Persistance!$B:$B,'2013'!$A42,Persistance!$D:$D,'2013'!F$5,Persistance!$A:$A,"Business")*1000</f>
        <v>0</v>
      </c>
      <c r="G42" s="59">
        <f ca="1">SUMIFS(OFFSET(Persistance!$K:$K,0,$A$2-Persistance!$K$1),Persistance!$B:$B,'2013'!$A42,Persistance!$D:$D,'2013'!G$5,Persistance!$A:$A,"Business")*1000</f>
        <v>0</v>
      </c>
      <c r="H42" s="59">
        <f ca="1">SUMIFS(OFFSET(Persistance!$K:$K,0,$A$2-Persistance!$K$1),Persistance!$B:$B,'2013'!$A42,Persistance!$D:$D,'2013'!H$5,Persistance!$A:$A,"Business")*1000</f>
        <v>0</v>
      </c>
      <c r="I42" s="59">
        <f ca="1">SUMIFS(OFFSET(Persistance!$K:$K,0,$A$2-Persistance!$K$1),Persistance!$B:$B,'2013'!$A42,Persistance!$D:$D,'2013'!I$5,Persistance!$A:$A,"Business")*1000</f>
        <v>0</v>
      </c>
      <c r="J42" s="59">
        <f ca="1">SUMIFS(OFFSET(Persistance!$K:$K,0,$A$2-Persistance!$K$1),Persistance!$B:$B,'2013'!$A42,Persistance!$D:$D,'2013'!J$5,Persistance!$A:$A,"Business")*1000</f>
        <v>0</v>
      </c>
      <c r="K42" s="59">
        <f ca="1">SUMIFS(OFFSET(Persistance!$K:$K,0,$A$2-Persistance!$K$1),Persistance!$B:$B,'2013'!$A42,Persistance!$D:$D,'2013'!K$5,Persistance!$A:$A,"Business")*1000</f>
        <v>0</v>
      </c>
      <c r="L42" s="34">
        <f t="shared" ca="1" si="4"/>
        <v>0</v>
      </c>
      <c r="M42" s="34"/>
      <c r="N42" s="34"/>
      <c r="O42" s="36"/>
      <c r="P42" s="36"/>
      <c r="Q42" s="36"/>
      <c r="R42" s="2"/>
      <c r="S42" s="2"/>
      <c r="T42" s="2"/>
      <c r="U42" s="2"/>
    </row>
    <row r="43" spans="1:21" x14ac:dyDescent="0.25">
      <c r="A43" s="23" t="s">
        <v>76</v>
      </c>
      <c r="B43" s="59">
        <f ca="1">SUMIFS(OFFSET(Persistance!$K:$K,0,$A$2-Persistance!$K$1),Persistance!$B:$B,'2013'!$A43,Persistance!$D:$D,'2013'!B$5,Persistance!$A:$A,"Business")*1000</f>
        <v>0</v>
      </c>
      <c r="C43" s="59">
        <f ca="1">SUMIFS(OFFSET(Persistance!$K:$K,0,$A$2-Persistance!$K$1),Persistance!$B:$B,'2013'!$A43,Persistance!$D:$D,'2013'!C$5,Persistance!$A:$A,"Business")*1000</f>
        <v>0</v>
      </c>
      <c r="D43" s="59">
        <f ca="1">SUMIFS(OFFSET(Persistance!$K:$K,0,$A$2-Persistance!$K$1),Persistance!$B:$B,'2013'!$A43,Persistance!$D:$D,'2013'!D$5,Persistance!$A:$A,"Business")*1000</f>
        <v>0</v>
      </c>
      <c r="E43" s="59">
        <f ca="1">SUMIFS(OFFSET(Persistance!$K:$K,0,$A$2-Persistance!$K$1),Persistance!$B:$B,'2013'!$A43,Persistance!$D:$D,'2013'!E$5,Persistance!$A:$A,"Business")*1000</f>
        <v>0</v>
      </c>
      <c r="F43" s="59">
        <f ca="1">SUMIFS(OFFSET(Persistance!$K:$K,0,$A$2-Persistance!$K$1),Persistance!$B:$B,'2013'!$A43,Persistance!$D:$D,'2013'!F$5,Persistance!$A:$A,"Business")*1000</f>
        <v>0</v>
      </c>
      <c r="G43" s="59">
        <f ca="1">SUMIFS(OFFSET(Persistance!$K:$K,0,$A$2-Persistance!$K$1),Persistance!$B:$B,'2013'!$A43,Persistance!$D:$D,'2013'!G$5,Persistance!$A:$A,"Business")*1000</f>
        <v>0</v>
      </c>
      <c r="H43" s="59">
        <f ca="1">SUMIFS(OFFSET(Persistance!$K:$K,0,$A$2-Persistance!$K$1),Persistance!$B:$B,'2013'!$A43,Persistance!$D:$D,'2013'!H$5,Persistance!$A:$A,"Business")*1000</f>
        <v>0</v>
      </c>
      <c r="I43" s="59">
        <f ca="1">SUMIFS(OFFSET(Persistance!$K:$K,0,$A$2-Persistance!$K$1),Persistance!$B:$B,'2013'!$A43,Persistance!$D:$D,'2013'!I$5,Persistance!$A:$A,"Business")*1000</f>
        <v>0</v>
      </c>
      <c r="J43" s="59">
        <f ca="1">SUMIFS(OFFSET(Persistance!$K:$K,0,$A$2-Persistance!$K$1),Persistance!$B:$B,'2013'!$A43,Persistance!$D:$D,'2013'!J$5,Persistance!$A:$A,"Business")*1000</f>
        <v>0</v>
      </c>
      <c r="K43" s="59">
        <f ca="1">SUMIFS(OFFSET(Persistance!$K:$K,0,$A$2-Persistance!$K$1),Persistance!$B:$B,'2013'!$A43,Persistance!$D:$D,'2013'!K$5,Persistance!$A:$A,"Business")*1000</f>
        <v>0</v>
      </c>
      <c r="L43" s="34">
        <f t="shared" ca="1" si="4"/>
        <v>0</v>
      </c>
      <c r="M43" s="34"/>
      <c r="N43" s="34"/>
      <c r="O43" s="36"/>
      <c r="P43" s="36"/>
      <c r="Q43" s="36"/>
      <c r="R43" s="2"/>
      <c r="S43" s="2"/>
      <c r="T43" s="2"/>
      <c r="U43" s="2"/>
    </row>
    <row r="44" spans="1:21" x14ac:dyDescent="0.25">
      <c r="A44" s="23" t="s">
        <v>71</v>
      </c>
      <c r="B44" s="59">
        <f ca="1">SUMIFS(OFFSET(Persistance!$K:$K,0,$A$2-Persistance!$K$1),Persistance!$B:$B,'2013'!$A44,Persistance!$D:$D,'2013'!B$5,Persistance!$A:$A,"Business")*1000</f>
        <v>0</v>
      </c>
      <c r="C44" s="59">
        <f ca="1">SUMIFS(OFFSET(Persistance!$K:$K,0,$A$2-Persistance!$K$1),Persistance!$B:$B,'2013'!$A44,Persistance!$D:$D,'2013'!C$5,Persistance!$A:$A,"Business")*1000</f>
        <v>0</v>
      </c>
      <c r="D44" s="59">
        <f ca="1">SUMIFS(OFFSET(Persistance!$K:$K,0,$A$2-Persistance!$K$1),Persistance!$B:$B,'2013'!$A44,Persistance!$D:$D,'2013'!D$5,Persistance!$A:$A,"Business")*1000</f>
        <v>0</v>
      </c>
      <c r="E44" s="59">
        <f ca="1">SUMIFS(OFFSET(Persistance!$K:$K,0,$A$2-Persistance!$K$1),Persistance!$B:$B,'2013'!$A44,Persistance!$D:$D,'2013'!E$5,Persistance!$A:$A,"Business")*1000</f>
        <v>0</v>
      </c>
      <c r="F44" s="59">
        <f ca="1">SUMIFS(OFFSET(Persistance!$K:$K,0,$A$2-Persistance!$K$1),Persistance!$B:$B,'2013'!$A44,Persistance!$D:$D,'2013'!F$5,Persistance!$A:$A,"Business")*1000</f>
        <v>0</v>
      </c>
      <c r="G44" s="59">
        <f ca="1">SUMIFS(OFFSET(Persistance!$K:$K,0,$A$2-Persistance!$K$1),Persistance!$B:$B,'2013'!$A44,Persistance!$D:$D,'2013'!G$5,Persistance!$A:$A,"Business")*1000</f>
        <v>0</v>
      </c>
      <c r="H44" s="59">
        <f ca="1">SUMIFS(OFFSET(Persistance!$K:$K,0,$A$2-Persistance!$K$1),Persistance!$B:$B,'2013'!$A44,Persistance!$D:$D,'2013'!H$5,Persistance!$A:$A,"Business")*1000</f>
        <v>0</v>
      </c>
      <c r="I44" s="59">
        <f ca="1">SUMIFS(OFFSET(Persistance!$K:$K,0,$A$2-Persistance!$K$1),Persistance!$B:$B,'2013'!$A44,Persistance!$D:$D,'2013'!I$5,Persistance!$A:$A,"Business")*1000</f>
        <v>0</v>
      </c>
      <c r="J44" s="59">
        <f ca="1">SUMIFS(OFFSET(Persistance!$K:$K,0,$A$2-Persistance!$K$1),Persistance!$B:$B,'2013'!$A44,Persistance!$D:$D,'2013'!J$5,Persistance!$A:$A,"Business")*1000</f>
        <v>0</v>
      </c>
      <c r="K44" s="59">
        <f ca="1">SUMIFS(OFFSET(Persistance!$K:$K,0,$A$2-Persistance!$K$1),Persistance!$B:$B,'2013'!$A44,Persistance!$D:$D,'2013'!K$5,Persistance!$A:$A,"Business")*1000</f>
        <v>0</v>
      </c>
      <c r="L44" s="34">
        <f t="shared" ca="1" si="4"/>
        <v>0</v>
      </c>
      <c r="M44" s="34"/>
      <c r="N44" s="34"/>
      <c r="O44" s="36"/>
      <c r="P44" s="36"/>
      <c r="Q44" s="36"/>
      <c r="R44" s="2"/>
      <c r="S44" s="2"/>
      <c r="T44" s="2"/>
      <c r="U44" s="2"/>
    </row>
    <row r="45" spans="1:21" x14ac:dyDescent="0.25">
      <c r="A45" s="23" t="s">
        <v>14</v>
      </c>
      <c r="B45" s="59">
        <f ca="1">SUMIFS(OFFSET(Persistance!$K:$K,0,$A$2-Persistance!$K$1),Persistance!$B:$B,'2013'!$A45,Persistance!$D:$D,'2013'!B$5)*1000*'Retrofit Split'!B$2</f>
        <v>0</v>
      </c>
      <c r="C45" s="59">
        <f ca="1">SUMIFS(OFFSET(Persistance!$K:$K,0,$A$2-Persistance!$K$1),Persistance!$B:$B,'2013'!$A45,Persistance!$D:$D,'2013'!C$5)*1000*'Retrofit Split'!C$2</f>
        <v>218081.46735636453</v>
      </c>
      <c r="D45" s="59">
        <f ca="1">SUMIFS(OFFSET(Persistance!$K:$K,0,$A$2-Persistance!$K$1),Persistance!$B:$B,'2013'!$A45,Persistance!$D:$D,'2013'!D$5)*1000*'Retrofit Split'!D$2</f>
        <v>326507.20099762897</v>
      </c>
      <c r="E45" s="59">
        <f ca="1">SUMIFS(OFFSET(Persistance!$K:$K,0,$A$2-Persistance!$K$1),Persistance!$B:$B,'2013'!$A45,Persistance!$D:$D,'2013'!E$5)*1000*'Retrofit Split'!E$2</f>
        <v>0</v>
      </c>
      <c r="F45" s="59">
        <f ca="1">SUMIFS(OFFSET(Persistance!$K:$K,0,$A$2-Persistance!$K$1),Persistance!$B:$B,'2013'!$A45,Persistance!$D:$D,'2013'!F$5)*1000*'Retrofit Split'!F$2</f>
        <v>0</v>
      </c>
      <c r="G45" s="59">
        <f ca="1">SUMIFS(OFFSET(Persistance!$K:$K,0,$A$2-Persistance!$K$1),Persistance!$B:$B,'2013'!$A45,Persistance!$D:$D,'2013'!G$5)*1000*'Retrofit Split'!G$2</f>
        <v>0</v>
      </c>
      <c r="H45" s="59">
        <f ca="1">SUMIFS(OFFSET(Persistance!$K:$K,0,$A$2-Persistance!$K$1),Persistance!$B:$B,'2013'!$A45,Persistance!$D:$D,'2013'!H$5)*1000*'Retrofit Split'!H$2</f>
        <v>0</v>
      </c>
      <c r="I45" s="59">
        <f ca="1">SUMIFS(OFFSET(Persistance!$K:$K,0,$A$2-Persistance!$K$1),Persistance!$B:$B,'2013'!$A45,Persistance!$D:$D,'2013'!I$5)*1000*'Retrofit Split'!I$2</f>
        <v>0</v>
      </c>
      <c r="J45" s="59">
        <f ca="1">SUMIFS(OFFSET(Persistance!$K:$K,0,$A$2-Persistance!$K$1),Persistance!$B:$B,'2013'!$A45,Persistance!$D:$D,'2013'!J$5)*1000*'Retrofit Split'!J$2</f>
        <v>0</v>
      </c>
      <c r="K45" s="59">
        <f ca="1">SUMIFS(OFFSET(Persistance!$K:$K,0,$A$2-Persistance!$K$1),Persistance!$B:$B,'2013'!$A45,Persistance!$D:$D,'2013'!K$5)*1000*'Retrofit Split'!K$2</f>
        <v>0</v>
      </c>
      <c r="L45" s="34">
        <f t="shared" ca="1" si="4"/>
        <v>544588.66835399345</v>
      </c>
      <c r="M45" s="34"/>
      <c r="N45" s="34"/>
      <c r="O45" s="36"/>
      <c r="P45" s="36"/>
      <c r="Q45" s="36"/>
      <c r="R45" s="2"/>
      <c r="S45" s="2"/>
      <c r="T45" s="2"/>
      <c r="U45" s="2"/>
    </row>
    <row r="46" spans="1:21" x14ac:dyDescent="0.25">
      <c r="A46" s="23" t="s">
        <v>77</v>
      </c>
      <c r="B46" s="59">
        <f ca="1">SUMIFS(OFFSET(Persistance!$K:$K,0,$A$2-Persistance!$K$1),Persistance!$B:$B,'2013'!$A46,Persistance!$D:$D,'2013'!B$5,Persistance!$A:$A,"Business")*1000</f>
        <v>0</v>
      </c>
      <c r="C46" s="59">
        <f ca="1">SUMIFS(OFFSET(Persistance!$K:$K,0,$A$2-Persistance!$K$1),Persistance!$B:$B,'2013'!$A46,Persistance!$D:$D,'2013'!C$5,Persistance!$A:$A,"Business")*1000</f>
        <v>8717.7142471379993</v>
      </c>
      <c r="D46" s="59">
        <f ca="1">SUMIFS(OFFSET(Persistance!$K:$K,0,$A$2-Persistance!$K$1),Persistance!$B:$B,'2013'!$A46,Persistance!$D:$D,'2013'!D$5,Persistance!$A:$A,"Business")*1000</f>
        <v>469871.70204659802</v>
      </c>
      <c r="E46" s="59">
        <f ca="1">SUMIFS(OFFSET(Persistance!$K:$K,0,$A$2-Persistance!$K$1),Persistance!$B:$B,'2013'!$A46,Persistance!$D:$D,'2013'!E$5,Persistance!$A:$A,"Business")*1000</f>
        <v>0</v>
      </c>
      <c r="F46" s="59">
        <f ca="1">SUMIFS(OFFSET(Persistance!$K:$K,0,$A$2-Persistance!$K$1),Persistance!$B:$B,'2013'!$A46,Persistance!$D:$D,'2013'!F$5,Persistance!$A:$A,"Business")*1000</f>
        <v>0</v>
      </c>
      <c r="G46" s="59">
        <f ca="1">SUMIFS(OFFSET(Persistance!$K:$K,0,$A$2-Persistance!$K$1),Persistance!$B:$B,'2013'!$A46,Persistance!$D:$D,'2013'!G$5,Persistance!$A:$A,"Business")*1000</f>
        <v>0</v>
      </c>
      <c r="H46" s="59">
        <f ca="1">SUMIFS(OFFSET(Persistance!$K:$K,0,$A$2-Persistance!$K$1),Persistance!$B:$B,'2013'!$A46,Persistance!$D:$D,'2013'!H$5,Persistance!$A:$A,"Business")*1000</f>
        <v>0</v>
      </c>
      <c r="I46" s="59">
        <f ca="1">SUMIFS(OFFSET(Persistance!$K:$K,0,$A$2-Persistance!$K$1),Persistance!$B:$B,'2013'!$A46,Persistance!$D:$D,'2013'!I$5,Persistance!$A:$A,"Business")*1000</f>
        <v>0</v>
      </c>
      <c r="J46" s="59">
        <f ca="1">SUMIFS(OFFSET(Persistance!$K:$K,0,$A$2-Persistance!$K$1),Persistance!$B:$B,'2013'!$A46,Persistance!$D:$D,'2013'!J$5,Persistance!$A:$A,"Business")*1000</f>
        <v>0</v>
      </c>
      <c r="K46" s="59">
        <f ca="1">SUMIFS(OFFSET(Persistance!$K:$K,0,$A$2-Persistance!$K$1),Persistance!$B:$B,'2013'!$A46,Persistance!$D:$D,'2013'!K$5,Persistance!$A:$A,"Business")*1000</f>
        <v>0</v>
      </c>
      <c r="L46" s="34">
        <f t="shared" ca="1" si="4"/>
        <v>478589.41629373602</v>
      </c>
      <c r="M46" s="34"/>
      <c r="N46" s="34"/>
      <c r="O46" s="36"/>
      <c r="P46" s="36"/>
      <c r="Q46" s="36"/>
      <c r="R46" s="2"/>
      <c r="S46" s="2"/>
      <c r="T46" s="2"/>
      <c r="U46" s="2"/>
    </row>
    <row r="47" spans="1:21" x14ac:dyDescent="0.25">
      <c r="A47" s="23" t="s">
        <v>36</v>
      </c>
      <c r="B47" s="59">
        <f ca="1">SUMIFS(OFFSET(Persistance!$K:$K,0,$A$2-Persistance!$K$1),Persistance!$B:$B,'2013'!$A47,Persistance!$D:$D,'2013'!B$5,Persistance!$A:$A,"Business")*1000</f>
        <v>0</v>
      </c>
      <c r="C47" s="59">
        <f ca="1">SUMIFS(OFFSET(Persistance!$K:$K,0,$A$2-Persistance!$K$1),Persistance!$B:$B,'2013'!$A47,Persistance!$D:$D,'2013'!C$5,Persistance!$A:$A,"Business")*1000</f>
        <v>0</v>
      </c>
      <c r="D47" s="59">
        <f ca="1">SUMIFS(OFFSET(Persistance!$K:$K,0,$A$2-Persistance!$K$1),Persistance!$B:$B,'2013'!$A47,Persistance!$D:$D,'2013'!D$5,Persistance!$A:$A,"Business")*1000</f>
        <v>0</v>
      </c>
      <c r="E47" s="59">
        <f ca="1">SUMIFS(OFFSET(Persistance!$K:$K,0,$A$2-Persistance!$K$1),Persistance!$B:$B,'2013'!$A47,Persistance!$D:$D,'2013'!E$5,Persistance!$A:$A,"Business")*1000</f>
        <v>0</v>
      </c>
      <c r="F47" s="59">
        <f ca="1">SUMIFS(OFFSET(Persistance!$K:$K,0,$A$2-Persistance!$K$1),Persistance!$B:$B,'2013'!$A47,Persistance!$D:$D,'2013'!F$5,Persistance!$A:$A,"Business")*1000</f>
        <v>0</v>
      </c>
      <c r="G47" s="59">
        <f ca="1">SUMIFS(OFFSET(Persistance!$K:$K,0,$A$2-Persistance!$K$1),Persistance!$B:$B,'2013'!$A47,Persistance!$D:$D,'2013'!G$5,Persistance!$A:$A,"Business")*1000</f>
        <v>0</v>
      </c>
      <c r="H47" s="59">
        <f ca="1">SUMIFS(OFFSET(Persistance!$K:$K,0,$A$2-Persistance!$K$1),Persistance!$B:$B,'2013'!$A47,Persistance!$D:$D,'2013'!H$5,Persistance!$A:$A,"Business")*1000</f>
        <v>0</v>
      </c>
      <c r="I47" s="59">
        <f ca="1">SUMIFS(OFFSET(Persistance!$K:$K,0,$A$2-Persistance!$K$1),Persistance!$B:$B,'2013'!$A47,Persistance!$D:$D,'2013'!I$5,Persistance!$A:$A,"Business")*1000</f>
        <v>0</v>
      </c>
      <c r="J47" s="59">
        <f ca="1">SUMIFS(OFFSET(Persistance!$K:$K,0,$A$2-Persistance!$K$1),Persistance!$B:$B,'2013'!$A47,Persistance!$D:$D,'2013'!J$5,Persistance!$A:$A,"Business")*1000</f>
        <v>0</v>
      </c>
      <c r="K47" s="59">
        <f ca="1">SUMIFS(OFFSET(Persistance!$K:$K,0,$A$2-Persistance!$K$1),Persistance!$B:$B,'2013'!$A47,Persistance!$D:$D,'2013'!K$5,Persistance!$A:$A,"Business")*1000</f>
        <v>0</v>
      </c>
      <c r="L47" s="34">
        <f t="shared" ca="1" si="4"/>
        <v>0</v>
      </c>
      <c r="M47" s="34"/>
      <c r="N47" s="34"/>
      <c r="O47" s="36"/>
      <c r="P47" s="36"/>
      <c r="Q47" s="36"/>
      <c r="R47" s="2"/>
      <c r="S47" s="28" t="s">
        <v>49</v>
      </c>
      <c r="T47" s="28" t="s">
        <v>17</v>
      </c>
      <c r="U47" s="2" t="s">
        <v>50</v>
      </c>
    </row>
    <row r="48" spans="1:21" x14ac:dyDescent="0.25">
      <c r="B48" s="29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36"/>
      <c r="P48" s="36"/>
      <c r="Q48" s="36"/>
      <c r="R48" s="2"/>
      <c r="S48" s="29">
        <f ca="1">$A$2</f>
        <v>2013</v>
      </c>
      <c r="T48" s="58">
        <f ca="1">AVERAGEIFS(Rates!E:E,Rates!F:F,'2013'!S48,Rates!G:G,"Business")</f>
        <v>2.2966666666666666E-2</v>
      </c>
      <c r="U48" s="30">
        <f ca="1">AVERAGEIFS(Rates!B:B,Rates!F:F,'2013'!S48,Rates!G:G,"Business")</f>
        <v>41275</v>
      </c>
    </row>
    <row r="49" spans="1:21" x14ac:dyDescent="0.25">
      <c r="A49" t="s">
        <v>10</v>
      </c>
      <c r="B49" s="37">
        <f t="shared" ref="B49:L49" ca="1" si="5">SUM(B32:B48)</f>
        <v>0</v>
      </c>
      <c r="C49" s="37">
        <f t="shared" ca="1" si="5"/>
        <v>745278.83925174014</v>
      </c>
      <c r="D49" s="37">
        <f t="shared" ca="1" si="5"/>
        <v>796378.90304422705</v>
      </c>
      <c r="E49" s="37">
        <f t="shared" ca="1" si="5"/>
        <v>0</v>
      </c>
      <c r="F49" s="37">
        <f t="shared" ca="1" si="5"/>
        <v>0</v>
      </c>
      <c r="G49" s="37">
        <f t="shared" ca="1" si="5"/>
        <v>0</v>
      </c>
      <c r="H49" s="37">
        <f t="shared" ca="1" si="5"/>
        <v>0</v>
      </c>
      <c r="I49" s="37">
        <f t="shared" ca="1" si="5"/>
        <v>0</v>
      </c>
      <c r="J49" s="37">
        <f t="shared" ca="1" si="5"/>
        <v>0</v>
      </c>
      <c r="K49" s="37">
        <f t="shared" ca="1" si="5"/>
        <v>0</v>
      </c>
      <c r="L49" s="37">
        <f t="shared" ca="1" si="5"/>
        <v>1541657.7422959672</v>
      </c>
      <c r="M49" s="37">
        <v>0</v>
      </c>
      <c r="N49" s="38">
        <f ca="1">(((MONTH(U48)-1)/12)*T49)+(((12-(MONTH(U48)-1))/12)*T48)</f>
        <v>2.2966666666666666E-2</v>
      </c>
      <c r="O49" s="39">
        <f ca="1">ROUND(L49*N49,2)</f>
        <v>35406.74</v>
      </c>
      <c r="P49" s="39">
        <f ca="1">ROUND(M49*N49,2)</f>
        <v>0</v>
      </c>
      <c r="Q49" s="39">
        <f ca="1">+O49-P49</f>
        <v>35406.74</v>
      </c>
      <c r="R49" s="2"/>
      <c r="S49" s="29">
        <f ca="1">S48-1</f>
        <v>2012</v>
      </c>
      <c r="T49" s="58">
        <f ca="1">AVERAGEIFS(Rates!E:E,Rates!F:F,'2013'!S49,Rates!G:G,"Business")</f>
        <v>1.9899999999999998E-2</v>
      </c>
      <c r="U49" s="2"/>
    </row>
    <row r="50" spans="1:21" x14ac:dyDescent="0.25">
      <c r="B50" s="29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6"/>
      <c r="P50" s="36"/>
      <c r="Q50" s="36"/>
      <c r="R50" s="2"/>
      <c r="S50" s="2"/>
      <c r="T50" s="2"/>
      <c r="U50" s="2"/>
    </row>
    <row r="51" spans="1:21" x14ac:dyDescent="0.25">
      <c r="A51" t="s">
        <v>44</v>
      </c>
      <c r="B51" s="59">
        <f ca="1">SUMIFS(OFFSET(Persistance!$F:$F,0,$A$2-Persistance!$K$1),Persistance!$B:$B,'2013'!$A51,Persistance!$D:$D,'2013'!B$5,Persistance!$A:$A,"Industrial")*1000</f>
        <v>0</v>
      </c>
      <c r="C51" s="59">
        <f ca="1">SUMIFS(OFFSET(Persistance!$F:$F,0,$A$2-Persistance!$K$1),Persistance!$B:$B,'2013'!$A51,Persistance!$D:$D,'2013'!C$5,Persistance!$A:$A,"Industrial")*1000</f>
        <v>0</v>
      </c>
      <c r="D51" s="59">
        <f ca="1">SUMIFS(OFFSET(Persistance!$F:$F,0,$A$2-Persistance!$K$1),Persistance!$B:$B,'2013'!$A51,Persistance!$D:$D,'2013'!D$5,Persistance!$A:$A,"Industrial")*1000</f>
        <v>0</v>
      </c>
      <c r="E51" s="59">
        <f ca="1">SUMIFS(OFFSET(Persistance!$F:$F,0,$A$2-Persistance!$K$1),Persistance!$B:$B,'2013'!$A51,Persistance!$D:$D,'2013'!E$5,Persistance!$A:$A,"Industrial")*1000</f>
        <v>0</v>
      </c>
      <c r="F51" s="59">
        <f ca="1">SUMIFS(OFFSET(Persistance!$F:$F,0,$A$2-Persistance!$K$1),Persistance!$B:$B,'2013'!$A51,Persistance!$D:$D,'2013'!F$5,Persistance!$A:$A,"Industrial")*1000</f>
        <v>0</v>
      </c>
      <c r="G51" s="59">
        <f ca="1">SUMIFS(OFFSET(Persistance!$F:$F,0,$A$2-Persistance!$K$1),Persistance!$B:$B,'2013'!$A51,Persistance!$D:$D,'2013'!G$5,Persistance!$A:$A,"Industrial")*1000</f>
        <v>0</v>
      </c>
      <c r="H51" s="59">
        <f ca="1">SUMIFS(OFFSET(Persistance!$F:$F,0,$A$2-Persistance!$K$1),Persistance!$B:$B,'2013'!$A51,Persistance!$D:$D,'2013'!H$5,Persistance!$A:$A,"Industrial")*1000</f>
        <v>0</v>
      </c>
      <c r="I51" s="59">
        <f ca="1">SUMIFS(OFFSET(Persistance!$F:$F,0,$A$2-Persistance!$K$1),Persistance!$B:$B,'2013'!$A51,Persistance!$D:$D,'2013'!I$5,Persistance!$A:$A,"Industrial")*1000</f>
        <v>0</v>
      </c>
      <c r="J51" s="59">
        <f ca="1">SUMIFS(OFFSET(Persistance!$F:$F,0,$A$2-Persistance!$K$1),Persistance!$B:$B,'2013'!$A51,Persistance!$D:$D,'2013'!J$5,Persistance!$A:$A,"Industrial")*1000</f>
        <v>0</v>
      </c>
      <c r="K51" s="59">
        <f ca="1">SUMIFS(OFFSET(Persistance!$F:$F,0,$A$2-Persistance!$K$1),Persistance!$B:$B,'2013'!$A51,Persistance!$D:$D,'2013'!K$5,Persistance!$A:$A,"Industrial")*1000</f>
        <v>0</v>
      </c>
      <c r="L51" s="34">
        <v>0</v>
      </c>
      <c r="M51" s="60" t="s">
        <v>97</v>
      </c>
      <c r="N51" s="35"/>
      <c r="O51" s="36"/>
      <c r="P51" s="36"/>
      <c r="Q51" s="36"/>
      <c r="R51" s="2"/>
      <c r="S51" s="2"/>
      <c r="T51" s="2"/>
      <c r="U51" s="2"/>
    </row>
    <row r="52" spans="1:21" x14ac:dyDescent="0.25">
      <c r="A52" t="s">
        <v>42</v>
      </c>
      <c r="B52" s="59">
        <f ca="1">SUMIFS(OFFSET(Persistance!$F:$F,0,$A$2-Persistance!$K$1),Persistance!$B:$B,'2013'!$A52,Persistance!$D:$D,'2013'!B$5,Persistance!$A:$A,"Industrial")*1000</f>
        <v>0</v>
      </c>
      <c r="C52" s="59">
        <f ca="1">SUMIFS(OFFSET(Persistance!$F:$F,0,$A$2-Persistance!$K$1),Persistance!$B:$B,'2013'!$A52,Persistance!$D:$D,'2013'!C$5,Persistance!$A:$A,"Industrial")*1000</f>
        <v>0</v>
      </c>
      <c r="D52" s="59">
        <f ca="1">SUMIFS(OFFSET(Persistance!$F:$F,0,$A$2-Persistance!$K$1),Persistance!$B:$B,'2013'!$A52,Persistance!$D:$D,'2013'!D$5,Persistance!$A:$A,"Industrial")*1000</f>
        <v>1147.405</v>
      </c>
      <c r="E52" s="59">
        <f ca="1">SUMIFS(OFFSET(Persistance!$F:$F,0,$A$2-Persistance!$K$1),Persistance!$B:$B,'2013'!$A52,Persistance!$D:$D,'2013'!E$5,Persistance!$A:$A,"Industrial")*1000</f>
        <v>0</v>
      </c>
      <c r="F52" s="59">
        <f ca="1">SUMIFS(OFFSET(Persistance!$F:$F,0,$A$2-Persistance!$K$1),Persistance!$B:$B,'2013'!$A52,Persistance!$D:$D,'2013'!F$5,Persistance!$A:$A,"Industrial")*1000</f>
        <v>0</v>
      </c>
      <c r="G52" s="59">
        <f ca="1">SUMIFS(OFFSET(Persistance!$F:$F,0,$A$2-Persistance!$K$1),Persistance!$B:$B,'2013'!$A52,Persistance!$D:$D,'2013'!G$5,Persistance!$A:$A,"Industrial")*1000</f>
        <v>0</v>
      </c>
      <c r="H52" s="59">
        <f ca="1">SUMIFS(OFFSET(Persistance!$F:$F,0,$A$2-Persistance!$K$1),Persistance!$B:$B,'2013'!$A52,Persistance!$D:$D,'2013'!H$5,Persistance!$A:$A,"Industrial")*1000</f>
        <v>0</v>
      </c>
      <c r="I52" s="59">
        <f ca="1">SUMIFS(OFFSET(Persistance!$F:$F,0,$A$2-Persistance!$K$1),Persistance!$B:$B,'2013'!$A52,Persistance!$D:$D,'2013'!I$5,Persistance!$A:$A,"Industrial")*1000</f>
        <v>0</v>
      </c>
      <c r="J52" s="59">
        <f ca="1">SUMIFS(OFFSET(Persistance!$F:$F,0,$A$2-Persistance!$K$1),Persistance!$B:$B,'2013'!$A52,Persistance!$D:$D,'2013'!J$5,Persistance!$A:$A,"Industrial")*1000</f>
        <v>0</v>
      </c>
      <c r="K52" s="59">
        <f ca="1">SUMIFS(OFFSET(Persistance!$F:$F,0,$A$2-Persistance!$K$1),Persistance!$B:$B,'2013'!$A52,Persistance!$D:$D,'2013'!K$5,Persistance!$A:$A,"Industrial")*1000</f>
        <v>0</v>
      </c>
      <c r="L52" s="34">
        <v>0</v>
      </c>
      <c r="M52" s="60" t="s">
        <v>97</v>
      </c>
      <c r="N52" s="35"/>
      <c r="O52" s="36"/>
      <c r="P52" s="36"/>
      <c r="Q52" s="36"/>
      <c r="R52" s="2"/>
      <c r="S52" s="2"/>
      <c r="T52" s="2"/>
      <c r="U52" s="2"/>
    </row>
    <row r="53" spans="1:21" x14ac:dyDescent="0.25">
      <c r="A53" t="s">
        <v>61</v>
      </c>
      <c r="B53" s="59">
        <f ca="1">SUMIFS(OFFSET(Persistance!$F:$F,0,$A$2-Persistance!$K$1),Persistance!$B:$B,'2013'!$A53,Persistance!$D:$D,'2013'!B$5,Persistance!$A:$A,"Industrial")*1000</f>
        <v>0</v>
      </c>
      <c r="C53" s="59">
        <f ca="1">SUMIFS(OFFSET(Persistance!$F:$F,0,$A$2-Persistance!$K$1),Persistance!$B:$B,'2013'!$A53,Persistance!$D:$D,'2013'!C$5,Persistance!$A:$A,"Industrial")*1000</f>
        <v>0</v>
      </c>
      <c r="D53" s="59">
        <f ca="1">SUMIFS(OFFSET(Persistance!$F:$F,0,$A$2-Persistance!$K$1),Persistance!$B:$B,'2013'!$A53,Persistance!$D:$D,'2013'!D$5,Persistance!$A:$A,"Industrial")*1000</f>
        <v>0</v>
      </c>
      <c r="E53" s="59">
        <f ca="1">SUMIFS(OFFSET(Persistance!$F:$F,0,$A$2-Persistance!$K$1),Persistance!$B:$B,'2013'!$A53,Persistance!$D:$D,'2013'!E$5,Persistance!$A:$A,"Industrial")*1000</f>
        <v>0</v>
      </c>
      <c r="F53" s="59">
        <f ca="1">SUMIFS(OFFSET(Persistance!$F:$F,0,$A$2-Persistance!$K$1),Persistance!$B:$B,'2013'!$A53,Persistance!$D:$D,'2013'!F$5,Persistance!$A:$A,"Industrial")*1000</f>
        <v>0</v>
      </c>
      <c r="G53" s="59">
        <f ca="1">SUMIFS(OFFSET(Persistance!$F:$F,0,$A$2-Persistance!$K$1),Persistance!$B:$B,'2013'!$A53,Persistance!$D:$D,'2013'!G$5,Persistance!$A:$A,"Industrial")*1000</f>
        <v>0</v>
      </c>
      <c r="H53" s="59">
        <f ca="1">SUMIFS(OFFSET(Persistance!$F:$F,0,$A$2-Persistance!$K$1),Persistance!$B:$B,'2013'!$A53,Persistance!$D:$D,'2013'!H$5,Persistance!$A:$A,"Industrial")*1000</f>
        <v>0</v>
      </c>
      <c r="I53" s="59">
        <f ca="1">SUMIFS(OFFSET(Persistance!$F:$F,0,$A$2-Persistance!$K$1),Persistance!$B:$B,'2013'!$A53,Persistance!$D:$D,'2013'!I$5,Persistance!$A:$A,"Industrial")*1000</f>
        <v>0</v>
      </c>
      <c r="J53" s="59">
        <f ca="1">SUMIFS(OFFSET(Persistance!$F:$F,0,$A$2-Persistance!$K$1),Persistance!$B:$B,'2013'!$A53,Persistance!$D:$D,'2013'!J$5,Persistance!$A:$A,"Industrial")*1000</f>
        <v>0</v>
      </c>
      <c r="K53" s="59">
        <f ca="1">SUMIFS(OFFSET(Persistance!$F:$F,0,$A$2-Persistance!$K$1),Persistance!$B:$B,'2013'!$A53,Persistance!$D:$D,'2013'!K$5,Persistance!$A:$A,"Industrial")*1000</f>
        <v>0</v>
      </c>
      <c r="L53" s="34">
        <f ca="1">SUM(B53:K53)*3</f>
        <v>0</v>
      </c>
      <c r="M53" s="60" t="s">
        <v>99</v>
      </c>
      <c r="N53" s="35"/>
      <c r="O53" s="36"/>
      <c r="P53" s="36"/>
      <c r="Q53" s="36"/>
      <c r="R53" s="2"/>
      <c r="S53" s="2"/>
      <c r="T53" s="2"/>
      <c r="U53" s="2"/>
    </row>
    <row r="54" spans="1:21" x14ac:dyDescent="0.25">
      <c r="A54" s="23" t="s">
        <v>58</v>
      </c>
      <c r="B54" s="59">
        <f ca="1">SUMIFS(OFFSET(Persistance!$F:$F,0,$A$2-Persistance!$K$1),Persistance!$B:$B,'2013'!$A54,Persistance!$D:$D,'2013'!B$5,Persistance!$A:$A,"Industrial")*1000</f>
        <v>0</v>
      </c>
      <c r="C54" s="59">
        <f ca="1">SUMIFS(OFFSET(Persistance!$F:$F,0,$A$2-Persistance!$K$1),Persistance!$B:$B,'2013'!$A54,Persistance!$D:$D,'2013'!C$5,Persistance!$A:$A,"Industrial")*1000</f>
        <v>0</v>
      </c>
      <c r="D54" s="59">
        <f ca="1">SUMIFS(OFFSET(Persistance!$F:$F,0,$A$2-Persistance!$K$1),Persistance!$B:$B,'2013'!$A54,Persistance!$D:$D,'2013'!D$5,Persistance!$A:$A,"Industrial")*1000</f>
        <v>0</v>
      </c>
      <c r="E54" s="59">
        <f ca="1">SUMIFS(OFFSET(Persistance!$F:$F,0,$A$2-Persistance!$K$1),Persistance!$B:$B,'2013'!$A54,Persistance!$D:$D,'2013'!E$5,Persistance!$A:$A,"Industrial")*1000</f>
        <v>0</v>
      </c>
      <c r="F54" s="59">
        <f ca="1">SUMIFS(OFFSET(Persistance!$F:$F,0,$A$2-Persistance!$K$1),Persistance!$B:$B,'2013'!$A54,Persistance!$D:$D,'2013'!F$5,Persistance!$A:$A,"Industrial")*1000</f>
        <v>0</v>
      </c>
      <c r="G54" s="59">
        <f ca="1">SUMIFS(OFFSET(Persistance!$F:$F,0,$A$2-Persistance!$K$1),Persistance!$B:$B,'2013'!$A54,Persistance!$D:$D,'2013'!G$5,Persistance!$A:$A,"Industrial")*1000</f>
        <v>0</v>
      </c>
      <c r="H54" s="59">
        <f ca="1">SUMIFS(OFFSET(Persistance!$F:$F,0,$A$2-Persistance!$K$1),Persistance!$B:$B,'2013'!$A54,Persistance!$D:$D,'2013'!H$5,Persistance!$A:$A,"Industrial")*1000</f>
        <v>0</v>
      </c>
      <c r="I54" s="59">
        <f ca="1">SUMIFS(OFFSET(Persistance!$F:$F,0,$A$2-Persistance!$K$1),Persistance!$B:$B,'2013'!$A54,Persistance!$D:$D,'2013'!I$5,Persistance!$A:$A,"Industrial")*1000</f>
        <v>0</v>
      </c>
      <c r="J54" s="59">
        <f ca="1">SUMIFS(OFFSET(Persistance!$F:$F,0,$A$2-Persistance!$K$1),Persistance!$B:$B,'2013'!$A54,Persistance!$D:$D,'2013'!J$5,Persistance!$A:$A,"Industrial")*1000</f>
        <v>0</v>
      </c>
      <c r="K54" s="59">
        <f ca="1">SUMIFS(OFFSET(Persistance!$F:$F,0,$A$2-Persistance!$K$1),Persistance!$B:$B,'2013'!$A54,Persistance!$D:$D,'2013'!K$5,Persistance!$A:$A,"Industrial")*1000</f>
        <v>0</v>
      </c>
      <c r="L54" s="34">
        <f t="shared" ref="L54" ca="1" si="6">SUM(B54:K54)*12</f>
        <v>0</v>
      </c>
      <c r="M54" s="34"/>
      <c r="N54" s="35"/>
      <c r="O54" s="36"/>
      <c r="P54" s="36"/>
      <c r="Q54" s="36"/>
      <c r="R54" s="2"/>
      <c r="S54" s="2"/>
      <c r="T54" s="2"/>
      <c r="U54" s="2"/>
    </row>
    <row r="55" spans="1:21" x14ac:dyDescent="0.25">
      <c r="A55" t="s">
        <v>66</v>
      </c>
      <c r="B55" s="59">
        <f ca="1">SUMIFS(OFFSET(Persistance!$F:$F,0,$A$2-Persistance!$K$1),Persistance!$B:$B,'2013'!$A55,Persistance!$D:$D,'2013'!B$5,Persistance!$A:$A,"Industrial")*1000</f>
        <v>0</v>
      </c>
      <c r="C55" s="59">
        <f ca="1">SUMIFS(OFFSET(Persistance!$F:$F,0,$A$2-Persistance!$K$1),Persistance!$B:$B,'2013'!$A55,Persistance!$D:$D,'2013'!C$5,Persistance!$A:$A,"Industrial")*1000</f>
        <v>0</v>
      </c>
      <c r="D55" s="59">
        <f ca="1">SUMIFS(OFFSET(Persistance!$F:$F,0,$A$2-Persistance!$K$1),Persistance!$B:$B,'2013'!$A55,Persistance!$D:$D,'2013'!D$5,Persistance!$A:$A,"Industrial")*1000</f>
        <v>0</v>
      </c>
      <c r="E55" s="59">
        <f ca="1">SUMIFS(OFFSET(Persistance!$F:$F,0,$A$2-Persistance!$K$1),Persistance!$B:$B,'2013'!$A55,Persistance!$D:$D,'2013'!E$5,Persistance!$A:$A,"Industrial")*1000</f>
        <v>0</v>
      </c>
      <c r="F55" s="59">
        <f ca="1">SUMIFS(OFFSET(Persistance!$F:$F,0,$A$2-Persistance!$K$1),Persistance!$B:$B,'2013'!$A55,Persistance!$D:$D,'2013'!F$5,Persistance!$A:$A,"Industrial")*1000</f>
        <v>0</v>
      </c>
      <c r="G55" s="59">
        <f ca="1">SUMIFS(OFFSET(Persistance!$F:$F,0,$A$2-Persistance!$K$1),Persistance!$B:$B,'2013'!$A55,Persistance!$D:$D,'2013'!G$5,Persistance!$A:$A,"Industrial")*1000</f>
        <v>0</v>
      </c>
      <c r="H55" s="59">
        <f ca="1">SUMIFS(OFFSET(Persistance!$F:$F,0,$A$2-Persistance!$K$1),Persistance!$B:$B,'2013'!$A55,Persistance!$D:$D,'2013'!H$5,Persistance!$A:$A,"Industrial")*1000</f>
        <v>0</v>
      </c>
      <c r="I55" s="59">
        <f ca="1">SUMIFS(OFFSET(Persistance!$F:$F,0,$A$2-Persistance!$K$1),Persistance!$B:$B,'2013'!$A55,Persistance!$D:$D,'2013'!I$5,Persistance!$A:$A,"Industrial")*1000</f>
        <v>0</v>
      </c>
      <c r="J55" s="59">
        <f ca="1">SUMIFS(OFFSET(Persistance!$F:$F,0,$A$2-Persistance!$K$1),Persistance!$B:$B,'2013'!$A55,Persistance!$D:$D,'2013'!J$5,Persistance!$A:$A,"Industrial")*1000</f>
        <v>0</v>
      </c>
      <c r="K55" s="59">
        <f ca="1">SUMIFS(OFFSET(Persistance!$F:$F,0,$A$2-Persistance!$K$1),Persistance!$B:$B,'2013'!$A55,Persistance!$D:$D,'2013'!K$5,Persistance!$A:$A,"Industrial")*1000</f>
        <v>0</v>
      </c>
      <c r="L55" s="34">
        <f ca="1">SUM(B55:K55)*12</f>
        <v>0</v>
      </c>
      <c r="M55" s="34"/>
      <c r="N55" s="35"/>
      <c r="O55" s="36"/>
      <c r="P55" s="36"/>
      <c r="Q55" s="36"/>
      <c r="R55" s="2"/>
      <c r="S55" s="2"/>
      <c r="T55" s="2"/>
      <c r="U55" s="2"/>
    </row>
    <row r="56" spans="1:21" x14ac:dyDescent="0.25">
      <c r="A56" s="23" t="s">
        <v>8</v>
      </c>
      <c r="B56" s="59">
        <f ca="1">SUMIFS(OFFSET(Persistance!$F:$F,0,$A$2-Persistance!$K$1),Persistance!$B:$B,'2013'!$A56,Persistance!$D:$D,'2013'!B$5,Persistance!$A:$A,"Industrial")*1000</f>
        <v>0</v>
      </c>
      <c r="C56" s="59">
        <f ca="1">SUMIFS(OFFSET(Persistance!$F:$F,0,$A$2-Persistance!$K$1),Persistance!$B:$B,'2013'!$A56,Persistance!$D:$D,'2013'!C$5,Persistance!$A:$A,"Industrial")*1000</f>
        <v>130.58500000000001</v>
      </c>
      <c r="D56" s="59">
        <f ca="1">SUMIFS(OFFSET(Persistance!$F:$F,0,$A$2-Persistance!$K$1),Persistance!$B:$B,'2013'!$A56,Persistance!$D:$D,'2013'!D$5,Persistance!$A:$A,"Industrial")*1000</f>
        <v>0</v>
      </c>
      <c r="E56" s="59">
        <f ca="1">SUMIFS(OFFSET(Persistance!$F:$F,0,$A$2-Persistance!$K$1),Persistance!$B:$B,'2013'!$A56,Persistance!$D:$D,'2013'!E$5,Persistance!$A:$A,"Industrial")*1000</f>
        <v>0</v>
      </c>
      <c r="F56" s="59">
        <f ca="1">SUMIFS(OFFSET(Persistance!$F:$F,0,$A$2-Persistance!$K$1),Persistance!$B:$B,'2013'!$A56,Persistance!$D:$D,'2013'!F$5,Persistance!$A:$A,"Industrial")*1000</f>
        <v>0</v>
      </c>
      <c r="G56" s="59">
        <f ca="1">SUMIFS(OFFSET(Persistance!$F:$F,0,$A$2-Persistance!$K$1),Persistance!$B:$B,'2013'!$A56,Persistance!$D:$D,'2013'!G$5,Persistance!$A:$A,"Industrial")*1000</f>
        <v>0</v>
      </c>
      <c r="H56" s="59">
        <f ca="1">SUMIFS(OFFSET(Persistance!$F:$F,0,$A$2-Persistance!$K$1),Persistance!$B:$B,'2013'!$A56,Persistance!$D:$D,'2013'!H$5,Persistance!$A:$A,"Industrial")*1000</f>
        <v>0</v>
      </c>
      <c r="I56" s="59">
        <f ca="1">SUMIFS(OFFSET(Persistance!$F:$F,0,$A$2-Persistance!$K$1),Persistance!$B:$B,'2013'!$A56,Persistance!$D:$D,'2013'!I$5,Persistance!$A:$A,"Industrial")*1000</f>
        <v>0</v>
      </c>
      <c r="J56" s="59">
        <f ca="1">SUMIFS(OFFSET(Persistance!$F:$F,0,$A$2-Persistance!$K$1),Persistance!$B:$B,'2013'!$A56,Persistance!$D:$D,'2013'!J$5,Persistance!$A:$A,"Industrial")*1000</f>
        <v>0</v>
      </c>
      <c r="K56" s="59">
        <f ca="1">SUMIFS(OFFSET(Persistance!$F:$F,0,$A$2-Persistance!$K$1),Persistance!$B:$B,'2013'!$A56,Persistance!$D:$D,'2013'!K$5,Persistance!$A:$A,"Industrial")*1000</f>
        <v>0</v>
      </c>
      <c r="L56" s="34">
        <f ca="1">SUM(B56:K56)*12</f>
        <v>1567.02</v>
      </c>
      <c r="M56" s="34"/>
      <c r="N56" s="35"/>
      <c r="O56" s="36"/>
      <c r="P56" s="36"/>
      <c r="Q56" s="36"/>
      <c r="R56" s="2"/>
      <c r="S56" s="2"/>
      <c r="T56" s="2"/>
      <c r="U56" s="2"/>
    </row>
    <row r="57" spans="1:21" x14ac:dyDescent="0.25">
      <c r="A57" t="s">
        <v>63</v>
      </c>
      <c r="B57" s="59">
        <f ca="1">SUMIFS(OFFSET(Persistance!$F:$F,0,$A$2-Persistance!$K$1),Persistance!$B:$B,'2013'!$A57,Persistance!$D:$D,'2013'!B$5,Persistance!$A:$A,"Industrial")*1000</f>
        <v>0</v>
      </c>
      <c r="C57" s="59">
        <f ca="1">SUMIFS(OFFSET(Persistance!$F:$F,0,$A$2-Persistance!$K$1),Persistance!$B:$B,'2013'!$A57,Persistance!$D:$D,'2013'!C$5,Persistance!$A:$A,"Industrial")*1000</f>
        <v>0</v>
      </c>
      <c r="D57" s="59">
        <f ca="1">SUMIFS(OFFSET(Persistance!$F:$F,0,$A$2-Persistance!$K$1),Persistance!$B:$B,'2013'!$A57,Persistance!$D:$D,'2013'!D$5,Persistance!$A:$A,"Industrial")*1000</f>
        <v>0</v>
      </c>
      <c r="E57" s="59">
        <f ca="1">SUMIFS(OFFSET(Persistance!$F:$F,0,$A$2-Persistance!$K$1),Persistance!$B:$B,'2013'!$A57,Persistance!$D:$D,'2013'!E$5,Persistance!$A:$A,"Industrial")*1000</f>
        <v>0</v>
      </c>
      <c r="F57" s="59">
        <f ca="1">SUMIFS(OFFSET(Persistance!$F:$F,0,$A$2-Persistance!$K$1),Persistance!$B:$B,'2013'!$A57,Persistance!$D:$D,'2013'!F$5,Persistance!$A:$A,"Industrial")*1000</f>
        <v>0</v>
      </c>
      <c r="G57" s="59">
        <f ca="1">SUMIFS(OFFSET(Persistance!$F:$F,0,$A$2-Persistance!$K$1),Persistance!$B:$B,'2013'!$A57,Persistance!$D:$D,'2013'!G$5,Persistance!$A:$A,"Industrial")*1000</f>
        <v>0</v>
      </c>
      <c r="H57" s="59">
        <f ca="1">SUMIFS(OFFSET(Persistance!$F:$F,0,$A$2-Persistance!$K$1),Persistance!$B:$B,'2013'!$A57,Persistance!$D:$D,'2013'!H$5,Persistance!$A:$A,"Industrial")*1000</f>
        <v>0</v>
      </c>
      <c r="I57" s="59">
        <f ca="1">SUMIFS(OFFSET(Persistance!$F:$F,0,$A$2-Persistance!$K$1),Persistance!$B:$B,'2013'!$A57,Persistance!$D:$D,'2013'!I$5,Persistance!$A:$A,"Industrial")*1000</f>
        <v>0</v>
      </c>
      <c r="J57" s="59">
        <f ca="1">SUMIFS(OFFSET(Persistance!$F:$F,0,$A$2-Persistance!$K$1),Persistance!$B:$B,'2013'!$A57,Persistance!$D:$D,'2013'!J$5,Persistance!$A:$A,"Industrial")*1000</f>
        <v>0</v>
      </c>
      <c r="K57" s="59">
        <f ca="1">SUMIFS(OFFSET(Persistance!$F:$F,0,$A$2-Persistance!$K$1),Persistance!$B:$B,'2013'!$A57,Persistance!$D:$D,'2013'!K$5,Persistance!$A:$A,"Industrial")*1000</f>
        <v>0</v>
      </c>
      <c r="L57" s="34">
        <f t="shared" ref="L57:L60" ca="1" si="7">SUM(B57:K57)*12</f>
        <v>0</v>
      </c>
      <c r="M57" s="34"/>
      <c r="N57" s="35"/>
      <c r="O57" s="36"/>
      <c r="P57" s="36"/>
      <c r="Q57" s="36"/>
      <c r="R57" s="2"/>
      <c r="S57" s="2"/>
      <c r="T57" s="2"/>
      <c r="U57" s="2"/>
    </row>
    <row r="58" spans="1:21" x14ac:dyDescent="0.25">
      <c r="A58" t="s">
        <v>64</v>
      </c>
      <c r="B58" s="59">
        <f ca="1">SUMIFS(OFFSET(Persistance!$F:$F,0,$A$2-Persistance!$K$1),Persistance!$B:$B,'2013'!$A58,Persistance!$D:$D,'2013'!B$5,Persistance!$A:$A,"Industrial")*1000</f>
        <v>0</v>
      </c>
      <c r="C58" s="59">
        <f ca="1">SUMIFS(OFFSET(Persistance!$F:$F,0,$A$2-Persistance!$K$1),Persistance!$B:$B,'2013'!$A58,Persistance!$D:$D,'2013'!C$5,Persistance!$A:$A,"Industrial")*1000</f>
        <v>0</v>
      </c>
      <c r="D58" s="59">
        <f ca="1">SUMIFS(OFFSET(Persistance!$F:$F,0,$A$2-Persistance!$K$1),Persistance!$B:$B,'2013'!$A58,Persistance!$D:$D,'2013'!D$5,Persistance!$A:$A,"Industrial")*1000</f>
        <v>0</v>
      </c>
      <c r="E58" s="59">
        <f ca="1">SUMIFS(OFFSET(Persistance!$F:$F,0,$A$2-Persistance!$K$1),Persistance!$B:$B,'2013'!$A58,Persistance!$D:$D,'2013'!E$5,Persistance!$A:$A,"Industrial")*1000</f>
        <v>0</v>
      </c>
      <c r="F58" s="59">
        <f ca="1">SUMIFS(OFFSET(Persistance!$F:$F,0,$A$2-Persistance!$K$1),Persistance!$B:$B,'2013'!$A58,Persistance!$D:$D,'2013'!F$5,Persistance!$A:$A,"Industrial")*1000</f>
        <v>0</v>
      </c>
      <c r="G58" s="59">
        <f ca="1">SUMIFS(OFFSET(Persistance!$F:$F,0,$A$2-Persistance!$K$1),Persistance!$B:$B,'2013'!$A58,Persistance!$D:$D,'2013'!G$5,Persistance!$A:$A,"Industrial")*1000</f>
        <v>0</v>
      </c>
      <c r="H58" s="59">
        <f ca="1">SUMIFS(OFFSET(Persistance!$F:$F,0,$A$2-Persistance!$K$1),Persistance!$B:$B,'2013'!$A58,Persistance!$D:$D,'2013'!H$5,Persistance!$A:$A,"Industrial")*1000</f>
        <v>0</v>
      </c>
      <c r="I58" s="59">
        <f ca="1">SUMIFS(OFFSET(Persistance!$F:$F,0,$A$2-Persistance!$K$1),Persistance!$B:$B,'2013'!$A58,Persistance!$D:$D,'2013'!I$5,Persistance!$A:$A,"Industrial")*1000</f>
        <v>0</v>
      </c>
      <c r="J58" s="59">
        <f ca="1">SUMIFS(OFFSET(Persistance!$F:$F,0,$A$2-Persistance!$K$1),Persistance!$B:$B,'2013'!$A58,Persistance!$D:$D,'2013'!J$5,Persistance!$A:$A,"Industrial")*1000</f>
        <v>0</v>
      </c>
      <c r="K58" s="59">
        <f ca="1">SUMIFS(OFFSET(Persistance!$F:$F,0,$A$2-Persistance!$K$1),Persistance!$B:$B,'2013'!$A58,Persistance!$D:$D,'2013'!K$5,Persistance!$A:$A,"Industrial")*1000</f>
        <v>0</v>
      </c>
      <c r="L58" s="34">
        <f t="shared" ca="1" si="7"/>
        <v>0</v>
      </c>
      <c r="M58" s="34"/>
      <c r="N58" s="35"/>
      <c r="O58" s="36"/>
      <c r="P58" s="36"/>
      <c r="Q58" s="36"/>
      <c r="R58" s="2"/>
      <c r="S58" s="2"/>
      <c r="T58" s="2"/>
      <c r="U58" s="2"/>
    </row>
    <row r="59" spans="1:21" x14ac:dyDescent="0.25">
      <c r="A59" t="s">
        <v>62</v>
      </c>
      <c r="B59" s="59">
        <f ca="1">SUMIFS(OFFSET(Persistance!$F:$F,0,$A$2-Persistance!$K$1),Persistance!$B:$B,'2013'!$A59,Persistance!$D:$D,'2013'!B$5,Persistance!$A:$A,"Industrial")*1000</f>
        <v>0</v>
      </c>
      <c r="C59" s="59">
        <f ca="1">SUMIFS(OFFSET(Persistance!$F:$F,0,$A$2-Persistance!$K$1),Persistance!$B:$B,'2013'!$A59,Persistance!$D:$D,'2013'!C$5,Persistance!$A:$A,"Industrial")*1000</f>
        <v>0</v>
      </c>
      <c r="D59" s="59">
        <f ca="1">SUMIFS(OFFSET(Persistance!$F:$F,0,$A$2-Persistance!$K$1),Persistance!$B:$B,'2013'!$A59,Persistance!$D:$D,'2013'!D$5,Persistance!$A:$A,"Industrial")*1000</f>
        <v>0</v>
      </c>
      <c r="E59" s="59">
        <f ca="1">SUMIFS(OFFSET(Persistance!$F:$F,0,$A$2-Persistance!$K$1),Persistance!$B:$B,'2013'!$A59,Persistance!$D:$D,'2013'!E$5,Persistance!$A:$A,"Industrial")*1000</f>
        <v>0</v>
      </c>
      <c r="F59" s="59">
        <f ca="1">SUMIFS(OFFSET(Persistance!$F:$F,0,$A$2-Persistance!$K$1),Persistance!$B:$B,'2013'!$A59,Persistance!$D:$D,'2013'!F$5,Persistance!$A:$A,"Industrial")*1000</f>
        <v>0</v>
      </c>
      <c r="G59" s="59">
        <f ca="1">SUMIFS(OFFSET(Persistance!$F:$F,0,$A$2-Persistance!$K$1),Persistance!$B:$B,'2013'!$A59,Persistance!$D:$D,'2013'!G$5,Persistance!$A:$A,"Industrial")*1000</f>
        <v>0</v>
      </c>
      <c r="H59" s="59">
        <f ca="1">SUMIFS(OFFSET(Persistance!$F:$F,0,$A$2-Persistance!$K$1),Persistance!$B:$B,'2013'!$A59,Persistance!$D:$D,'2013'!H$5,Persistance!$A:$A,"Industrial")*1000</f>
        <v>0</v>
      </c>
      <c r="I59" s="59">
        <f ca="1">SUMIFS(OFFSET(Persistance!$F:$F,0,$A$2-Persistance!$K$1),Persistance!$B:$B,'2013'!$A59,Persistance!$D:$D,'2013'!I$5,Persistance!$A:$A,"Industrial")*1000</f>
        <v>0</v>
      </c>
      <c r="J59" s="59">
        <f ca="1">SUMIFS(OFFSET(Persistance!$F:$F,0,$A$2-Persistance!$K$1),Persistance!$B:$B,'2013'!$A59,Persistance!$D:$D,'2013'!J$5,Persistance!$A:$A,"Industrial")*1000</f>
        <v>0</v>
      </c>
      <c r="K59" s="59">
        <f ca="1">SUMIFS(OFFSET(Persistance!$F:$F,0,$A$2-Persistance!$K$1),Persistance!$B:$B,'2013'!$A59,Persistance!$D:$D,'2013'!K$5,Persistance!$A:$A,"Industrial")*1000</f>
        <v>0</v>
      </c>
      <c r="L59" s="34">
        <f t="shared" ca="1" si="7"/>
        <v>0</v>
      </c>
      <c r="M59" s="34"/>
      <c r="N59" s="35"/>
      <c r="O59" s="36"/>
      <c r="P59" s="36"/>
      <c r="Q59" s="36"/>
      <c r="R59" s="2"/>
      <c r="S59" s="2"/>
      <c r="T59" s="2"/>
      <c r="U59" s="2"/>
    </row>
    <row r="60" spans="1:21" x14ac:dyDescent="0.25">
      <c r="A60" t="s">
        <v>14</v>
      </c>
      <c r="B60" s="59">
        <f ca="1">SUMIFS(OFFSET(Persistance!$F:$F,0,$A$2-Persistance!$F$1),Persistance!$B:$B,'2013'!$A60,Persistance!$D:$D,'2013'!B$5)*1000*'Retrofit Split'!B$7</f>
        <v>0</v>
      </c>
      <c r="C60" s="59">
        <f ca="1">SUMIFS(OFFSET(Persistance!$F:$F,0,$A$2-Persistance!$F$1),Persistance!$B:$B,'2013'!$A60,Persistance!$D:$D,'2013'!C$5)*1000*'Retrofit Split'!C$7</f>
        <v>13.834072129482818</v>
      </c>
      <c r="D60" s="59">
        <f ca="1">SUMIFS(OFFSET(Persistance!$F:$F,0,$A$2-Persistance!$F$1),Persistance!$B:$B,'2013'!$A60,Persistance!$D:$D,'2013'!D$5)*1000*'Retrofit Split'!D$7</f>
        <v>163.21277811807627</v>
      </c>
      <c r="E60" s="59">
        <f ca="1">SUMIFS(OFFSET(Persistance!$F:$F,0,$A$2-Persistance!$F$1),Persistance!$B:$B,'2013'!$A60,Persistance!$D:$D,'2013'!E$5)*1000*'Retrofit Split'!E$7</f>
        <v>0</v>
      </c>
      <c r="F60" s="59">
        <f ca="1">SUMIFS(OFFSET(Persistance!$F:$F,0,$A$2-Persistance!$F$1),Persistance!$B:$B,'2013'!$A60,Persistance!$D:$D,'2013'!F$5)*1000*'Retrofit Split'!F$7</f>
        <v>0</v>
      </c>
      <c r="G60" s="59">
        <f ca="1">SUMIFS(OFFSET(Persistance!$F:$F,0,$A$2-Persistance!$F$1),Persistance!$B:$B,'2013'!$A60,Persistance!$D:$D,'2013'!G$5)*1000*'Retrofit Split'!G$7</f>
        <v>0</v>
      </c>
      <c r="H60" s="59">
        <f ca="1">SUMIFS(OFFSET(Persistance!$F:$F,0,$A$2-Persistance!$F$1),Persistance!$B:$B,'2013'!$A60,Persistance!$D:$D,'2013'!H$5)*1000*'Retrofit Split'!H$7</f>
        <v>0</v>
      </c>
      <c r="I60" s="59">
        <f ca="1">SUMIFS(OFFSET(Persistance!$F:$F,0,$A$2-Persistance!$F$1),Persistance!$B:$B,'2013'!$A60,Persistance!$D:$D,'2013'!I$5)*1000*'Retrofit Split'!I$7</f>
        <v>0</v>
      </c>
      <c r="J60" s="59">
        <f ca="1">SUMIFS(OFFSET(Persistance!$F:$F,0,$A$2-Persistance!$F$1),Persistance!$B:$B,'2013'!$A60,Persistance!$D:$D,'2013'!J$5)*1000*'Retrofit Split'!J$7</f>
        <v>0</v>
      </c>
      <c r="K60" s="59">
        <f ca="1">SUMIFS(OFFSET(Persistance!$F:$F,0,$A$2-Persistance!$F$1),Persistance!$B:$B,'2013'!$A60,Persistance!$D:$D,'2013'!K$5)*1000*'Retrofit Split'!K$7</f>
        <v>0</v>
      </c>
      <c r="L60" s="34">
        <f t="shared" ca="1" si="7"/>
        <v>2124.5622029707092</v>
      </c>
      <c r="M60" s="34"/>
      <c r="N60" s="35"/>
      <c r="O60" s="36"/>
      <c r="P60" s="36"/>
      <c r="Q60" s="36"/>
      <c r="R60" s="2"/>
      <c r="S60" s="28" t="s">
        <v>49</v>
      </c>
      <c r="T60" s="28" t="s">
        <v>17</v>
      </c>
      <c r="U60" s="2" t="s">
        <v>50</v>
      </c>
    </row>
    <row r="61" spans="1:21" x14ac:dyDescent="0.25">
      <c r="B61" s="29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5"/>
      <c r="O61" s="36"/>
      <c r="P61" s="36"/>
      <c r="Q61" s="36"/>
      <c r="R61" s="2"/>
      <c r="S61" s="29">
        <f ca="1">$A$2</f>
        <v>2013</v>
      </c>
      <c r="T61" s="58">
        <f ca="1">AVERAGEIFS(Rates!E:E,Rates!F:F,'2013'!S61,Rates!G:G,"Industrial")</f>
        <v>6.4157000000000002</v>
      </c>
      <c r="U61" s="30">
        <f ca="1">AVERAGEIFS(Rates!B:B,Rates!F:F,'2013'!S61,Rates!G:G,"Industrial")</f>
        <v>41275</v>
      </c>
    </row>
    <row r="62" spans="1:21" x14ac:dyDescent="0.25">
      <c r="A62" t="s">
        <v>19</v>
      </c>
      <c r="B62" s="37">
        <f ca="1">SUM(B51:B61)</f>
        <v>0</v>
      </c>
      <c r="C62" s="37">
        <f ca="1">SUM(C51:C61)</f>
        <v>144.41907212948283</v>
      </c>
      <c r="D62" s="37">
        <f ca="1">SUM(D51:D61)</f>
        <v>1310.6177781180763</v>
      </c>
      <c r="E62" s="37">
        <f t="shared" ref="E62:L62" ca="1" si="8">SUM(E51:E61)</f>
        <v>0</v>
      </c>
      <c r="F62" s="37">
        <f t="shared" ca="1" si="8"/>
        <v>0</v>
      </c>
      <c r="G62" s="37">
        <f t="shared" ca="1" si="8"/>
        <v>0</v>
      </c>
      <c r="H62" s="37">
        <f t="shared" ca="1" si="8"/>
        <v>0</v>
      </c>
      <c r="I62" s="37">
        <f t="shared" ca="1" si="8"/>
        <v>0</v>
      </c>
      <c r="J62" s="37">
        <f t="shared" ca="1" si="8"/>
        <v>0</v>
      </c>
      <c r="K62" s="37">
        <f t="shared" ca="1" si="8"/>
        <v>0</v>
      </c>
      <c r="L62" s="37">
        <f t="shared" ca="1" si="8"/>
        <v>3691.5822029707092</v>
      </c>
      <c r="M62" s="37">
        <v>0</v>
      </c>
      <c r="N62" s="38">
        <f ca="1">(((MONTH(U61)-1)/12)*T62)+(((12-(MONTH(U61)-1))/12)*T61)</f>
        <v>6.4157000000000002</v>
      </c>
      <c r="O62" s="39">
        <f ca="1">ROUND(L62*N62,2)</f>
        <v>23684.080000000002</v>
      </c>
      <c r="P62" s="39">
        <f ca="1">ROUND(M62*N62,2)</f>
        <v>0</v>
      </c>
      <c r="Q62" s="39">
        <f ca="1">+O62-P62</f>
        <v>23684.080000000002</v>
      </c>
      <c r="R62" s="2"/>
      <c r="S62" s="29">
        <f ca="1">S61-1</f>
        <v>2012</v>
      </c>
      <c r="T62" s="58">
        <f ca="1">AVERAGEIFS(Rates!E:E,Rates!F:F,'2013'!S62,Rates!G:G,"Industrial")</f>
        <v>5.7611333333333334</v>
      </c>
      <c r="U62" s="2"/>
    </row>
    <row r="63" spans="1:21" x14ac:dyDescent="0.25">
      <c r="B63" s="57"/>
      <c r="C63" s="57"/>
      <c r="D63" s="57"/>
      <c r="E63" s="34"/>
      <c r="F63" s="34"/>
      <c r="G63" s="34"/>
      <c r="H63" s="34"/>
      <c r="I63" s="34"/>
      <c r="J63" s="34"/>
      <c r="K63" s="34"/>
      <c r="L63" s="61">
        <f ca="1">L62/12</f>
        <v>307.6318502475591</v>
      </c>
      <c r="M63" s="34"/>
      <c r="N63" s="35"/>
      <c r="O63" s="36"/>
      <c r="P63" s="36"/>
      <c r="Q63" s="36"/>
      <c r="R63" s="2"/>
      <c r="S63" s="2"/>
      <c r="T63" s="2"/>
      <c r="U63" s="2"/>
    </row>
    <row r="64" spans="1:21" ht="15.75" thickBot="1" x14ac:dyDescent="0.3">
      <c r="A64" t="s">
        <v>20</v>
      </c>
      <c r="B64" s="29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40">
        <f ca="1">SUM(O30:O63)</f>
        <v>77858.67</v>
      </c>
      <c r="P64" s="40">
        <f ca="1">SUM(P30:P63)</f>
        <v>0</v>
      </c>
      <c r="Q64" s="40">
        <f ca="1">SUM(Q30:Q63)</f>
        <v>77858.67</v>
      </c>
      <c r="R64" s="2"/>
      <c r="S64" s="2"/>
      <c r="T64" s="2"/>
      <c r="U64" s="2"/>
    </row>
    <row r="65" spans="3:21" ht="15.75" thickTop="1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R65" s="2"/>
      <c r="S65" s="2"/>
      <c r="T65" s="2"/>
      <c r="U65" s="2"/>
    </row>
    <row r="66" spans="3:2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R66" s="2"/>
      <c r="S66" s="2"/>
      <c r="T66" s="2"/>
      <c r="U66" s="2"/>
    </row>
    <row r="67" spans="3:2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R67" s="2"/>
      <c r="S67" s="2"/>
      <c r="T67" s="2"/>
      <c r="U67" s="2"/>
    </row>
    <row r="68" spans="3:21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R68" s="2"/>
      <c r="S68" s="2"/>
      <c r="T68" s="2"/>
      <c r="U6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opLeftCell="A34" workbookViewId="0">
      <selection activeCell="O53" sqref="O53"/>
    </sheetView>
  </sheetViews>
  <sheetFormatPr defaultRowHeight="15" x14ac:dyDescent="0.25"/>
  <cols>
    <col min="1" max="1" width="33.5703125" customWidth="1"/>
    <col min="2" max="2" width="14.140625" customWidth="1"/>
    <col min="3" max="3" width="12.28515625" customWidth="1"/>
    <col min="4" max="11" width="11.5703125" bestFit="1" customWidth="1"/>
    <col min="12" max="12" width="10.5703125" bestFit="1" customWidth="1"/>
    <col min="14" max="14" width="9.5703125" bestFit="1" customWidth="1"/>
    <col min="15" max="15" width="14.7109375" style="1" bestFit="1" customWidth="1"/>
    <col min="16" max="16" width="11.140625" style="1" bestFit="1" customWidth="1"/>
    <col min="17" max="17" width="14.7109375" style="1" bestFit="1" customWidth="1"/>
    <col min="21" max="21" width="10" bestFit="1" customWidth="1"/>
  </cols>
  <sheetData>
    <row r="1" spans="1:21" x14ac:dyDescent="0.25">
      <c r="A1" t="s">
        <v>28</v>
      </c>
    </row>
    <row r="2" spans="1:21" x14ac:dyDescent="0.25">
      <c r="A2">
        <f ca="1">_xlfn.NUMBERVALUE(MID(CELL("filename",A1),FIND("]",CELL("filename",A1))+1,255))</f>
        <v>2014</v>
      </c>
    </row>
    <row r="4" spans="1:21" x14ac:dyDescent="0.25">
      <c r="L4" s="4">
        <f ca="1">A2</f>
        <v>2014</v>
      </c>
    </row>
    <row r="5" spans="1:21" x14ac:dyDescent="0.25">
      <c r="B5" s="4">
        <v>2011</v>
      </c>
      <c r="C5" s="4">
        <f>B5+1</f>
        <v>2012</v>
      </c>
      <c r="D5" s="4">
        <f>C5+1</f>
        <v>2013</v>
      </c>
      <c r="E5" s="4">
        <f t="shared" ref="E5:K5" si="0">D5+1</f>
        <v>2014</v>
      </c>
      <c r="F5" s="4">
        <f t="shared" si="0"/>
        <v>2015</v>
      </c>
      <c r="G5" s="4">
        <f t="shared" si="0"/>
        <v>2016</v>
      </c>
      <c r="H5" s="4">
        <f t="shared" si="0"/>
        <v>2017</v>
      </c>
      <c r="I5" s="4">
        <f t="shared" si="0"/>
        <v>2018</v>
      </c>
      <c r="J5" s="4">
        <f t="shared" si="0"/>
        <v>2019</v>
      </c>
      <c r="K5" s="4">
        <f t="shared" si="0"/>
        <v>2020</v>
      </c>
      <c r="L5" s="4" t="s">
        <v>15</v>
      </c>
      <c r="M5" t="s">
        <v>22</v>
      </c>
      <c r="N5" t="s">
        <v>16</v>
      </c>
      <c r="O5" s="9" t="s">
        <v>21</v>
      </c>
      <c r="P5" s="9" t="s">
        <v>22</v>
      </c>
    </row>
    <row r="6" spans="1:21" x14ac:dyDescent="0.25">
      <c r="A6" s="5" t="s">
        <v>11</v>
      </c>
      <c r="B6" s="5" t="str">
        <f ca="1">IF(B5&lt;$A$2,"Persistance",IF(B5=$A$2,"Current","N/A"))</f>
        <v>Persistance</v>
      </c>
      <c r="C6" s="5" t="str">
        <f t="shared" ref="C6:K6" ca="1" si="1">IF(C5&lt;$A$2,"Persistance",IF(C5=$A$2,"Current","N/A"))</f>
        <v>Persistance</v>
      </c>
      <c r="D6" s="5" t="str">
        <f t="shared" ca="1" si="1"/>
        <v>Persistance</v>
      </c>
      <c r="E6" s="5" t="str">
        <f t="shared" ca="1" si="1"/>
        <v>Current</v>
      </c>
      <c r="F6" s="5" t="str">
        <f t="shared" ca="1" si="1"/>
        <v>N/A</v>
      </c>
      <c r="G6" s="5" t="str">
        <f t="shared" ca="1" si="1"/>
        <v>N/A</v>
      </c>
      <c r="H6" s="5" t="str">
        <f t="shared" ca="1" si="1"/>
        <v>N/A</v>
      </c>
      <c r="I6" s="5" t="str">
        <f t="shared" ca="1" si="1"/>
        <v>N/A</v>
      </c>
      <c r="J6" s="5" t="str">
        <f t="shared" ca="1" si="1"/>
        <v>N/A</v>
      </c>
      <c r="K6" s="5" t="str">
        <f t="shared" ca="1" si="1"/>
        <v>N/A</v>
      </c>
      <c r="L6" s="5" t="s">
        <v>18</v>
      </c>
      <c r="M6" s="7" t="s">
        <v>18</v>
      </c>
      <c r="N6" s="7" t="s">
        <v>17</v>
      </c>
      <c r="O6" s="8" t="s">
        <v>23</v>
      </c>
      <c r="P6" s="8" t="s">
        <v>23</v>
      </c>
      <c r="Q6" s="8" t="s">
        <v>24</v>
      </c>
    </row>
    <row r="8" spans="1:21" x14ac:dyDescent="0.25">
      <c r="A8" t="s">
        <v>70</v>
      </c>
      <c r="B8" s="59">
        <f ca="1">SUMIFS(OFFSET(Persistance!$K:$K,0,$A$2-Persistance!$K$1),Persistance!$B:$B,'2014'!$A8,Persistance!$D:$D,'2014'!B$5,Persistance!$A:$A,"Consumer")*1000</f>
        <v>0</v>
      </c>
      <c r="C8" s="59">
        <f ca="1">SUMIFS(OFFSET(Persistance!$K:$K,0,$A$2-Persistance!$K$1),Persistance!$B:$B,'2014'!$A8,Persistance!$D:$D,'2014'!C$5,Persistance!$A:$A,"Consumer")*1000</f>
        <v>0</v>
      </c>
      <c r="D8" s="59">
        <f ca="1">SUMIFS(OFFSET(Persistance!$K:$K,0,$A$2-Persistance!$K$1),Persistance!$B:$B,'2014'!$A8,Persistance!$D:$D,'2014'!D$5,Persistance!$A:$A,"Consumer")*1000</f>
        <v>0</v>
      </c>
      <c r="E8" s="59">
        <f ca="1">SUMIFS(OFFSET(Persistance!$K:$K,0,$A$2-Persistance!$K$1),Persistance!$B:$B,'2014'!$A8,Persistance!$D:$D,'2014'!E$5,Persistance!$A:$A,"Consumer")*1000</f>
        <v>0</v>
      </c>
      <c r="F8" s="59">
        <f ca="1">SUMIFS(OFFSET(Persistance!$K:$K,0,$A$2-Persistance!$K$1),Persistance!$B:$B,'2014'!$A8,Persistance!$D:$D,'2014'!F$5,Persistance!$A:$A,"Consumer")*1000</f>
        <v>0</v>
      </c>
      <c r="G8" s="59">
        <f ca="1">SUMIFS(OFFSET(Persistance!$K:$K,0,$A$2-Persistance!$K$1),Persistance!$B:$B,'2014'!$A8,Persistance!$D:$D,'2014'!G$5,Persistance!$A:$A,"Consumer")*1000</f>
        <v>0</v>
      </c>
      <c r="H8" s="59">
        <f ca="1">SUMIFS(OFFSET(Persistance!$K:$K,0,$A$2-Persistance!$K$1),Persistance!$B:$B,'2014'!$A8,Persistance!$D:$D,'2014'!H$5,Persistance!$A:$A,"Consumer")*1000</f>
        <v>0</v>
      </c>
      <c r="I8" s="59">
        <f ca="1">SUMIFS(OFFSET(Persistance!$K:$K,0,$A$2-Persistance!$K$1),Persistance!$B:$B,'2014'!$A8,Persistance!$D:$D,'2014'!I$5,Persistance!$A:$A,"Consumer")*1000</f>
        <v>0</v>
      </c>
      <c r="J8" s="59">
        <f ca="1">SUMIFS(OFFSET(Persistance!$K:$K,0,$A$2-Persistance!$K$1),Persistance!$B:$B,'2014'!$A8,Persistance!$D:$D,'2014'!J$5,Persistance!$A:$A,"Consumer")*1000</f>
        <v>0</v>
      </c>
      <c r="K8" s="59">
        <f ca="1">SUMIFS(OFFSET(Persistance!$K:$K,0,$A$2-Persistance!$K$1),Persistance!$B:$B,'2014'!$A8,Persistance!$D:$D,'2014'!K$5,Persistance!$A:$A,"Consumer")*1000</f>
        <v>0</v>
      </c>
      <c r="L8" s="34">
        <f ca="1">SUM(B8:K8)</f>
        <v>0</v>
      </c>
      <c r="M8" s="34"/>
      <c r="N8" s="35"/>
      <c r="O8" s="36"/>
      <c r="P8" s="36"/>
      <c r="Q8" s="36"/>
      <c r="R8" s="2"/>
      <c r="U8" s="2"/>
    </row>
    <row r="9" spans="1:21" x14ac:dyDescent="0.25">
      <c r="A9" t="s">
        <v>78</v>
      </c>
      <c r="B9" s="59">
        <f ca="1">SUMIFS(OFFSET(Persistance!$K:$K,0,$A$2-Persistance!$K$1),Persistance!$B:$B,'2014'!$A9,Persistance!$D:$D,'2014'!B$5,Persistance!$A:$A,"Consumer")*1000</f>
        <v>0</v>
      </c>
      <c r="C9" s="59">
        <f ca="1">SUMIFS(OFFSET(Persistance!$K:$K,0,$A$2-Persistance!$K$1),Persistance!$B:$B,'2014'!$A9,Persistance!$D:$D,'2014'!C$5,Persistance!$A:$A,"Consumer")*1000</f>
        <v>0</v>
      </c>
      <c r="D9" s="59">
        <f ca="1">SUMIFS(OFFSET(Persistance!$K:$K,0,$A$2-Persistance!$K$1),Persistance!$B:$B,'2014'!$A9,Persistance!$D:$D,'2014'!D$5,Persistance!$A:$A,"Consumer")*1000</f>
        <v>39385.980026691002</v>
      </c>
      <c r="E9" s="59">
        <f ca="1">SUMIFS(OFFSET(Persistance!$K:$K,0,$A$2-Persistance!$K$1),Persistance!$B:$B,'2014'!$A9,Persistance!$D:$D,'2014'!E$5,Persistance!$A:$A,"Consumer")*1000</f>
        <v>0</v>
      </c>
      <c r="F9" s="59">
        <f ca="1">SUMIFS(OFFSET(Persistance!$K:$K,0,$A$2-Persistance!$K$1),Persistance!$B:$B,'2014'!$A9,Persistance!$D:$D,'2014'!F$5,Persistance!$A:$A,"Consumer")*1000</f>
        <v>0</v>
      </c>
      <c r="G9" s="59">
        <f ca="1">SUMIFS(OFFSET(Persistance!$K:$K,0,$A$2-Persistance!$K$1),Persistance!$B:$B,'2014'!$A9,Persistance!$D:$D,'2014'!G$5,Persistance!$A:$A,"Consumer")*1000</f>
        <v>0</v>
      </c>
      <c r="H9" s="59">
        <f ca="1">SUMIFS(OFFSET(Persistance!$K:$K,0,$A$2-Persistance!$K$1),Persistance!$B:$B,'2014'!$A9,Persistance!$D:$D,'2014'!H$5,Persistance!$A:$A,"Consumer")*1000</f>
        <v>0</v>
      </c>
      <c r="I9" s="59">
        <f ca="1">SUMIFS(OFFSET(Persistance!$K:$K,0,$A$2-Persistance!$K$1),Persistance!$B:$B,'2014'!$A9,Persistance!$D:$D,'2014'!I$5,Persistance!$A:$A,"Consumer")*1000</f>
        <v>0</v>
      </c>
      <c r="J9" s="59">
        <f ca="1">SUMIFS(OFFSET(Persistance!$K:$K,0,$A$2-Persistance!$K$1),Persistance!$B:$B,'2014'!$A9,Persistance!$D:$D,'2014'!J$5,Persistance!$A:$A,"Consumer")*1000</f>
        <v>0</v>
      </c>
      <c r="K9" s="59">
        <f ca="1">SUMIFS(OFFSET(Persistance!$K:$K,0,$A$2-Persistance!$K$1),Persistance!$B:$B,'2014'!$A9,Persistance!$D:$D,'2014'!K$5,Persistance!$A:$A,"Consumer")*1000</f>
        <v>0</v>
      </c>
      <c r="L9" s="34">
        <f t="shared" ref="L9:L28" ca="1" si="2">SUM(B9:K9)</f>
        <v>39385.980026691002</v>
      </c>
      <c r="M9" s="34"/>
      <c r="N9" s="35"/>
      <c r="O9" s="36"/>
      <c r="P9" s="36"/>
      <c r="Q9" s="36"/>
      <c r="R9" s="2"/>
      <c r="S9" s="2"/>
      <c r="T9" s="2"/>
      <c r="U9" s="2"/>
    </row>
    <row r="10" spans="1:21" x14ac:dyDescent="0.25">
      <c r="A10" t="s">
        <v>1</v>
      </c>
      <c r="B10" s="59">
        <f ca="1">SUMIFS(OFFSET(Persistance!$K:$K,0,$A$2-Persistance!$K$1),Persistance!$B:$B,'2014'!$A10,Persistance!$D:$D,'2014'!B$5,Persistance!$A:$A,"Consumer")*1000</f>
        <v>0</v>
      </c>
      <c r="C10" s="59">
        <f ca="1">SUMIFS(OFFSET(Persistance!$K:$K,0,$A$2-Persistance!$K$1),Persistance!$B:$B,'2014'!$A10,Persistance!$D:$D,'2014'!C$5,Persistance!$A:$A,"Consumer")*1000</f>
        <v>9652.6160615853969</v>
      </c>
      <c r="D10" s="59">
        <f ca="1">SUMIFS(OFFSET(Persistance!$K:$K,0,$A$2-Persistance!$K$1),Persistance!$B:$B,'2014'!$A10,Persistance!$D:$D,'2014'!D$5,Persistance!$A:$A,"Consumer")*1000</f>
        <v>22535.832559999999</v>
      </c>
      <c r="E10" s="59">
        <f ca="1">SUMIFS(OFFSET(Persistance!$K:$K,0,$A$2-Persistance!$K$1),Persistance!$B:$B,'2014'!$A10,Persistance!$D:$D,'2014'!E$5,Persistance!$A:$A,"Consumer")*1000</f>
        <v>26969.111089999999</v>
      </c>
      <c r="F10" s="59">
        <f ca="1">SUMIFS(OFFSET(Persistance!$K:$K,0,$A$2-Persistance!$K$1),Persistance!$B:$B,'2014'!$A10,Persistance!$D:$D,'2014'!F$5,Persistance!$A:$A,"Consumer")*1000</f>
        <v>0</v>
      </c>
      <c r="G10" s="59">
        <f ca="1">SUMIFS(OFFSET(Persistance!$K:$K,0,$A$2-Persistance!$K$1),Persistance!$B:$B,'2014'!$A10,Persistance!$D:$D,'2014'!G$5,Persistance!$A:$A,"Consumer")*1000</f>
        <v>0</v>
      </c>
      <c r="H10" s="59">
        <f ca="1">SUMIFS(OFFSET(Persistance!$K:$K,0,$A$2-Persistance!$K$1),Persistance!$B:$B,'2014'!$A10,Persistance!$D:$D,'2014'!H$5,Persistance!$A:$A,"Consumer")*1000</f>
        <v>0</v>
      </c>
      <c r="I10" s="59">
        <f ca="1">SUMIFS(OFFSET(Persistance!$K:$K,0,$A$2-Persistance!$K$1),Persistance!$B:$B,'2014'!$A10,Persistance!$D:$D,'2014'!I$5,Persistance!$A:$A,"Consumer")*1000</f>
        <v>0</v>
      </c>
      <c r="J10" s="59">
        <f ca="1">SUMIFS(OFFSET(Persistance!$K:$K,0,$A$2-Persistance!$K$1),Persistance!$B:$B,'2014'!$A10,Persistance!$D:$D,'2014'!J$5,Persistance!$A:$A,"Consumer")*1000</f>
        <v>0</v>
      </c>
      <c r="K10" s="59">
        <f ca="1">SUMIFS(OFFSET(Persistance!$K:$K,0,$A$2-Persistance!$K$1),Persistance!$B:$B,'2014'!$A10,Persistance!$D:$D,'2014'!K$5,Persistance!$A:$A,"Consumer")*1000</f>
        <v>0</v>
      </c>
      <c r="L10" s="34">
        <f t="shared" ca="1" si="2"/>
        <v>59157.559711585396</v>
      </c>
      <c r="M10" s="34"/>
      <c r="N10" s="35"/>
      <c r="O10" s="36"/>
      <c r="P10" s="36"/>
      <c r="Q10" s="36"/>
      <c r="R10" s="2"/>
      <c r="S10" s="2"/>
      <c r="T10" s="2"/>
      <c r="U10" s="2"/>
    </row>
    <row r="11" spans="1:21" x14ac:dyDescent="0.25">
      <c r="A11" t="s">
        <v>0</v>
      </c>
      <c r="B11" s="59">
        <f ca="1">SUMIFS(OFFSET(Persistance!$K:$K,0,$A$2-Persistance!$K$1),Persistance!$B:$B,'2014'!$A11,Persistance!$D:$D,'2014'!B$5,Persistance!$A:$A,"Consumer")*1000</f>
        <v>0</v>
      </c>
      <c r="C11" s="59">
        <f ca="1">SUMIFS(OFFSET(Persistance!$K:$K,0,$A$2-Persistance!$K$1),Persistance!$B:$B,'2014'!$A11,Persistance!$D:$D,'2014'!C$5,Persistance!$A:$A,"Consumer")*1000</f>
        <v>38455.009992674655</v>
      </c>
      <c r="D11" s="59">
        <f ca="1">SUMIFS(OFFSET(Persistance!$K:$K,0,$A$2-Persistance!$K$1),Persistance!$B:$B,'2014'!$A11,Persistance!$D:$D,'2014'!D$5,Persistance!$A:$A,"Consumer")*1000</f>
        <v>23949.589056406141</v>
      </c>
      <c r="E11" s="59">
        <f ca="1">SUMIFS(OFFSET(Persistance!$K:$K,0,$A$2-Persistance!$K$1),Persistance!$B:$B,'2014'!$A11,Persistance!$D:$D,'2014'!E$5,Persistance!$A:$A,"Consumer")*1000</f>
        <v>25002.85607574616</v>
      </c>
      <c r="F11" s="59">
        <f ca="1">SUMIFS(OFFSET(Persistance!$K:$K,0,$A$2-Persistance!$K$1),Persistance!$B:$B,'2014'!$A11,Persistance!$D:$D,'2014'!F$5,Persistance!$A:$A,"Consumer")*1000</f>
        <v>0</v>
      </c>
      <c r="G11" s="59">
        <f ca="1">SUMIFS(OFFSET(Persistance!$K:$K,0,$A$2-Persistance!$K$1),Persistance!$B:$B,'2014'!$A11,Persistance!$D:$D,'2014'!G$5,Persistance!$A:$A,"Consumer")*1000</f>
        <v>0</v>
      </c>
      <c r="H11" s="59">
        <f ca="1">SUMIFS(OFFSET(Persistance!$K:$K,0,$A$2-Persistance!$K$1),Persistance!$B:$B,'2014'!$A11,Persistance!$D:$D,'2014'!H$5,Persistance!$A:$A,"Consumer")*1000</f>
        <v>0</v>
      </c>
      <c r="I11" s="59">
        <f ca="1">SUMIFS(OFFSET(Persistance!$K:$K,0,$A$2-Persistance!$K$1),Persistance!$B:$B,'2014'!$A11,Persistance!$D:$D,'2014'!I$5,Persistance!$A:$A,"Consumer")*1000</f>
        <v>0</v>
      </c>
      <c r="J11" s="59">
        <f ca="1">SUMIFS(OFFSET(Persistance!$K:$K,0,$A$2-Persistance!$K$1),Persistance!$B:$B,'2014'!$A11,Persistance!$D:$D,'2014'!J$5,Persistance!$A:$A,"Consumer")*1000</f>
        <v>0</v>
      </c>
      <c r="K11" s="59">
        <f ca="1">SUMIFS(OFFSET(Persistance!$K:$K,0,$A$2-Persistance!$K$1),Persistance!$B:$B,'2014'!$A11,Persistance!$D:$D,'2014'!K$5,Persistance!$A:$A,"Consumer")*1000</f>
        <v>0</v>
      </c>
      <c r="L11" s="34">
        <f t="shared" ca="1" si="2"/>
        <v>87407.455124826956</v>
      </c>
      <c r="M11" s="34"/>
      <c r="N11" s="35"/>
      <c r="O11" s="36"/>
      <c r="P11" s="36"/>
      <c r="Q11" s="36"/>
      <c r="R11" s="2"/>
      <c r="S11" s="2"/>
      <c r="T11" s="2"/>
      <c r="U11" s="2"/>
    </row>
    <row r="12" spans="1:21" x14ac:dyDescent="0.25">
      <c r="A12" t="s">
        <v>55</v>
      </c>
      <c r="B12" s="59">
        <f ca="1">SUMIFS(OFFSET(Persistance!$K:$K,0,$A$2-Persistance!$K$1),Persistance!$B:$B,'2014'!$A12,Persistance!$D:$D,'2014'!B$5,Persistance!$A:$A,"Consumer")*1000</f>
        <v>0</v>
      </c>
      <c r="C12" s="59">
        <f ca="1">SUMIFS(OFFSET(Persistance!$K:$K,0,$A$2-Persistance!$K$1),Persistance!$B:$B,'2014'!$A12,Persistance!$D:$D,'2014'!C$5,Persistance!$A:$A,"Consumer")*1000</f>
        <v>0</v>
      </c>
      <c r="D12" s="59">
        <f ca="1">SUMIFS(OFFSET(Persistance!$K:$K,0,$A$2-Persistance!$K$1),Persistance!$B:$B,'2014'!$A12,Persistance!$D:$D,'2014'!D$5,Persistance!$A:$A,"Consumer")*1000</f>
        <v>0</v>
      </c>
      <c r="E12" s="59">
        <f ca="1">SUMIFS(OFFSET(Persistance!$K:$K,0,$A$2-Persistance!$K$1),Persistance!$B:$B,'2014'!$A12,Persistance!$D:$D,'2014'!E$5,Persistance!$A:$A,"Consumer")*1000</f>
        <v>0</v>
      </c>
      <c r="F12" s="59">
        <f ca="1">SUMIFS(OFFSET(Persistance!$K:$K,0,$A$2-Persistance!$K$1),Persistance!$B:$B,'2014'!$A12,Persistance!$D:$D,'2014'!F$5,Persistance!$A:$A,"Consumer")*1000</f>
        <v>0</v>
      </c>
      <c r="G12" s="59">
        <f ca="1">SUMIFS(OFFSET(Persistance!$K:$K,0,$A$2-Persistance!$K$1),Persistance!$B:$B,'2014'!$A12,Persistance!$D:$D,'2014'!G$5,Persistance!$A:$A,"Consumer")*1000</f>
        <v>0</v>
      </c>
      <c r="H12" s="59">
        <f ca="1">SUMIFS(OFFSET(Persistance!$K:$K,0,$A$2-Persistance!$K$1),Persistance!$B:$B,'2014'!$A12,Persistance!$D:$D,'2014'!H$5,Persistance!$A:$A,"Consumer")*1000</f>
        <v>0</v>
      </c>
      <c r="I12" s="59">
        <f ca="1">SUMIFS(OFFSET(Persistance!$K:$K,0,$A$2-Persistance!$K$1),Persistance!$B:$B,'2014'!$A12,Persistance!$D:$D,'2014'!I$5,Persistance!$A:$A,"Consumer")*1000</f>
        <v>0</v>
      </c>
      <c r="J12" s="59">
        <f ca="1">SUMIFS(OFFSET(Persistance!$K:$K,0,$A$2-Persistance!$K$1),Persistance!$B:$B,'2014'!$A12,Persistance!$D:$D,'2014'!J$5,Persistance!$A:$A,"Consumer")*1000</f>
        <v>0</v>
      </c>
      <c r="K12" s="59">
        <f ca="1">SUMIFS(OFFSET(Persistance!$K:$K,0,$A$2-Persistance!$K$1),Persistance!$B:$B,'2014'!$A12,Persistance!$D:$D,'2014'!K$5,Persistance!$A:$A,"Consumer")*1000</f>
        <v>0</v>
      </c>
      <c r="L12" s="34">
        <f t="shared" ca="1" si="2"/>
        <v>0</v>
      </c>
      <c r="M12" s="34"/>
      <c r="N12" s="35"/>
      <c r="O12" s="36"/>
      <c r="P12" s="36"/>
      <c r="Q12" s="36"/>
      <c r="R12" s="2"/>
      <c r="S12" s="2"/>
      <c r="T12" s="2"/>
      <c r="U12" s="2"/>
    </row>
    <row r="13" spans="1:21" x14ac:dyDescent="0.25">
      <c r="A13" t="s">
        <v>4</v>
      </c>
      <c r="B13" s="59">
        <f ca="1">SUMIFS(OFFSET(Persistance!$K:$K,0,$A$2-Persistance!$K$1),Persistance!$B:$B,'2014'!$A13,Persistance!$D:$D,'2014'!B$5,Persistance!$A:$A,"Consumer")*1000</f>
        <v>0</v>
      </c>
      <c r="C13" s="59">
        <f ca="1">SUMIFS(OFFSET(Persistance!$K:$K,0,$A$2-Persistance!$K$1),Persistance!$B:$B,'2014'!$A13,Persistance!$D:$D,'2014'!C$5,Persistance!$A:$A,"Consumer")*1000</f>
        <v>136855.33643476819</v>
      </c>
      <c r="D13" s="59">
        <f ca="1">SUMIFS(OFFSET(Persistance!$K:$K,0,$A$2-Persistance!$K$1),Persistance!$B:$B,'2014'!$A13,Persistance!$D:$D,'2014'!D$5,Persistance!$A:$A,"Consumer")*1000</f>
        <v>0</v>
      </c>
      <c r="E13" s="59">
        <f ca="1">SUMIFS(OFFSET(Persistance!$K:$K,0,$A$2-Persistance!$K$1),Persistance!$B:$B,'2014'!$A13,Persistance!$D:$D,'2014'!E$5,Persistance!$A:$A,"Consumer")*1000</f>
        <v>628037.65099999995</v>
      </c>
      <c r="F13" s="59">
        <f ca="1">SUMIFS(OFFSET(Persistance!$K:$K,0,$A$2-Persistance!$K$1),Persistance!$B:$B,'2014'!$A13,Persistance!$D:$D,'2014'!F$5,Persistance!$A:$A,"Consumer")*1000</f>
        <v>0</v>
      </c>
      <c r="G13" s="59">
        <f ca="1">SUMIFS(OFFSET(Persistance!$K:$K,0,$A$2-Persistance!$K$1),Persistance!$B:$B,'2014'!$A13,Persistance!$D:$D,'2014'!G$5,Persistance!$A:$A,"Consumer")*1000</f>
        <v>0</v>
      </c>
      <c r="H13" s="59">
        <f ca="1">SUMIFS(OFFSET(Persistance!$K:$K,0,$A$2-Persistance!$K$1),Persistance!$B:$B,'2014'!$A13,Persistance!$D:$D,'2014'!H$5,Persistance!$A:$A,"Consumer")*1000</f>
        <v>0</v>
      </c>
      <c r="I13" s="59">
        <f ca="1">SUMIFS(OFFSET(Persistance!$K:$K,0,$A$2-Persistance!$K$1),Persistance!$B:$B,'2014'!$A13,Persistance!$D:$D,'2014'!I$5,Persistance!$A:$A,"Consumer")*1000</f>
        <v>0</v>
      </c>
      <c r="J13" s="59">
        <f ca="1">SUMIFS(OFFSET(Persistance!$K:$K,0,$A$2-Persistance!$K$1),Persistance!$B:$B,'2014'!$A13,Persistance!$D:$D,'2014'!J$5,Persistance!$A:$A,"Consumer")*1000</f>
        <v>0</v>
      </c>
      <c r="K13" s="59">
        <f ca="1">SUMIFS(OFFSET(Persistance!$K:$K,0,$A$2-Persistance!$K$1),Persistance!$B:$B,'2014'!$A13,Persistance!$D:$D,'2014'!K$5,Persistance!$A:$A,"Consumer")*1000</f>
        <v>0</v>
      </c>
      <c r="L13" s="34">
        <f t="shared" ca="1" si="2"/>
        <v>764892.98743476812</v>
      </c>
      <c r="M13" s="34"/>
      <c r="N13" s="35"/>
      <c r="O13" s="36"/>
      <c r="P13" s="36"/>
      <c r="Q13" s="36"/>
      <c r="R13" s="2"/>
      <c r="S13" s="2"/>
      <c r="T13" s="2"/>
      <c r="U13" s="2"/>
    </row>
    <row r="14" spans="1:21" x14ac:dyDescent="0.25">
      <c r="A14" t="s">
        <v>54</v>
      </c>
      <c r="B14" s="59">
        <f ca="1">SUMIFS(OFFSET(Persistance!$K:$K,0,$A$2-Persistance!$K$1),Persistance!$B:$B,'2014'!$A14,Persistance!$D:$D,'2014'!B$5,Persistance!$A:$A,"Consumer")*1000</f>
        <v>0</v>
      </c>
      <c r="C14" s="59">
        <f ca="1">SUMIFS(OFFSET(Persistance!$K:$K,0,$A$2-Persistance!$K$1),Persistance!$B:$B,'2014'!$A14,Persistance!$D:$D,'2014'!C$5,Persistance!$A:$A,"Consumer")*1000</f>
        <v>0</v>
      </c>
      <c r="D14" s="59">
        <f ca="1">SUMIFS(OFFSET(Persistance!$K:$K,0,$A$2-Persistance!$K$1),Persistance!$B:$B,'2014'!$A14,Persistance!$D:$D,'2014'!D$5,Persistance!$A:$A,"Consumer")*1000</f>
        <v>0</v>
      </c>
      <c r="E14" s="59">
        <f ca="1">SUMIFS(OFFSET(Persistance!$K:$K,0,$A$2-Persistance!$K$1),Persistance!$B:$B,'2014'!$A14,Persistance!$D:$D,'2014'!E$5,Persistance!$A:$A,"Consumer")*1000</f>
        <v>0</v>
      </c>
      <c r="F14" s="59">
        <f ca="1">SUMIFS(OFFSET(Persistance!$K:$K,0,$A$2-Persistance!$K$1),Persistance!$B:$B,'2014'!$A14,Persistance!$D:$D,'2014'!F$5,Persistance!$A:$A,"Consumer")*1000</f>
        <v>0</v>
      </c>
      <c r="G14" s="59">
        <f ca="1">SUMIFS(OFFSET(Persistance!$K:$K,0,$A$2-Persistance!$K$1),Persistance!$B:$B,'2014'!$A14,Persistance!$D:$D,'2014'!G$5,Persistance!$A:$A,"Consumer")*1000</f>
        <v>0</v>
      </c>
      <c r="H14" s="59">
        <f ca="1">SUMIFS(OFFSET(Persistance!$K:$K,0,$A$2-Persistance!$K$1),Persistance!$B:$B,'2014'!$A14,Persistance!$D:$D,'2014'!H$5,Persistance!$A:$A,"Consumer")*1000</f>
        <v>0</v>
      </c>
      <c r="I14" s="59">
        <f ca="1">SUMIFS(OFFSET(Persistance!$K:$K,0,$A$2-Persistance!$K$1),Persistance!$B:$B,'2014'!$A14,Persistance!$D:$D,'2014'!I$5,Persistance!$A:$A,"Consumer")*1000</f>
        <v>0</v>
      </c>
      <c r="J14" s="59">
        <f ca="1">SUMIFS(OFFSET(Persistance!$K:$K,0,$A$2-Persistance!$K$1),Persistance!$B:$B,'2014'!$A14,Persistance!$D:$D,'2014'!J$5,Persistance!$A:$A,"Consumer")*1000</f>
        <v>0</v>
      </c>
      <c r="K14" s="59">
        <f ca="1">SUMIFS(OFFSET(Persistance!$K:$K,0,$A$2-Persistance!$K$1),Persistance!$B:$B,'2014'!$A14,Persistance!$D:$D,'2014'!K$5,Persistance!$A:$A,"Consumer")*1000</f>
        <v>0</v>
      </c>
      <c r="L14" s="34">
        <f t="shared" ca="1" si="2"/>
        <v>0</v>
      </c>
      <c r="M14" s="34"/>
      <c r="N14" s="35"/>
      <c r="O14" s="36"/>
      <c r="P14" s="36"/>
      <c r="Q14" s="36"/>
      <c r="R14" s="2"/>
      <c r="S14" s="2"/>
      <c r="T14" s="2"/>
      <c r="U14" s="2"/>
    </row>
    <row r="15" spans="1:21" x14ac:dyDescent="0.25">
      <c r="A15" t="s">
        <v>79</v>
      </c>
      <c r="B15" s="59">
        <f ca="1">SUMIFS(OFFSET(Persistance!$K:$K,0,$A$2-Persistance!$K$1),Persistance!$B:$B,'2014'!$A15,Persistance!$D:$D,'2014'!B$5,Persistance!$A:$A,"Consumer")*1000</f>
        <v>0</v>
      </c>
      <c r="C15" s="59">
        <f ca="1">SUMIFS(OFFSET(Persistance!$K:$K,0,$A$2-Persistance!$K$1),Persistance!$B:$B,'2014'!$A15,Persistance!$D:$D,'2014'!C$5,Persistance!$A:$A,"Consumer")*1000</f>
        <v>0</v>
      </c>
      <c r="D15" s="59">
        <f ca="1">SUMIFS(OFFSET(Persistance!$K:$K,0,$A$2-Persistance!$K$1),Persistance!$B:$B,'2014'!$A15,Persistance!$D:$D,'2014'!D$5,Persistance!$A:$A,"Consumer")*1000</f>
        <v>87789.616450820002</v>
      </c>
      <c r="E15" s="59">
        <f ca="1">SUMIFS(OFFSET(Persistance!$K:$K,0,$A$2-Persistance!$K$1),Persistance!$B:$B,'2014'!$A15,Persistance!$D:$D,'2014'!E$5,Persistance!$A:$A,"Consumer")*1000</f>
        <v>0</v>
      </c>
      <c r="F15" s="59">
        <f ca="1">SUMIFS(OFFSET(Persistance!$K:$K,0,$A$2-Persistance!$K$1),Persistance!$B:$B,'2014'!$A15,Persistance!$D:$D,'2014'!F$5,Persistance!$A:$A,"Consumer")*1000</f>
        <v>0</v>
      </c>
      <c r="G15" s="59">
        <f ca="1">SUMIFS(OFFSET(Persistance!$K:$K,0,$A$2-Persistance!$K$1),Persistance!$B:$B,'2014'!$A15,Persistance!$D:$D,'2014'!G$5,Persistance!$A:$A,"Consumer")*1000</f>
        <v>0</v>
      </c>
      <c r="H15" s="59">
        <f ca="1">SUMIFS(OFFSET(Persistance!$K:$K,0,$A$2-Persistance!$K$1),Persistance!$B:$B,'2014'!$A15,Persistance!$D:$D,'2014'!H$5,Persistance!$A:$A,"Consumer")*1000</f>
        <v>0</v>
      </c>
      <c r="I15" s="59">
        <f ca="1">SUMIFS(OFFSET(Persistance!$K:$K,0,$A$2-Persistance!$K$1),Persistance!$B:$B,'2014'!$A15,Persistance!$D:$D,'2014'!I$5,Persistance!$A:$A,"Consumer")*1000</f>
        <v>0</v>
      </c>
      <c r="J15" s="59">
        <f ca="1">SUMIFS(OFFSET(Persistance!$K:$K,0,$A$2-Persistance!$K$1),Persistance!$B:$B,'2014'!$A15,Persistance!$D:$D,'2014'!J$5,Persistance!$A:$A,"Consumer")*1000</f>
        <v>0</v>
      </c>
      <c r="K15" s="59">
        <f ca="1">SUMIFS(OFFSET(Persistance!$K:$K,0,$A$2-Persistance!$K$1),Persistance!$B:$B,'2014'!$A15,Persistance!$D:$D,'2014'!K$5,Persistance!$A:$A,"Consumer")*1000</f>
        <v>0</v>
      </c>
      <c r="L15" s="34">
        <f t="shared" ca="1" si="2"/>
        <v>87789.616450820002</v>
      </c>
      <c r="M15" s="34"/>
      <c r="N15" s="35"/>
      <c r="O15" s="36"/>
      <c r="P15" s="36"/>
      <c r="Q15" s="36"/>
      <c r="R15" s="2"/>
      <c r="S15" s="2"/>
      <c r="T15" s="2"/>
      <c r="U15" s="2"/>
    </row>
    <row r="16" spans="1:21" x14ac:dyDescent="0.25">
      <c r="A16" t="s">
        <v>3</v>
      </c>
      <c r="B16" s="59">
        <f ca="1">SUMIFS(OFFSET(Persistance!$K:$K,0,$A$2-Persistance!$K$1),Persistance!$B:$B,'2014'!$A16,Persistance!$D:$D,'2014'!B$5,Persistance!$A:$A,"Consumer")*1000</f>
        <v>0</v>
      </c>
      <c r="C16" s="59">
        <f ca="1">SUMIFS(OFFSET(Persistance!$K:$K,0,$A$2-Persistance!$K$1),Persistance!$B:$B,'2014'!$A16,Persistance!$D:$D,'2014'!C$5,Persistance!$A:$A,"Consumer")*1000</f>
        <v>7144.8626837196434</v>
      </c>
      <c r="D16" s="59">
        <f ca="1">SUMIFS(OFFSET(Persistance!$K:$K,0,$A$2-Persistance!$K$1),Persistance!$B:$B,'2014'!$A16,Persistance!$D:$D,'2014'!D$5,Persistance!$A:$A,"Consumer")*1000</f>
        <v>120</v>
      </c>
      <c r="E16" s="59">
        <f ca="1">SUMIFS(OFFSET(Persistance!$K:$K,0,$A$2-Persistance!$K$1),Persistance!$B:$B,'2014'!$A16,Persistance!$D:$D,'2014'!E$5,Persistance!$A:$A,"Consumer")*1000</f>
        <v>151934.57500000001</v>
      </c>
      <c r="F16" s="59">
        <f ca="1">SUMIFS(OFFSET(Persistance!$K:$K,0,$A$2-Persistance!$K$1),Persistance!$B:$B,'2014'!$A16,Persistance!$D:$D,'2014'!F$5,Persistance!$A:$A,"Consumer")*1000</f>
        <v>0</v>
      </c>
      <c r="G16" s="59">
        <f ca="1">SUMIFS(OFFSET(Persistance!$K:$K,0,$A$2-Persistance!$K$1),Persistance!$B:$B,'2014'!$A16,Persistance!$D:$D,'2014'!G$5,Persistance!$A:$A,"Consumer")*1000</f>
        <v>0</v>
      </c>
      <c r="H16" s="59">
        <f ca="1">SUMIFS(OFFSET(Persistance!$K:$K,0,$A$2-Persistance!$K$1),Persistance!$B:$B,'2014'!$A16,Persistance!$D:$D,'2014'!H$5,Persistance!$A:$A,"Consumer")*1000</f>
        <v>0</v>
      </c>
      <c r="I16" s="59">
        <f ca="1">SUMIFS(OFFSET(Persistance!$K:$K,0,$A$2-Persistance!$K$1),Persistance!$B:$B,'2014'!$A16,Persistance!$D:$D,'2014'!I$5,Persistance!$A:$A,"Consumer")*1000</f>
        <v>0</v>
      </c>
      <c r="J16" s="59">
        <f ca="1">SUMIFS(OFFSET(Persistance!$K:$K,0,$A$2-Persistance!$K$1),Persistance!$B:$B,'2014'!$A16,Persistance!$D:$D,'2014'!J$5,Persistance!$A:$A,"Consumer")*1000</f>
        <v>0</v>
      </c>
      <c r="K16" s="59">
        <f ca="1">SUMIFS(OFFSET(Persistance!$K:$K,0,$A$2-Persistance!$K$1),Persistance!$B:$B,'2014'!$A16,Persistance!$D:$D,'2014'!K$5,Persistance!$A:$A,"Consumer")*1000</f>
        <v>0</v>
      </c>
      <c r="L16" s="34">
        <f t="shared" ca="1" si="2"/>
        <v>159199.43768371965</v>
      </c>
      <c r="M16" s="34"/>
      <c r="N16" s="35"/>
      <c r="O16" s="36"/>
      <c r="P16" s="36"/>
      <c r="Q16" s="36"/>
      <c r="R16" s="2"/>
      <c r="S16" s="2"/>
      <c r="T16" s="2"/>
      <c r="U16" s="2"/>
    </row>
    <row r="17" spans="1:21" x14ac:dyDescent="0.25">
      <c r="A17" t="s">
        <v>51</v>
      </c>
      <c r="B17" s="59">
        <f ca="1">SUMIFS(OFFSET(Persistance!$K:$K,0,$A$2-Persistance!$K$1),Persistance!$B:$B,'2014'!$A17,Persistance!$D:$D,'2014'!B$5,Persistance!$A:$A,"Consumer")*1000</f>
        <v>0</v>
      </c>
      <c r="C17" s="59">
        <f ca="1">SUMIFS(OFFSET(Persistance!$K:$K,0,$A$2-Persistance!$K$1),Persistance!$B:$B,'2014'!$A17,Persistance!$D:$D,'2014'!C$5,Persistance!$A:$A,"Consumer")*1000</f>
        <v>0</v>
      </c>
      <c r="D17" s="59">
        <f ca="1">SUMIFS(OFFSET(Persistance!$K:$K,0,$A$2-Persistance!$K$1),Persistance!$B:$B,'2014'!$A17,Persistance!$D:$D,'2014'!D$5,Persistance!$A:$A,"Consumer")*1000</f>
        <v>0</v>
      </c>
      <c r="E17" s="59">
        <f ca="1">SUMIFS(OFFSET(Persistance!$K:$K,0,$A$2-Persistance!$K$1),Persistance!$B:$B,'2014'!$A17,Persistance!$D:$D,'2014'!E$5,Persistance!$A:$A,"Consumer")*1000</f>
        <v>0</v>
      </c>
      <c r="F17" s="59">
        <f ca="1">SUMIFS(OFFSET(Persistance!$K:$K,0,$A$2-Persistance!$K$1),Persistance!$B:$B,'2014'!$A17,Persistance!$D:$D,'2014'!F$5,Persistance!$A:$A,"Consumer")*1000</f>
        <v>0</v>
      </c>
      <c r="G17" s="59">
        <f ca="1">SUMIFS(OFFSET(Persistance!$K:$K,0,$A$2-Persistance!$K$1),Persistance!$B:$B,'2014'!$A17,Persistance!$D:$D,'2014'!G$5,Persistance!$A:$A,"Consumer")*1000</f>
        <v>0</v>
      </c>
      <c r="H17" s="59">
        <f ca="1">SUMIFS(OFFSET(Persistance!$K:$K,0,$A$2-Persistance!$K$1),Persistance!$B:$B,'2014'!$A17,Persistance!$D:$D,'2014'!H$5,Persistance!$A:$A,"Consumer")*1000</f>
        <v>0</v>
      </c>
      <c r="I17" s="59">
        <f ca="1">SUMIFS(OFFSET(Persistance!$K:$K,0,$A$2-Persistance!$K$1),Persistance!$B:$B,'2014'!$A17,Persistance!$D:$D,'2014'!I$5,Persistance!$A:$A,"Consumer")*1000</f>
        <v>0</v>
      </c>
      <c r="J17" s="59">
        <f ca="1">SUMIFS(OFFSET(Persistance!$K:$K,0,$A$2-Persistance!$K$1),Persistance!$B:$B,'2014'!$A17,Persistance!$D:$D,'2014'!J$5,Persistance!$A:$A,"Consumer")*1000</f>
        <v>0</v>
      </c>
      <c r="K17" s="59">
        <f ca="1">SUMIFS(OFFSET(Persistance!$K:$K,0,$A$2-Persistance!$K$1),Persistance!$B:$B,'2014'!$A17,Persistance!$D:$D,'2014'!K$5,Persistance!$A:$A,"Consumer")*1000</f>
        <v>0</v>
      </c>
      <c r="L17" s="34">
        <f t="shared" ca="1" si="2"/>
        <v>0</v>
      </c>
      <c r="M17" s="34"/>
      <c r="N17" s="35"/>
      <c r="O17" s="36"/>
      <c r="P17" s="36"/>
      <c r="Q17" s="36"/>
      <c r="R17" s="2"/>
      <c r="S17" s="2"/>
      <c r="T17" s="2"/>
      <c r="U17" s="2"/>
    </row>
    <row r="18" spans="1:21" x14ac:dyDescent="0.25">
      <c r="A18" t="s">
        <v>6</v>
      </c>
      <c r="B18" s="59">
        <f ca="1">SUMIFS(OFFSET(Persistance!$K:$K,0,$A$2-Persistance!$K$1),Persistance!$B:$B,'2014'!$A18,Persistance!$D:$D,'2014'!B$5,Persistance!$A:$A,"Consumer")*1000</f>
        <v>0</v>
      </c>
      <c r="C18" s="59">
        <f ca="1">SUMIFS(OFFSET(Persistance!$K:$K,0,$A$2-Persistance!$K$1),Persistance!$B:$B,'2014'!$A18,Persistance!$D:$D,'2014'!C$5,Persistance!$A:$A,"Consumer")*1000</f>
        <v>4982.787109375</v>
      </c>
      <c r="D18" s="59">
        <f ca="1">SUMIFS(OFFSET(Persistance!$K:$K,0,$A$2-Persistance!$K$1),Persistance!$B:$B,'2014'!$A18,Persistance!$D:$D,'2014'!D$5,Persistance!$A:$A,"Consumer")*1000</f>
        <v>144211.59409951698</v>
      </c>
      <c r="E18" s="59">
        <f ca="1">SUMIFS(OFFSET(Persistance!$K:$K,0,$A$2-Persistance!$K$1),Persistance!$B:$B,'2014'!$A18,Persistance!$D:$D,'2014'!E$5,Persistance!$A:$A,"Consumer")*1000</f>
        <v>83903.695600000006</v>
      </c>
      <c r="F18" s="59">
        <f ca="1">SUMIFS(OFFSET(Persistance!$K:$K,0,$A$2-Persistance!$K$1),Persistance!$B:$B,'2014'!$A18,Persistance!$D:$D,'2014'!F$5,Persistance!$A:$A,"Consumer")*1000</f>
        <v>0</v>
      </c>
      <c r="G18" s="59">
        <f ca="1">SUMIFS(OFFSET(Persistance!$K:$K,0,$A$2-Persistance!$K$1),Persistance!$B:$B,'2014'!$A18,Persistance!$D:$D,'2014'!G$5,Persistance!$A:$A,"Consumer")*1000</f>
        <v>0</v>
      </c>
      <c r="H18" s="59">
        <f ca="1">SUMIFS(OFFSET(Persistance!$K:$K,0,$A$2-Persistance!$K$1),Persistance!$B:$B,'2014'!$A18,Persistance!$D:$D,'2014'!H$5,Persistance!$A:$A,"Consumer")*1000</f>
        <v>0</v>
      </c>
      <c r="I18" s="59">
        <f ca="1">SUMIFS(OFFSET(Persistance!$K:$K,0,$A$2-Persistance!$K$1),Persistance!$B:$B,'2014'!$A18,Persistance!$D:$D,'2014'!I$5,Persistance!$A:$A,"Consumer")*1000</f>
        <v>0</v>
      </c>
      <c r="J18" s="59">
        <f ca="1">SUMIFS(OFFSET(Persistance!$K:$K,0,$A$2-Persistance!$K$1),Persistance!$B:$B,'2014'!$A18,Persistance!$D:$D,'2014'!J$5,Persistance!$A:$A,"Consumer")*1000</f>
        <v>0</v>
      </c>
      <c r="K18" s="59">
        <f ca="1">SUMIFS(OFFSET(Persistance!$K:$K,0,$A$2-Persistance!$K$1),Persistance!$B:$B,'2014'!$A18,Persistance!$D:$D,'2014'!K$5,Persistance!$A:$A,"Consumer")*1000</f>
        <v>0</v>
      </c>
      <c r="L18" s="34">
        <f t="shared" ca="1" si="2"/>
        <v>233098.07680889199</v>
      </c>
      <c r="M18" s="34"/>
      <c r="N18" s="35"/>
      <c r="O18" s="36"/>
      <c r="P18" s="36"/>
      <c r="Q18" s="36"/>
      <c r="R18" s="2"/>
      <c r="S18" s="2"/>
      <c r="T18" s="2"/>
      <c r="U18" s="2"/>
    </row>
    <row r="19" spans="1:21" x14ac:dyDescent="0.25">
      <c r="A19" t="s">
        <v>80</v>
      </c>
      <c r="B19" s="59">
        <f ca="1">SUMIFS(OFFSET(Persistance!$K:$K,0,$A$2-Persistance!$K$1),Persistance!$B:$B,'2014'!$A19,Persistance!$D:$D,'2014'!B$5,Persistance!$A:$A,"Consumer")*1000</f>
        <v>0</v>
      </c>
      <c r="C19" s="59">
        <f ca="1">SUMIFS(OFFSET(Persistance!$K:$K,0,$A$2-Persistance!$K$1),Persistance!$B:$B,'2014'!$A19,Persistance!$D:$D,'2014'!C$5,Persistance!$A:$A,"Consumer")*1000</f>
        <v>3282.3859727874205</v>
      </c>
      <c r="D19" s="59">
        <f ca="1">SUMIFS(OFFSET(Persistance!$K:$K,0,$A$2-Persistance!$K$1),Persistance!$B:$B,'2014'!$A19,Persistance!$D:$D,'2014'!D$5,Persistance!$A:$A,"Consumer")*1000</f>
        <v>239553.40246731497</v>
      </c>
      <c r="E19" s="59">
        <f ca="1">SUMIFS(OFFSET(Persistance!$K:$K,0,$A$2-Persistance!$K$1),Persistance!$B:$B,'2014'!$A19,Persistance!$D:$D,'2014'!E$5,Persistance!$A:$A,"Consumer")*1000</f>
        <v>0</v>
      </c>
      <c r="F19" s="59">
        <f ca="1">SUMIFS(OFFSET(Persistance!$K:$K,0,$A$2-Persistance!$K$1),Persistance!$B:$B,'2014'!$A19,Persistance!$D:$D,'2014'!F$5,Persistance!$A:$A,"Consumer")*1000</f>
        <v>0</v>
      </c>
      <c r="G19" s="59">
        <f ca="1">SUMIFS(OFFSET(Persistance!$K:$K,0,$A$2-Persistance!$K$1),Persistance!$B:$B,'2014'!$A19,Persistance!$D:$D,'2014'!G$5,Persistance!$A:$A,"Consumer")*1000</f>
        <v>0</v>
      </c>
      <c r="H19" s="59">
        <f ca="1">SUMIFS(OFFSET(Persistance!$K:$K,0,$A$2-Persistance!$K$1),Persistance!$B:$B,'2014'!$A19,Persistance!$D:$D,'2014'!H$5,Persistance!$A:$A,"Consumer")*1000</f>
        <v>0</v>
      </c>
      <c r="I19" s="59">
        <f ca="1">SUMIFS(OFFSET(Persistance!$K:$K,0,$A$2-Persistance!$K$1),Persistance!$B:$B,'2014'!$A19,Persistance!$D:$D,'2014'!I$5,Persistance!$A:$A,"Consumer")*1000</f>
        <v>0</v>
      </c>
      <c r="J19" s="59">
        <f ca="1">SUMIFS(OFFSET(Persistance!$K:$K,0,$A$2-Persistance!$K$1),Persistance!$B:$B,'2014'!$A19,Persistance!$D:$D,'2014'!J$5,Persistance!$A:$A,"Consumer")*1000</f>
        <v>0</v>
      </c>
      <c r="K19" s="59">
        <f ca="1">SUMIFS(OFFSET(Persistance!$K:$K,0,$A$2-Persistance!$K$1),Persistance!$B:$B,'2014'!$A19,Persistance!$D:$D,'2014'!K$5,Persistance!$A:$A,"Consumer")*1000</f>
        <v>0</v>
      </c>
      <c r="L19" s="34">
        <f t="shared" ca="1" si="2"/>
        <v>242835.78844010239</v>
      </c>
      <c r="M19" s="34"/>
      <c r="N19" s="35"/>
      <c r="O19" s="36"/>
      <c r="P19" s="36"/>
      <c r="Q19" s="36"/>
      <c r="R19" s="2"/>
      <c r="S19" s="2"/>
      <c r="T19" s="2"/>
      <c r="U19" s="2"/>
    </row>
    <row r="20" spans="1:21" x14ac:dyDescent="0.25">
      <c r="A20" t="s">
        <v>2</v>
      </c>
      <c r="B20" s="59">
        <f ca="1">SUMIFS(OFFSET(Persistance!$K:$K,0,$A$2-Persistance!$K$1),Persistance!$B:$B,'2014'!$A20,Persistance!$D:$D,'2014'!B$5,Persistance!$A:$A,"Consumer")*1000</f>
        <v>0</v>
      </c>
      <c r="C20" s="59">
        <f ca="1">SUMIFS(OFFSET(Persistance!$K:$K,0,$A$2-Persistance!$K$1),Persistance!$B:$B,'2014'!$A20,Persistance!$D:$D,'2014'!C$5,Persistance!$A:$A,"Consumer")*1000</f>
        <v>111564.36043864068</v>
      </c>
      <c r="D20" s="59">
        <f ca="1">SUMIFS(OFFSET(Persistance!$K:$K,0,$A$2-Persistance!$K$1),Persistance!$B:$B,'2014'!$A20,Persistance!$D:$D,'2014'!D$5,Persistance!$A:$A,"Consumer")*1000</f>
        <v>3418.3554233</v>
      </c>
      <c r="E20" s="59">
        <f ca="1">SUMIFS(OFFSET(Persistance!$K:$K,0,$A$2-Persistance!$K$1),Persistance!$B:$B,'2014'!$A20,Persistance!$D:$D,'2014'!E$5,Persistance!$A:$A,"Consumer")*1000</f>
        <v>367483.69338530005</v>
      </c>
      <c r="F20" s="59">
        <f ca="1">SUMIFS(OFFSET(Persistance!$K:$K,0,$A$2-Persistance!$K$1),Persistance!$B:$B,'2014'!$A20,Persistance!$D:$D,'2014'!F$5,Persistance!$A:$A,"Consumer")*1000</f>
        <v>0</v>
      </c>
      <c r="G20" s="59">
        <f ca="1">SUMIFS(OFFSET(Persistance!$K:$K,0,$A$2-Persistance!$K$1),Persistance!$B:$B,'2014'!$A20,Persistance!$D:$D,'2014'!G$5,Persistance!$A:$A,"Consumer")*1000</f>
        <v>0</v>
      </c>
      <c r="H20" s="59">
        <f ca="1">SUMIFS(OFFSET(Persistance!$K:$K,0,$A$2-Persistance!$K$1),Persistance!$B:$B,'2014'!$A20,Persistance!$D:$D,'2014'!H$5,Persistance!$A:$A,"Consumer")*1000</f>
        <v>0</v>
      </c>
      <c r="I20" s="59">
        <f ca="1">SUMIFS(OFFSET(Persistance!$K:$K,0,$A$2-Persistance!$K$1),Persistance!$B:$B,'2014'!$A20,Persistance!$D:$D,'2014'!I$5,Persistance!$A:$A,"Consumer")*1000</f>
        <v>0</v>
      </c>
      <c r="J20" s="59">
        <f ca="1">SUMIFS(OFFSET(Persistance!$K:$K,0,$A$2-Persistance!$K$1),Persistance!$B:$B,'2014'!$A20,Persistance!$D:$D,'2014'!J$5,Persistance!$A:$A,"Consumer")*1000</f>
        <v>0</v>
      </c>
      <c r="K20" s="59">
        <f ca="1">SUMIFS(OFFSET(Persistance!$K:$K,0,$A$2-Persistance!$K$1),Persistance!$B:$B,'2014'!$A20,Persistance!$D:$D,'2014'!K$5,Persistance!$A:$A,"Consumer")*1000</f>
        <v>0</v>
      </c>
      <c r="L20" s="34">
        <f t="shared" ca="1" si="2"/>
        <v>482466.40924724075</v>
      </c>
      <c r="M20" s="34"/>
      <c r="N20" s="35"/>
      <c r="O20" s="36"/>
      <c r="P20" s="36"/>
      <c r="Q20" s="36"/>
      <c r="R20" s="2"/>
      <c r="S20" s="2"/>
      <c r="T20" s="2"/>
      <c r="U20" s="2"/>
    </row>
    <row r="21" spans="1:21" x14ac:dyDescent="0.25">
      <c r="A21" t="s">
        <v>56</v>
      </c>
      <c r="B21" s="59">
        <f ca="1">SUMIFS(OFFSET(Persistance!$K:$K,0,$A$2-Persistance!$K$1),Persistance!$B:$B,'2014'!$A21,Persistance!$D:$D,'2014'!B$5,Persistance!$A:$A,"Consumer")*1000</f>
        <v>0</v>
      </c>
      <c r="C21" s="59">
        <f ca="1">SUMIFS(OFFSET(Persistance!$K:$K,0,$A$2-Persistance!$K$1),Persistance!$B:$B,'2014'!$A21,Persistance!$D:$D,'2014'!C$5,Persistance!$A:$A,"Consumer")*1000</f>
        <v>0</v>
      </c>
      <c r="D21" s="59">
        <f ca="1">SUMIFS(OFFSET(Persistance!$K:$K,0,$A$2-Persistance!$K$1),Persistance!$B:$B,'2014'!$A21,Persistance!$D:$D,'2014'!D$5,Persistance!$A:$A,"Consumer")*1000</f>
        <v>0</v>
      </c>
      <c r="E21" s="59">
        <f ca="1">SUMIFS(OFFSET(Persistance!$K:$K,0,$A$2-Persistance!$K$1),Persistance!$B:$B,'2014'!$A21,Persistance!$D:$D,'2014'!E$5,Persistance!$A:$A,"Consumer")*1000</f>
        <v>0</v>
      </c>
      <c r="F21" s="59">
        <f ca="1">SUMIFS(OFFSET(Persistance!$K:$K,0,$A$2-Persistance!$K$1),Persistance!$B:$B,'2014'!$A21,Persistance!$D:$D,'2014'!F$5,Persistance!$A:$A,"Consumer")*1000</f>
        <v>0</v>
      </c>
      <c r="G21" s="59">
        <f ca="1">SUMIFS(OFFSET(Persistance!$K:$K,0,$A$2-Persistance!$K$1),Persistance!$B:$B,'2014'!$A21,Persistance!$D:$D,'2014'!G$5,Persistance!$A:$A,"Consumer")*1000</f>
        <v>0</v>
      </c>
      <c r="H21" s="59">
        <f ca="1">SUMIFS(OFFSET(Persistance!$K:$K,0,$A$2-Persistance!$K$1),Persistance!$B:$B,'2014'!$A21,Persistance!$D:$D,'2014'!H$5,Persistance!$A:$A,"Consumer")*1000</f>
        <v>0</v>
      </c>
      <c r="I21" s="59">
        <f ca="1">SUMIFS(OFFSET(Persistance!$K:$K,0,$A$2-Persistance!$K$1),Persistance!$B:$B,'2014'!$A21,Persistance!$D:$D,'2014'!I$5,Persistance!$A:$A,"Consumer")*1000</f>
        <v>0</v>
      </c>
      <c r="J21" s="59">
        <f ca="1">SUMIFS(OFFSET(Persistance!$K:$K,0,$A$2-Persistance!$K$1),Persistance!$B:$B,'2014'!$A21,Persistance!$D:$D,'2014'!J$5,Persistance!$A:$A,"Consumer")*1000</f>
        <v>0</v>
      </c>
      <c r="K21" s="59">
        <f ca="1">SUMIFS(OFFSET(Persistance!$K:$K,0,$A$2-Persistance!$K$1),Persistance!$B:$B,'2014'!$A21,Persistance!$D:$D,'2014'!K$5,Persistance!$A:$A,"Consumer")*1000</f>
        <v>0</v>
      </c>
      <c r="L21" s="34">
        <f t="shared" ca="1" si="2"/>
        <v>0</v>
      </c>
      <c r="M21" s="34"/>
      <c r="N21" s="35"/>
      <c r="O21" s="36"/>
      <c r="P21" s="36"/>
      <c r="Q21" s="36"/>
      <c r="R21" s="2"/>
      <c r="S21" s="2"/>
      <c r="T21" s="2"/>
      <c r="U21" s="2"/>
    </row>
    <row r="22" spans="1:21" x14ac:dyDescent="0.25">
      <c r="A22" t="s">
        <v>65</v>
      </c>
      <c r="B22" s="59">
        <f ca="1">SUMIFS(OFFSET(Persistance!$K:$K,0,$A$2-Persistance!$K$1),Persistance!$B:$B,'2014'!$A22,Persistance!$D:$D,'2014'!B$5,Persistance!$A:$A,"Consumer")*1000</f>
        <v>0</v>
      </c>
      <c r="C22" s="59">
        <f ca="1">SUMIFS(OFFSET(Persistance!$K:$K,0,$A$2-Persistance!$K$1),Persistance!$B:$B,'2014'!$A22,Persistance!$D:$D,'2014'!C$5,Persistance!$A:$A,"Consumer")*1000</f>
        <v>0</v>
      </c>
      <c r="D22" s="59">
        <f ca="1">SUMIFS(OFFSET(Persistance!$K:$K,0,$A$2-Persistance!$K$1),Persistance!$B:$B,'2014'!$A22,Persistance!$D:$D,'2014'!D$5,Persistance!$A:$A,"Consumer")*1000</f>
        <v>0</v>
      </c>
      <c r="E22" s="59">
        <f ca="1">SUMIFS(OFFSET(Persistance!$K:$K,0,$A$2-Persistance!$K$1),Persistance!$B:$B,'2014'!$A22,Persistance!$D:$D,'2014'!E$5,Persistance!$A:$A,"Consumer")*1000</f>
        <v>0</v>
      </c>
      <c r="F22" s="59">
        <f ca="1">SUMIFS(OFFSET(Persistance!$K:$K,0,$A$2-Persistance!$K$1),Persistance!$B:$B,'2014'!$A22,Persistance!$D:$D,'2014'!F$5,Persistance!$A:$A,"Consumer")*1000</f>
        <v>0</v>
      </c>
      <c r="G22" s="59">
        <f ca="1">SUMIFS(OFFSET(Persistance!$K:$K,0,$A$2-Persistance!$K$1),Persistance!$B:$B,'2014'!$A22,Persistance!$D:$D,'2014'!G$5,Persistance!$A:$A,"Consumer")*1000</f>
        <v>0</v>
      </c>
      <c r="H22" s="59">
        <f ca="1">SUMIFS(OFFSET(Persistance!$K:$K,0,$A$2-Persistance!$K$1),Persistance!$B:$B,'2014'!$A22,Persistance!$D:$D,'2014'!H$5,Persistance!$A:$A,"Consumer")*1000</f>
        <v>0</v>
      </c>
      <c r="I22" s="59">
        <f ca="1">SUMIFS(OFFSET(Persistance!$K:$K,0,$A$2-Persistance!$K$1),Persistance!$B:$B,'2014'!$A22,Persistance!$D:$D,'2014'!I$5,Persistance!$A:$A,"Consumer")*1000</f>
        <v>0</v>
      </c>
      <c r="J22" s="59">
        <f ca="1">SUMIFS(OFFSET(Persistance!$K:$K,0,$A$2-Persistance!$K$1),Persistance!$B:$B,'2014'!$A22,Persistance!$D:$D,'2014'!J$5,Persistance!$A:$A,"Consumer")*1000</f>
        <v>0</v>
      </c>
      <c r="K22" s="59">
        <f ca="1">SUMIFS(OFFSET(Persistance!$K:$K,0,$A$2-Persistance!$K$1),Persistance!$B:$B,'2014'!$A22,Persistance!$D:$D,'2014'!K$5,Persistance!$A:$A,"Consumer")*1000</f>
        <v>0</v>
      </c>
      <c r="L22" s="34">
        <f t="shared" ca="1" si="2"/>
        <v>0</v>
      </c>
      <c r="M22" s="34"/>
      <c r="N22" s="35"/>
      <c r="O22" s="36"/>
      <c r="P22" s="36"/>
      <c r="Q22" s="36"/>
      <c r="R22" s="2"/>
      <c r="S22" s="2"/>
      <c r="T22" s="2"/>
      <c r="U22" s="2"/>
    </row>
    <row r="23" spans="1:21" x14ac:dyDescent="0.25">
      <c r="A23" t="s">
        <v>74</v>
      </c>
      <c r="B23" s="59">
        <f ca="1">SUMIFS(OFFSET(Persistance!$K:$K,0,$A$2-Persistance!$K$1),Persistance!$B:$B,'2014'!$A23,Persistance!$D:$D,'2014'!B$5,Persistance!$A:$A,"Consumer")*1000</f>
        <v>0</v>
      </c>
      <c r="C23" s="59">
        <f ca="1">SUMIFS(OFFSET(Persistance!$K:$K,0,$A$2-Persistance!$K$1),Persistance!$B:$B,'2014'!$A23,Persistance!$D:$D,'2014'!C$5,Persistance!$A:$A,"Consumer")*1000</f>
        <v>0</v>
      </c>
      <c r="D23" s="59">
        <f ca="1">SUMIFS(OFFSET(Persistance!$K:$K,0,$A$2-Persistance!$K$1),Persistance!$B:$B,'2014'!$A23,Persistance!$D:$D,'2014'!D$5,Persistance!$A:$A,"Consumer")*1000</f>
        <v>0</v>
      </c>
      <c r="E23" s="59">
        <f ca="1">SUMIFS(OFFSET(Persistance!$K:$K,0,$A$2-Persistance!$K$1),Persistance!$B:$B,'2014'!$A23,Persistance!$D:$D,'2014'!E$5,Persistance!$A:$A,"Consumer")*1000</f>
        <v>0</v>
      </c>
      <c r="F23" s="59">
        <f ca="1">SUMIFS(OFFSET(Persistance!$K:$K,0,$A$2-Persistance!$K$1),Persistance!$B:$B,'2014'!$A23,Persistance!$D:$D,'2014'!F$5,Persistance!$A:$A,"Consumer")*1000</f>
        <v>0</v>
      </c>
      <c r="G23" s="59">
        <f ca="1">SUMIFS(OFFSET(Persistance!$K:$K,0,$A$2-Persistance!$K$1),Persistance!$B:$B,'2014'!$A23,Persistance!$D:$D,'2014'!G$5,Persistance!$A:$A,"Consumer")*1000</f>
        <v>0</v>
      </c>
      <c r="H23" s="59">
        <f ca="1">SUMIFS(OFFSET(Persistance!$K:$K,0,$A$2-Persistance!$K$1),Persistance!$B:$B,'2014'!$A23,Persistance!$D:$D,'2014'!H$5,Persistance!$A:$A,"Consumer")*1000</f>
        <v>0</v>
      </c>
      <c r="I23" s="59">
        <f ca="1">SUMIFS(OFFSET(Persistance!$K:$K,0,$A$2-Persistance!$K$1),Persistance!$B:$B,'2014'!$A23,Persistance!$D:$D,'2014'!I$5,Persistance!$A:$A,"Consumer")*1000</f>
        <v>0</v>
      </c>
      <c r="J23" s="59">
        <f ca="1">SUMIFS(OFFSET(Persistance!$K:$K,0,$A$2-Persistance!$K$1),Persistance!$B:$B,'2014'!$A23,Persistance!$D:$D,'2014'!J$5,Persistance!$A:$A,"Consumer")*1000</f>
        <v>0</v>
      </c>
      <c r="K23" s="59">
        <f ca="1">SUMIFS(OFFSET(Persistance!$K:$K,0,$A$2-Persistance!$K$1),Persistance!$B:$B,'2014'!$A23,Persistance!$D:$D,'2014'!K$5,Persistance!$A:$A,"Consumer")*1000</f>
        <v>0</v>
      </c>
      <c r="L23" s="34">
        <f t="shared" ca="1" si="2"/>
        <v>0</v>
      </c>
      <c r="M23" s="34"/>
      <c r="N23" s="35"/>
      <c r="O23" s="36"/>
      <c r="P23" s="36"/>
      <c r="Q23" s="36"/>
      <c r="R23" s="2"/>
      <c r="S23" s="2"/>
      <c r="T23" s="2"/>
      <c r="U23" s="2"/>
    </row>
    <row r="24" spans="1:21" x14ac:dyDescent="0.25">
      <c r="A24" t="s">
        <v>76</v>
      </c>
      <c r="B24" s="59">
        <f ca="1">SUMIFS(OFFSET(Persistance!$K:$K,0,$A$2-Persistance!$K$1),Persistance!$B:$B,'2014'!$A24,Persistance!$D:$D,'2014'!B$5,Persistance!$A:$A,"Consumer")*1000</f>
        <v>0</v>
      </c>
      <c r="C24" s="59">
        <f ca="1">SUMIFS(OFFSET(Persistance!$K:$K,0,$A$2-Persistance!$K$1),Persistance!$B:$B,'2014'!$A24,Persistance!$D:$D,'2014'!C$5,Persistance!$A:$A,"Consumer")*1000</f>
        <v>0</v>
      </c>
      <c r="D24" s="59">
        <f ca="1">SUMIFS(OFFSET(Persistance!$K:$K,0,$A$2-Persistance!$K$1),Persistance!$B:$B,'2014'!$A24,Persistance!$D:$D,'2014'!D$5,Persistance!$A:$A,"Consumer")*1000</f>
        <v>0</v>
      </c>
      <c r="E24" s="59">
        <f ca="1">SUMIFS(OFFSET(Persistance!$K:$K,0,$A$2-Persistance!$K$1),Persistance!$B:$B,'2014'!$A24,Persistance!$D:$D,'2014'!E$5,Persistance!$A:$A,"Consumer")*1000</f>
        <v>0</v>
      </c>
      <c r="F24" s="59">
        <f ca="1">SUMIFS(OFFSET(Persistance!$K:$K,0,$A$2-Persistance!$K$1),Persistance!$B:$B,'2014'!$A24,Persistance!$D:$D,'2014'!F$5,Persistance!$A:$A,"Consumer")*1000</f>
        <v>0</v>
      </c>
      <c r="G24" s="59">
        <f ca="1">SUMIFS(OFFSET(Persistance!$K:$K,0,$A$2-Persistance!$K$1),Persistance!$B:$B,'2014'!$A24,Persistance!$D:$D,'2014'!G$5,Persistance!$A:$A,"Consumer")*1000</f>
        <v>0</v>
      </c>
      <c r="H24" s="59">
        <f ca="1">SUMIFS(OFFSET(Persistance!$K:$K,0,$A$2-Persistance!$K$1),Persistance!$B:$B,'2014'!$A24,Persistance!$D:$D,'2014'!H$5,Persistance!$A:$A,"Consumer")*1000</f>
        <v>0</v>
      </c>
      <c r="I24" s="59">
        <f ca="1">SUMIFS(OFFSET(Persistance!$K:$K,0,$A$2-Persistance!$K$1),Persistance!$B:$B,'2014'!$A24,Persistance!$D:$D,'2014'!I$5,Persistance!$A:$A,"Consumer")*1000</f>
        <v>0</v>
      </c>
      <c r="J24" s="59">
        <f ca="1">SUMIFS(OFFSET(Persistance!$K:$K,0,$A$2-Persistance!$K$1),Persistance!$B:$B,'2014'!$A24,Persistance!$D:$D,'2014'!J$5,Persistance!$A:$A,"Consumer")*1000</f>
        <v>0</v>
      </c>
      <c r="K24" s="59">
        <f ca="1">SUMIFS(OFFSET(Persistance!$K:$K,0,$A$2-Persistance!$K$1),Persistance!$B:$B,'2014'!$A24,Persistance!$D:$D,'2014'!K$5,Persistance!$A:$A,"Consumer")*1000</f>
        <v>0</v>
      </c>
      <c r="L24" s="34">
        <f t="shared" ca="1" si="2"/>
        <v>0</v>
      </c>
      <c r="M24" s="34"/>
      <c r="N24" s="35"/>
      <c r="O24" s="36"/>
      <c r="P24" s="36"/>
      <c r="Q24" s="36"/>
      <c r="R24" s="2"/>
      <c r="S24" s="2"/>
      <c r="T24" s="2"/>
      <c r="U24" s="2"/>
    </row>
    <row r="25" spans="1:21" x14ac:dyDescent="0.25">
      <c r="A25" t="s">
        <v>40</v>
      </c>
      <c r="B25" s="59">
        <f ca="1">SUMIFS(OFFSET(Persistance!$K:$K,0,$A$2-Persistance!$K$1),Persistance!$B:$B,'2014'!$A25,Persistance!$D:$D,'2014'!B$5,Persistance!$A:$A,"Consumer")*1000</f>
        <v>0</v>
      </c>
      <c r="C25" s="59">
        <f ca="1">SUMIFS(OFFSET(Persistance!$K:$K,0,$A$2-Persistance!$K$1),Persistance!$B:$B,'2014'!$A25,Persistance!$D:$D,'2014'!C$5,Persistance!$A:$A,"Consumer")*1000</f>
        <v>0</v>
      </c>
      <c r="D25" s="59">
        <f ca="1">SUMIFS(OFFSET(Persistance!$K:$K,0,$A$2-Persistance!$K$1),Persistance!$B:$B,'2014'!$A25,Persistance!$D:$D,'2014'!D$5,Persistance!$A:$A,"Consumer")*1000</f>
        <v>0</v>
      </c>
      <c r="E25" s="59">
        <f ca="1">SUMIFS(OFFSET(Persistance!$K:$K,0,$A$2-Persistance!$K$1),Persistance!$B:$B,'2014'!$A25,Persistance!$D:$D,'2014'!E$5,Persistance!$A:$A,"Consumer")*1000</f>
        <v>0</v>
      </c>
      <c r="F25" s="59">
        <f ca="1">SUMIFS(OFFSET(Persistance!$K:$K,0,$A$2-Persistance!$K$1),Persistance!$B:$B,'2014'!$A25,Persistance!$D:$D,'2014'!F$5,Persistance!$A:$A,"Consumer")*1000</f>
        <v>0</v>
      </c>
      <c r="G25" s="59">
        <f ca="1">SUMIFS(OFFSET(Persistance!$K:$K,0,$A$2-Persistance!$K$1),Persistance!$B:$B,'2014'!$A25,Persistance!$D:$D,'2014'!G$5,Persistance!$A:$A,"Consumer")*1000</f>
        <v>0</v>
      </c>
      <c r="H25" s="59">
        <f ca="1">SUMIFS(OFFSET(Persistance!$K:$K,0,$A$2-Persistance!$K$1),Persistance!$B:$B,'2014'!$A25,Persistance!$D:$D,'2014'!H$5,Persistance!$A:$A,"Consumer")*1000</f>
        <v>0</v>
      </c>
      <c r="I25" s="59">
        <f ca="1">SUMIFS(OFFSET(Persistance!$K:$K,0,$A$2-Persistance!$K$1),Persistance!$B:$B,'2014'!$A25,Persistance!$D:$D,'2014'!I$5,Persistance!$A:$A,"Consumer")*1000</f>
        <v>0</v>
      </c>
      <c r="J25" s="59">
        <f ca="1">SUMIFS(OFFSET(Persistance!$K:$K,0,$A$2-Persistance!$K$1),Persistance!$B:$B,'2014'!$A25,Persistance!$D:$D,'2014'!J$5,Persistance!$A:$A,"Consumer")*1000</f>
        <v>0</v>
      </c>
      <c r="K25" s="59">
        <f ca="1">SUMIFS(OFFSET(Persistance!$K:$K,0,$A$2-Persistance!$K$1),Persistance!$B:$B,'2014'!$A25,Persistance!$D:$D,'2014'!K$5,Persistance!$A:$A,"Consumer")*1000</f>
        <v>0</v>
      </c>
      <c r="L25" s="34">
        <f t="shared" ca="1" si="2"/>
        <v>0</v>
      </c>
      <c r="M25" s="34"/>
      <c r="N25" s="35"/>
      <c r="O25" s="36"/>
      <c r="P25" s="36"/>
      <c r="Q25" s="36"/>
      <c r="R25" s="2"/>
      <c r="S25" s="2"/>
      <c r="T25" s="2"/>
      <c r="U25" s="2"/>
    </row>
    <row r="26" spans="1:21" x14ac:dyDescent="0.25">
      <c r="A26" t="s">
        <v>57</v>
      </c>
      <c r="B26" s="59">
        <f ca="1">SUMIFS(OFFSET(Persistance!$K:$K,0,$A$2-Persistance!$K$1),Persistance!$B:$B,'2014'!$A26,Persistance!$D:$D,'2014'!B$5,Persistance!$A:$A,"Consumer")*1000</f>
        <v>0</v>
      </c>
      <c r="C26" s="59">
        <f ca="1">SUMIFS(OFFSET(Persistance!$K:$K,0,$A$2-Persistance!$K$1),Persistance!$B:$B,'2014'!$A26,Persistance!$D:$D,'2014'!C$5,Persistance!$A:$A,"Consumer")*1000</f>
        <v>0</v>
      </c>
      <c r="D26" s="59">
        <f ca="1">SUMIFS(OFFSET(Persistance!$K:$K,0,$A$2-Persistance!$K$1),Persistance!$B:$B,'2014'!$A26,Persistance!$D:$D,'2014'!D$5,Persistance!$A:$A,"Consumer")*1000</f>
        <v>0</v>
      </c>
      <c r="E26" s="59">
        <f ca="1">SUMIFS(OFFSET(Persistance!$K:$K,0,$A$2-Persistance!$K$1),Persistance!$B:$B,'2014'!$A26,Persistance!$D:$D,'2014'!E$5,Persistance!$A:$A,"Consumer")*1000</f>
        <v>0</v>
      </c>
      <c r="F26" s="59">
        <f ca="1">SUMIFS(OFFSET(Persistance!$K:$K,0,$A$2-Persistance!$K$1),Persistance!$B:$B,'2014'!$A26,Persistance!$D:$D,'2014'!F$5,Persistance!$A:$A,"Consumer")*1000</f>
        <v>0</v>
      </c>
      <c r="G26" s="59">
        <f ca="1">SUMIFS(OFFSET(Persistance!$K:$K,0,$A$2-Persistance!$K$1),Persistance!$B:$B,'2014'!$A26,Persistance!$D:$D,'2014'!G$5,Persistance!$A:$A,"Consumer")*1000</f>
        <v>0</v>
      </c>
      <c r="H26" s="59">
        <f ca="1">SUMIFS(OFFSET(Persistance!$K:$K,0,$A$2-Persistance!$K$1),Persistance!$B:$B,'2014'!$A26,Persistance!$D:$D,'2014'!H$5,Persistance!$A:$A,"Consumer")*1000</f>
        <v>0</v>
      </c>
      <c r="I26" s="59">
        <f ca="1">SUMIFS(OFFSET(Persistance!$K:$K,0,$A$2-Persistance!$K$1),Persistance!$B:$B,'2014'!$A26,Persistance!$D:$D,'2014'!I$5,Persistance!$A:$A,"Consumer")*1000</f>
        <v>0</v>
      </c>
      <c r="J26" s="59">
        <f ca="1">SUMIFS(OFFSET(Persistance!$K:$K,0,$A$2-Persistance!$K$1),Persistance!$B:$B,'2014'!$A26,Persistance!$D:$D,'2014'!J$5,Persistance!$A:$A,"Consumer")*1000</f>
        <v>0</v>
      </c>
      <c r="K26" s="59">
        <f ca="1">SUMIFS(OFFSET(Persistance!$K:$K,0,$A$2-Persistance!$K$1),Persistance!$B:$B,'2014'!$A26,Persistance!$D:$D,'2014'!K$5,Persistance!$A:$A,"Consumer")*1000</f>
        <v>0</v>
      </c>
      <c r="L26" s="34">
        <f t="shared" ca="1" si="2"/>
        <v>0</v>
      </c>
      <c r="M26" s="34"/>
      <c r="N26" s="35"/>
      <c r="O26" s="36"/>
      <c r="P26" s="36"/>
      <c r="Q26" s="36"/>
      <c r="R26" s="2"/>
      <c r="S26" s="2"/>
      <c r="T26" s="2"/>
      <c r="U26" s="2"/>
    </row>
    <row r="27" spans="1:21" x14ac:dyDescent="0.25">
      <c r="A27" t="s">
        <v>39</v>
      </c>
      <c r="B27" s="59">
        <f ca="1">SUMIFS(OFFSET(Persistance!$K:$K,0,$A$2-Persistance!$K$1),Persistance!$B:$B,'2014'!$A27,Persistance!$D:$D,'2014'!B$5,Persistance!$A:$A,"Consumer")*1000</f>
        <v>0</v>
      </c>
      <c r="C27" s="59">
        <f ca="1">SUMIFS(OFFSET(Persistance!$K:$K,0,$A$2-Persistance!$K$1),Persistance!$B:$B,'2014'!$A27,Persistance!$D:$D,'2014'!C$5,Persistance!$A:$A,"Consumer")*1000</f>
        <v>0</v>
      </c>
      <c r="D27" s="59">
        <f ca="1">SUMIFS(OFFSET(Persistance!$K:$K,0,$A$2-Persistance!$K$1),Persistance!$B:$B,'2014'!$A27,Persistance!$D:$D,'2014'!D$5,Persistance!$A:$A,"Consumer")*1000</f>
        <v>0</v>
      </c>
      <c r="E27" s="59">
        <f ca="1">SUMIFS(OFFSET(Persistance!$K:$K,0,$A$2-Persistance!$K$1),Persistance!$B:$B,'2014'!$A27,Persistance!$D:$D,'2014'!E$5,Persistance!$A:$A,"Consumer")*1000</f>
        <v>0</v>
      </c>
      <c r="F27" s="59">
        <f ca="1">SUMIFS(OFFSET(Persistance!$K:$K,0,$A$2-Persistance!$K$1),Persistance!$B:$B,'2014'!$A27,Persistance!$D:$D,'2014'!F$5,Persistance!$A:$A,"Consumer")*1000</f>
        <v>0</v>
      </c>
      <c r="G27" s="59">
        <f ca="1">SUMIFS(OFFSET(Persistance!$K:$K,0,$A$2-Persistance!$K$1),Persistance!$B:$B,'2014'!$A27,Persistance!$D:$D,'2014'!G$5,Persistance!$A:$A,"Consumer")*1000</f>
        <v>0</v>
      </c>
      <c r="H27" s="59">
        <f ca="1">SUMIFS(OFFSET(Persistance!$K:$K,0,$A$2-Persistance!$K$1),Persistance!$B:$B,'2014'!$A27,Persistance!$D:$D,'2014'!H$5,Persistance!$A:$A,"Consumer")*1000</f>
        <v>0</v>
      </c>
      <c r="I27" s="59">
        <f ca="1">SUMIFS(OFFSET(Persistance!$K:$K,0,$A$2-Persistance!$K$1),Persistance!$B:$B,'2014'!$A27,Persistance!$D:$D,'2014'!I$5,Persistance!$A:$A,"Consumer")*1000</f>
        <v>0</v>
      </c>
      <c r="J27" s="59">
        <f ca="1">SUMIFS(OFFSET(Persistance!$K:$K,0,$A$2-Persistance!$K$1),Persistance!$B:$B,'2014'!$A27,Persistance!$D:$D,'2014'!J$5,Persistance!$A:$A,"Consumer")*1000</f>
        <v>0</v>
      </c>
      <c r="K27" s="59">
        <f ca="1">SUMIFS(OFFSET(Persistance!$K:$K,0,$A$2-Persistance!$K$1),Persistance!$B:$B,'2014'!$A27,Persistance!$D:$D,'2014'!K$5,Persistance!$A:$A,"Consumer")*1000</f>
        <v>0</v>
      </c>
      <c r="L27" s="34">
        <f t="shared" ca="1" si="2"/>
        <v>0</v>
      </c>
      <c r="M27" s="34"/>
      <c r="N27" s="35"/>
      <c r="O27" s="36"/>
      <c r="P27" s="36"/>
      <c r="Q27" s="36"/>
      <c r="R27" s="2"/>
      <c r="S27" s="2"/>
      <c r="T27" s="2"/>
      <c r="U27" s="2"/>
    </row>
    <row r="28" spans="1:21" x14ac:dyDescent="0.25">
      <c r="A28" t="s">
        <v>67</v>
      </c>
      <c r="B28" s="59">
        <f ca="1">SUMIFS(OFFSET(Persistance!$K:$K,0,$A$2-Persistance!$K$1),Persistance!$B:$B,'2014'!$A28,Persistance!$D:$D,'2014'!B$5,Persistance!$A:$A,"Consumer")*1000</f>
        <v>0</v>
      </c>
      <c r="C28" s="59">
        <f ca="1">SUMIFS(OFFSET(Persistance!$K:$K,0,$A$2-Persistance!$K$1),Persistance!$B:$B,'2014'!$A28,Persistance!$D:$D,'2014'!C$5,Persistance!$A:$A,"Consumer")*1000</f>
        <v>0</v>
      </c>
      <c r="D28" s="59">
        <f ca="1">SUMIFS(OFFSET(Persistance!$K:$K,0,$A$2-Persistance!$K$1),Persistance!$B:$B,'2014'!$A28,Persistance!$D:$D,'2014'!D$5,Persistance!$A:$A,"Consumer")*1000</f>
        <v>0</v>
      </c>
      <c r="E28" s="59">
        <f ca="1">SUMIFS(OFFSET(Persistance!$K:$K,0,$A$2-Persistance!$K$1),Persistance!$B:$B,'2014'!$A28,Persistance!$D:$D,'2014'!E$5,Persistance!$A:$A,"Consumer")*1000</f>
        <v>0</v>
      </c>
      <c r="F28" s="59">
        <f ca="1">SUMIFS(OFFSET(Persistance!$K:$K,0,$A$2-Persistance!$K$1),Persistance!$B:$B,'2014'!$A28,Persistance!$D:$D,'2014'!F$5,Persistance!$A:$A,"Consumer")*1000</f>
        <v>0</v>
      </c>
      <c r="G28" s="59">
        <f ca="1">SUMIFS(OFFSET(Persistance!$K:$K,0,$A$2-Persistance!$K$1),Persistance!$B:$B,'2014'!$A28,Persistance!$D:$D,'2014'!G$5,Persistance!$A:$A,"Consumer")*1000</f>
        <v>0</v>
      </c>
      <c r="H28" s="59">
        <f ca="1">SUMIFS(OFFSET(Persistance!$K:$K,0,$A$2-Persistance!$K$1),Persistance!$B:$B,'2014'!$A28,Persistance!$D:$D,'2014'!H$5,Persistance!$A:$A,"Consumer")*1000</f>
        <v>0</v>
      </c>
      <c r="I28" s="59">
        <f ca="1">SUMIFS(OFFSET(Persistance!$K:$K,0,$A$2-Persistance!$K$1),Persistance!$B:$B,'2014'!$A28,Persistance!$D:$D,'2014'!I$5,Persistance!$A:$A,"Consumer")*1000</f>
        <v>0</v>
      </c>
      <c r="J28" s="59">
        <f ca="1">SUMIFS(OFFSET(Persistance!$K:$K,0,$A$2-Persistance!$K$1),Persistance!$B:$B,'2014'!$A28,Persistance!$D:$D,'2014'!J$5,Persistance!$A:$A,"Consumer")*1000</f>
        <v>0</v>
      </c>
      <c r="K28" s="59">
        <f ca="1">SUMIFS(OFFSET(Persistance!$K:$K,0,$A$2-Persistance!$K$1),Persistance!$B:$B,'2014'!$A28,Persistance!$D:$D,'2014'!K$5,Persistance!$A:$A,"Consumer")*1000</f>
        <v>0</v>
      </c>
      <c r="L28" s="34">
        <f t="shared" ca="1" si="2"/>
        <v>0</v>
      </c>
      <c r="M28" s="34"/>
      <c r="N28" s="35"/>
      <c r="O28" s="36"/>
      <c r="P28" s="36"/>
      <c r="Q28" s="36"/>
      <c r="R28" s="2"/>
      <c r="S28" s="28" t="s">
        <v>49</v>
      </c>
      <c r="T28" s="28" t="s">
        <v>17</v>
      </c>
      <c r="U28" s="2" t="s">
        <v>50</v>
      </c>
    </row>
    <row r="29" spans="1:21" x14ac:dyDescent="0.25"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6"/>
      <c r="Q29" s="36"/>
      <c r="R29" s="2"/>
      <c r="S29" s="29">
        <f ca="1">$A$2</f>
        <v>2014</v>
      </c>
      <c r="T29" s="58">
        <f ca="1">AVERAGEIFS(Rates!E:E,Rates!F:F,'2014'!S29,Rates!G:G,"Consumer")</f>
        <v>2.1000000000000001E-2</v>
      </c>
      <c r="U29" s="30">
        <f ca="1">AVERAGEIFS(Rates!B:B,Rates!F:F,'2014'!S29,Rates!G:G,"Consumer")</f>
        <v>41640</v>
      </c>
    </row>
    <row r="30" spans="1:21" x14ac:dyDescent="0.25">
      <c r="A30" t="s">
        <v>9</v>
      </c>
      <c r="B30" s="37">
        <f ca="1">SUM(B8:B29)</f>
        <v>0</v>
      </c>
      <c r="C30" s="37">
        <f ca="1">SUM(C8:C29)</f>
        <v>311937.35869355098</v>
      </c>
      <c r="D30" s="37">
        <f ca="1">SUM(D8:D29)</f>
        <v>560964.37008404906</v>
      </c>
      <c r="E30" s="37">
        <f t="shared" ref="E30:K30" ca="1" si="3">SUM(E8:E29)</f>
        <v>1283331.582151046</v>
      </c>
      <c r="F30" s="37">
        <f t="shared" ca="1" si="3"/>
        <v>0</v>
      </c>
      <c r="G30" s="37">
        <f t="shared" ca="1" si="3"/>
        <v>0</v>
      </c>
      <c r="H30" s="37">
        <f t="shared" ca="1" si="3"/>
        <v>0</v>
      </c>
      <c r="I30" s="37">
        <f t="shared" ca="1" si="3"/>
        <v>0</v>
      </c>
      <c r="J30" s="37">
        <f t="shared" ca="1" si="3"/>
        <v>0</v>
      </c>
      <c r="K30" s="37">
        <f t="shared" ca="1" si="3"/>
        <v>0</v>
      </c>
      <c r="L30" s="37">
        <f ca="1">SUM(L8:L29)</f>
        <v>2156233.3109286465</v>
      </c>
      <c r="M30" s="37">
        <v>0</v>
      </c>
      <c r="N30" s="38">
        <f ca="1">(((MONTH(U29)-1)/12)*T30)+(((12-(MONTH(U29)-1))/12)*T29)</f>
        <v>2.1000000000000001E-2</v>
      </c>
      <c r="O30" s="39">
        <f ca="1">ROUND(L30*N30,2)</f>
        <v>45280.9</v>
      </c>
      <c r="P30" s="39">
        <f ca="1">ROUND(M30*N30,2)</f>
        <v>0</v>
      </c>
      <c r="Q30" s="39">
        <f ca="1">+O30-P30</f>
        <v>45280.9</v>
      </c>
      <c r="R30" s="2"/>
      <c r="S30" s="29">
        <f ca="1">S29-1</f>
        <v>2013</v>
      </c>
      <c r="T30" s="58">
        <f ca="1">AVERAGEIFS(Rates!E:E,Rates!F:F,'2014'!S30,Rates!G:G,"Consumer")</f>
        <v>2.1433333333333332E-2</v>
      </c>
      <c r="U30" s="2"/>
    </row>
    <row r="31" spans="1:21" x14ac:dyDescent="0.25">
      <c r="B31" s="2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6"/>
      <c r="Q31" s="36"/>
      <c r="R31" s="2"/>
      <c r="S31" s="2"/>
      <c r="T31" s="2"/>
      <c r="U31" s="31"/>
    </row>
    <row r="32" spans="1:21" x14ac:dyDescent="0.25">
      <c r="A32" s="23" t="s">
        <v>45</v>
      </c>
      <c r="B32" s="59">
        <f ca="1">SUMIFS(OFFSET(Persistance!$K:$K,0,$A$2-Persistance!$K$1),Persistance!$B:$B,'2014'!$A32,Persistance!$D:$D,'2014'!B$5,Persistance!$A:$A,"Business")*1000</f>
        <v>0</v>
      </c>
      <c r="C32" s="59">
        <f ca="1">SUMIFS(OFFSET(Persistance!$K:$K,0,$A$2-Persistance!$K$1),Persistance!$B:$B,'2014'!$A32,Persistance!$D:$D,'2014'!C$5,Persistance!$A:$A,"Business")*1000</f>
        <v>0</v>
      </c>
      <c r="D32" s="59">
        <f ca="1">SUMIFS(OFFSET(Persistance!$K:$K,0,$A$2-Persistance!$K$1),Persistance!$B:$B,'2014'!$A32,Persistance!$D:$D,'2014'!D$5,Persistance!$A:$A,"Business")*1000</f>
        <v>0</v>
      </c>
      <c r="E32" s="59">
        <f ca="1">SUMIFS(OFFSET(Persistance!$K:$K,0,$A$2-Persistance!$K$1),Persistance!$B:$B,'2014'!$A32,Persistance!$D:$D,'2014'!E$5,Persistance!$A:$A,"Business")*1000</f>
        <v>0</v>
      </c>
      <c r="F32" s="59">
        <f ca="1">SUMIFS(OFFSET(Persistance!$K:$K,0,$A$2-Persistance!$K$1),Persistance!$B:$B,'2014'!$A32,Persistance!$D:$D,'2014'!F$5,Persistance!$A:$A,"Business")*1000</f>
        <v>0</v>
      </c>
      <c r="G32" s="59">
        <f ca="1">SUMIFS(OFFSET(Persistance!$K:$K,0,$A$2-Persistance!$K$1),Persistance!$B:$B,'2014'!$A32,Persistance!$D:$D,'2014'!G$5,Persistance!$A:$A,"Business")*1000</f>
        <v>0</v>
      </c>
      <c r="H32" s="59">
        <f ca="1">SUMIFS(OFFSET(Persistance!$K:$K,0,$A$2-Persistance!$K$1),Persistance!$B:$B,'2014'!$A32,Persistance!$D:$D,'2014'!H$5,Persistance!$A:$A,"Business")*1000</f>
        <v>0</v>
      </c>
      <c r="I32" s="59">
        <f ca="1">SUMIFS(OFFSET(Persistance!$K:$K,0,$A$2-Persistance!$K$1),Persistance!$B:$B,'2014'!$A32,Persistance!$D:$D,'2014'!I$5,Persistance!$A:$A,"Business")*1000</f>
        <v>0</v>
      </c>
      <c r="J32" s="59">
        <f ca="1">SUMIFS(OFFSET(Persistance!$K:$K,0,$A$2-Persistance!$K$1),Persistance!$B:$B,'2014'!$A32,Persistance!$D:$D,'2014'!J$5,Persistance!$A:$A,"Business")*1000</f>
        <v>0</v>
      </c>
      <c r="K32" s="59">
        <f ca="1">SUMIFS(OFFSET(Persistance!$K:$K,0,$A$2-Persistance!$K$1),Persistance!$B:$B,'2014'!$A32,Persistance!$D:$D,'2014'!K$5,Persistance!$A:$A,"Business")*1000</f>
        <v>0</v>
      </c>
      <c r="L32" s="34">
        <f ca="1">SUM(B32:K32)</f>
        <v>0</v>
      </c>
      <c r="M32" s="34"/>
      <c r="N32" s="34"/>
      <c r="O32" s="36"/>
      <c r="P32" s="36"/>
      <c r="Q32" s="36"/>
      <c r="R32" s="2"/>
      <c r="S32" s="2"/>
      <c r="T32" s="2"/>
      <c r="U32" s="2"/>
    </row>
    <row r="33" spans="1:21" x14ac:dyDescent="0.25">
      <c r="A33" s="23" t="s">
        <v>69</v>
      </c>
      <c r="B33" s="59">
        <f ca="1">SUMIFS(OFFSET(Persistance!$K:$K,0,$A$2-Persistance!$K$1),Persistance!$B:$B,'2014'!$A33,Persistance!$D:$D,'2014'!B$5,Persistance!$A:$A,"Business")*1000</f>
        <v>0</v>
      </c>
      <c r="C33" s="59">
        <f ca="1">SUMIFS(OFFSET(Persistance!$K:$K,0,$A$2-Persistance!$K$1),Persistance!$B:$B,'2014'!$A33,Persistance!$D:$D,'2014'!C$5,Persistance!$A:$A,"Business")*1000</f>
        <v>0</v>
      </c>
      <c r="D33" s="59">
        <f ca="1">SUMIFS(OFFSET(Persistance!$K:$K,0,$A$2-Persistance!$K$1),Persistance!$B:$B,'2014'!$A33,Persistance!$D:$D,'2014'!D$5,Persistance!$A:$A,"Business")*1000</f>
        <v>0</v>
      </c>
      <c r="E33" s="59">
        <f ca="1">SUMIFS(OFFSET(Persistance!$K:$K,0,$A$2-Persistance!$K$1),Persistance!$B:$B,'2014'!$A33,Persistance!$D:$D,'2014'!E$5,Persistance!$A:$A,"Business")*1000</f>
        <v>0</v>
      </c>
      <c r="F33" s="59">
        <f ca="1">SUMIFS(OFFSET(Persistance!$K:$K,0,$A$2-Persistance!$K$1),Persistance!$B:$B,'2014'!$A33,Persistance!$D:$D,'2014'!F$5,Persistance!$A:$A,"Business")*1000</f>
        <v>0</v>
      </c>
      <c r="G33" s="59">
        <f ca="1">SUMIFS(OFFSET(Persistance!$K:$K,0,$A$2-Persistance!$K$1),Persistance!$B:$B,'2014'!$A33,Persistance!$D:$D,'2014'!G$5,Persistance!$A:$A,"Business")*1000</f>
        <v>0</v>
      </c>
      <c r="H33" s="59">
        <f ca="1">SUMIFS(OFFSET(Persistance!$K:$K,0,$A$2-Persistance!$K$1),Persistance!$B:$B,'2014'!$A33,Persistance!$D:$D,'2014'!H$5,Persistance!$A:$A,"Business")*1000</f>
        <v>0</v>
      </c>
      <c r="I33" s="59">
        <f ca="1">SUMIFS(OFFSET(Persistance!$K:$K,0,$A$2-Persistance!$K$1),Persistance!$B:$B,'2014'!$A33,Persistance!$D:$D,'2014'!I$5,Persistance!$A:$A,"Business")*1000</f>
        <v>0</v>
      </c>
      <c r="J33" s="59">
        <f ca="1">SUMIFS(OFFSET(Persistance!$K:$K,0,$A$2-Persistance!$K$1),Persistance!$B:$B,'2014'!$A33,Persistance!$D:$D,'2014'!J$5,Persistance!$A:$A,"Business")*1000</f>
        <v>0</v>
      </c>
      <c r="K33" s="59">
        <f ca="1">SUMIFS(OFFSET(Persistance!$K:$K,0,$A$2-Persistance!$K$1),Persistance!$B:$B,'2014'!$A33,Persistance!$D:$D,'2014'!K$5,Persistance!$A:$A,"Business")*1000</f>
        <v>0</v>
      </c>
      <c r="L33" s="34">
        <f t="shared" ref="L33:L47" ca="1" si="4">SUM(B33:K33)</f>
        <v>0</v>
      </c>
      <c r="M33" s="34"/>
      <c r="N33" s="34"/>
      <c r="O33" s="36"/>
      <c r="P33" s="36"/>
      <c r="Q33" s="36"/>
      <c r="R33" s="2"/>
      <c r="S33" s="2"/>
      <c r="T33" s="2"/>
      <c r="U33" s="2"/>
    </row>
    <row r="34" spans="1:21" x14ac:dyDescent="0.25">
      <c r="A34" s="23" t="s">
        <v>68</v>
      </c>
      <c r="B34" s="59">
        <f ca="1">SUMIFS(OFFSET(Persistance!$K:$K,0,$A$2-Persistance!$K$1),Persistance!$B:$B,'2014'!$A34,Persistance!$D:$D,'2014'!B$5,Persistance!$A:$A,"Business")*1000</f>
        <v>0</v>
      </c>
      <c r="C34" s="59">
        <f ca="1">SUMIFS(OFFSET(Persistance!$K:$K,0,$A$2-Persistance!$K$1),Persistance!$B:$B,'2014'!$A34,Persistance!$D:$D,'2014'!C$5,Persistance!$A:$A,"Business")*1000</f>
        <v>0</v>
      </c>
      <c r="D34" s="59">
        <f ca="1">SUMIFS(OFFSET(Persistance!$K:$K,0,$A$2-Persistance!$K$1),Persistance!$B:$B,'2014'!$A34,Persistance!$D:$D,'2014'!D$5,Persistance!$A:$A,"Business")*1000</f>
        <v>0</v>
      </c>
      <c r="E34" s="59">
        <f ca="1">SUMIFS(OFFSET(Persistance!$K:$K,0,$A$2-Persistance!$K$1),Persistance!$B:$B,'2014'!$A34,Persistance!$D:$D,'2014'!E$5,Persistance!$A:$A,"Business")*1000</f>
        <v>0</v>
      </c>
      <c r="F34" s="59">
        <f ca="1">SUMIFS(OFFSET(Persistance!$K:$K,0,$A$2-Persistance!$K$1),Persistance!$B:$B,'2014'!$A34,Persistance!$D:$D,'2014'!F$5,Persistance!$A:$A,"Business")*1000</f>
        <v>0</v>
      </c>
      <c r="G34" s="59">
        <f ca="1">SUMIFS(OFFSET(Persistance!$K:$K,0,$A$2-Persistance!$K$1),Persistance!$B:$B,'2014'!$A34,Persistance!$D:$D,'2014'!G$5,Persistance!$A:$A,"Business")*1000</f>
        <v>0</v>
      </c>
      <c r="H34" s="59">
        <f ca="1">SUMIFS(OFFSET(Persistance!$K:$K,0,$A$2-Persistance!$K$1),Persistance!$B:$B,'2014'!$A34,Persistance!$D:$D,'2014'!H$5,Persistance!$A:$A,"Business")*1000</f>
        <v>0</v>
      </c>
      <c r="I34" s="59">
        <f ca="1">SUMIFS(OFFSET(Persistance!$K:$K,0,$A$2-Persistance!$K$1),Persistance!$B:$B,'2014'!$A34,Persistance!$D:$D,'2014'!I$5,Persistance!$A:$A,"Business")*1000</f>
        <v>0</v>
      </c>
      <c r="J34" s="59">
        <f ca="1">SUMIFS(OFFSET(Persistance!$K:$K,0,$A$2-Persistance!$K$1),Persistance!$B:$B,'2014'!$A34,Persistance!$D:$D,'2014'!J$5,Persistance!$A:$A,"Business")*1000</f>
        <v>0</v>
      </c>
      <c r="K34" s="59">
        <f ca="1">SUMIFS(OFFSET(Persistance!$K:$K,0,$A$2-Persistance!$K$1),Persistance!$B:$B,'2014'!$A34,Persistance!$D:$D,'2014'!K$5,Persistance!$A:$A,"Business")*1000</f>
        <v>0</v>
      </c>
      <c r="L34" s="34">
        <f t="shared" ca="1" si="4"/>
        <v>0</v>
      </c>
      <c r="M34" s="34"/>
      <c r="N34" s="34"/>
      <c r="O34" s="36"/>
      <c r="P34" s="36"/>
      <c r="Q34" s="36"/>
      <c r="R34" s="2"/>
      <c r="S34" s="2"/>
      <c r="T34" s="2"/>
      <c r="U34" s="2"/>
    </row>
    <row r="35" spans="1:21" x14ac:dyDescent="0.25">
      <c r="A35" s="23" t="s">
        <v>43</v>
      </c>
      <c r="B35" s="59">
        <f ca="1">SUMIFS(OFFSET(Persistance!$K:$K,0,$A$2-Persistance!$K$1),Persistance!$B:$B,'2014'!$A35,Persistance!$D:$D,'2014'!B$5,Persistance!$A:$A,"Business")*1000</f>
        <v>0</v>
      </c>
      <c r="C35" s="59">
        <f ca="1">SUMIFS(OFFSET(Persistance!$K:$K,0,$A$2-Persistance!$K$1),Persistance!$B:$B,'2014'!$A35,Persistance!$D:$D,'2014'!C$5,Persistance!$A:$A,"Business")*1000</f>
        <v>0</v>
      </c>
      <c r="D35" s="59">
        <f ca="1">SUMIFS(OFFSET(Persistance!$K:$K,0,$A$2-Persistance!$K$1),Persistance!$B:$B,'2014'!$A35,Persistance!$D:$D,'2014'!D$5,Persistance!$A:$A,"Business")*1000</f>
        <v>0</v>
      </c>
      <c r="E35" s="59">
        <f ca="1">SUMIFS(OFFSET(Persistance!$K:$K,0,$A$2-Persistance!$K$1),Persistance!$B:$B,'2014'!$A35,Persistance!$D:$D,'2014'!E$5,Persistance!$A:$A,"Business")*1000</f>
        <v>0</v>
      </c>
      <c r="F35" s="59">
        <f ca="1">SUMIFS(OFFSET(Persistance!$K:$K,0,$A$2-Persistance!$K$1),Persistance!$B:$B,'2014'!$A35,Persistance!$D:$D,'2014'!F$5,Persistance!$A:$A,"Business")*1000</f>
        <v>0</v>
      </c>
      <c r="G35" s="59">
        <f ca="1">SUMIFS(OFFSET(Persistance!$K:$K,0,$A$2-Persistance!$K$1),Persistance!$B:$B,'2014'!$A35,Persistance!$D:$D,'2014'!G$5,Persistance!$A:$A,"Business")*1000</f>
        <v>0</v>
      </c>
      <c r="H35" s="59">
        <f ca="1">SUMIFS(OFFSET(Persistance!$K:$K,0,$A$2-Persistance!$K$1),Persistance!$B:$B,'2014'!$A35,Persistance!$D:$D,'2014'!H$5,Persistance!$A:$A,"Business")*1000</f>
        <v>0</v>
      </c>
      <c r="I35" s="59">
        <f ca="1">SUMIFS(OFFSET(Persistance!$K:$K,0,$A$2-Persistance!$K$1),Persistance!$B:$B,'2014'!$A35,Persistance!$D:$D,'2014'!I$5,Persistance!$A:$A,"Business")*1000</f>
        <v>0</v>
      </c>
      <c r="J35" s="59">
        <f ca="1">SUMIFS(OFFSET(Persistance!$K:$K,0,$A$2-Persistance!$K$1),Persistance!$B:$B,'2014'!$A35,Persistance!$D:$D,'2014'!J$5,Persistance!$A:$A,"Business")*1000</f>
        <v>0</v>
      </c>
      <c r="K35" s="59">
        <f ca="1">SUMIFS(OFFSET(Persistance!$K:$K,0,$A$2-Persistance!$K$1),Persistance!$B:$B,'2014'!$A35,Persistance!$D:$D,'2014'!K$5,Persistance!$A:$A,"Business")*1000</f>
        <v>0</v>
      </c>
      <c r="L35" s="34">
        <f t="shared" ca="1" si="4"/>
        <v>0</v>
      </c>
      <c r="M35" s="34"/>
      <c r="N35" s="34"/>
      <c r="O35" s="36"/>
      <c r="P35" s="36"/>
      <c r="Q35" s="36"/>
      <c r="R35" s="2"/>
      <c r="S35" s="2"/>
      <c r="T35" s="2"/>
      <c r="U35" s="2"/>
    </row>
    <row r="36" spans="1:21" x14ac:dyDescent="0.25">
      <c r="A36" s="23" t="s">
        <v>7</v>
      </c>
      <c r="B36" s="59">
        <f ca="1">SUMIFS(OFFSET(Persistance!$K:$K,0,$A$2-Persistance!$K$1),Persistance!$B:$B,'2014'!$A36,Persistance!$D:$D,'2014'!B$5,Persistance!$A:$A,"Business")*1000</f>
        <v>0</v>
      </c>
      <c r="C36" s="59">
        <f ca="1">SUMIFS(OFFSET(Persistance!$K:$K,0,$A$2-Persistance!$K$1),Persistance!$B:$B,'2014'!$A36,Persistance!$D:$D,'2014'!C$5,Persistance!$A:$A,"Business")*1000</f>
        <v>487178.07013218204</v>
      </c>
      <c r="D36" s="59">
        <f ca="1">SUMIFS(OFFSET(Persistance!$K:$K,0,$A$2-Persistance!$K$1),Persistance!$B:$B,'2014'!$A36,Persistance!$D:$D,'2014'!D$5,Persistance!$A:$A,"Business")*1000</f>
        <v>0</v>
      </c>
      <c r="E36" s="59">
        <f ca="1">SUMIFS(OFFSET(Persistance!$K:$K,0,$A$2-Persistance!$K$1),Persistance!$B:$B,'2014'!$A36,Persistance!$D:$D,'2014'!E$5,Persistance!$A:$A,"Business")*1000</f>
        <v>307005.44339999999</v>
      </c>
      <c r="F36" s="59">
        <f ca="1">SUMIFS(OFFSET(Persistance!$K:$K,0,$A$2-Persistance!$K$1),Persistance!$B:$B,'2014'!$A36,Persistance!$D:$D,'2014'!F$5,Persistance!$A:$A,"Business")*1000</f>
        <v>0</v>
      </c>
      <c r="G36" s="59">
        <f ca="1">SUMIFS(OFFSET(Persistance!$K:$K,0,$A$2-Persistance!$K$1),Persistance!$B:$B,'2014'!$A36,Persistance!$D:$D,'2014'!G$5,Persistance!$A:$A,"Business")*1000</f>
        <v>0</v>
      </c>
      <c r="H36" s="59">
        <f ca="1">SUMIFS(OFFSET(Persistance!$K:$K,0,$A$2-Persistance!$K$1),Persistance!$B:$B,'2014'!$A36,Persistance!$D:$D,'2014'!H$5,Persistance!$A:$A,"Business")*1000</f>
        <v>0</v>
      </c>
      <c r="I36" s="59">
        <f ca="1">SUMIFS(OFFSET(Persistance!$K:$K,0,$A$2-Persistance!$K$1),Persistance!$B:$B,'2014'!$A36,Persistance!$D:$D,'2014'!I$5,Persistance!$A:$A,"Business")*1000</f>
        <v>0</v>
      </c>
      <c r="J36" s="59">
        <f ca="1">SUMIFS(OFFSET(Persistance!$K:$K,0,$A$2-Persistance!$K$1),Persistance!$B:$B,'2014'!$A36,Persistance!$D:$D,'2014'!J$5,Persistance!$A:$A,"Business")*1000</f>
        <v>0</v>
      </c>
      <c r="K36" s="59">
        <f ca="1">SUMIFS(OFFSET(Persistance!$K:$K,0,$A$2-Persistance!$K$1),Persistance!$B:$B,'2014'!$A36,Persistance!$D:$D,'2014'!K$5,Persistance!$A:$A,"Business")*1000</f>
        <v>0</v>
      </c>
      <c r="L36" s="34">
        <f t="shared" ca="1" si="4"/>
        <v>794183.51353218197</v>
      </c>
      <c r="M36" s="34"/>
      <c r="N36" s="34"/>
      <c r="O36" s="36"/>
      <c r="P36" s="36"/>
      <c r="Q36" s="36"/>
      <c r="R36" s="2"/>
      <c r="S36" s="2"/>
      <c r="T36" s="2"/>
      <c r="U36" s="2"/>
    </row>
    <row r="37" spans="1:21" x14ac:dyDescent="0.25">
      <c r="A37" s="23" t="s">
        <v>59</v>
      </c>
      <c r="B37" s="59">
        <f ca="1">SUMIFS(OFFSET(Persistance!$K:$K,0,$A$2-Persistance!$K$1),Persistance!$B:$B,'2014'!$A37,Persistance!$D:$D,'2014'!B$5,Persistance!$A:$A,"Business")*1000</f>
        <v>0</v>
      </c>
      <c r="C37" s="59">
        <f ca="1">SUMIFS(OFFSET(Persistance!$K:$K,0,$A$2-Persistance!$K$1),Persistance!$B:$B,'2014'!$A37,Persistance!$D:$D,'2014'!C$5,Persistance!$A:$A,"Business")*1000</f>
        <v>0</v>
      </c>
      <c r="D37" s="59">
        <f ca="1">SUMIFS(OFFSET(Persistance!$K:$K,0,$A$2-Persistance!$K$1),Persistance!$B:$B,'2014'!$A37,Persistance!$D:$D,'2014'!D$5,Persistance!$A:$A,"Business")*1000</f>
        <v>0</v>
      </c>
      <c r="E37" s="59">
        <f ca="1">SUMIFS(OFFSET(Persistance!$K:$K,0,$A$2-Persistance!$K$1),Persistance!$B:$B,'2014'!$A37,Persistance!$D:$D,'2014'!E$5,Persistance!$A:$A,"Business")*1000</f>
        <v>0</v>
      </c>
      <c r="F37" s="59">
        <f ca="1">SUMIFS(OFFSET(Persistance!$K:$K,0,$A$2-Persistance!$K$1),Persistance!$B:$B,'2014'!$A37,Persistance!$D:$D,'2014'!F$5,Persistance!$A:$A,"Business")*1000</f>
        <v>0</v>
      </c>
      <c r="G37" s="59">
        <f ca="1">SUMIFS(OFFSET(Persistance!$K:$K,0,$A$2-Persistance!$K$1),Persistance!$B:$B,'2014'!$A37,Persistance!$D:$D,'2014'!G$5,Persistance!$A:$A,"Business")*1000</f>
        <v>0</v>
      </c>
      <c r="H37" s="59">
        <f ca="1">SUMIFS(OFFSET(Persistance!$K:$K,0,$A$2-Persistance!$K$1),Persistance!$B:$B,'2014'!$A37,Persistance!$D:$D,'2014'!H$5,Persistance!$A:$A,"Business")*1000</f>
        <v>0</v>
      </c>
      <c r="I37" s="59">
        <f ca="1">SUMIFS(OFFSET(Persistance!$K:$K,0,$A$2-Persistance!$K$1),Persistance!$B:$B,'2014'!$A37,Persistance!$D:$D,'2014'!I$5,Persistance!$A:$A,"Business")*1000</f>
        <v>0</v>
      </c>
      <c r="J37" s="59">
        <f ca="1">SUMIFS(OFFSET(Persistance!$K:$K,0,$A$2-Persistance!$K$1),Persistance!$B:$B,'2014'!$A37,Persistance!$D:$D,'2014'!J$5,Persistance!$A:$A,"Business")*1000</f>
        <v>0</v>
      </c>
      <c r="K37" s="59">
        <f ca="1">SUMIFS(OFFSET(Persistance!$K:$K,0,$A$2-Persistance!$K$1),Persistance!$B:$B,'2014'!$A37,Persistance!$D:$D,'2014'!K$5,Persistance!$A:$A,"Business")*1000</f>
        <v>0</v>
      </c>
      <c r="L37" s="34">
        <f t="shared" ca="1" si="4"/>
        <v>0</v>
      </c>
      <c r="M37" s="34"/>
      <c r="N37" s="34"/>
      <c r="O37" s="36"/>
      <c r="P37" s="36"/>
      <c r="Q37" s="36"/>
      <c r="R37" s="2"/>
      <c r="S37" s="2"/>
      <c r="T37" s="2"/>
      <c r="U37" s="2"/>
    </row>
    <row r="38" spans="1:21" x14ac:dyDescent="0.25">
      <c r="A38" s="23" t="s">
        <v>73</v>
      </c>
      <c r="B38" s="59">
        <f ca="1">SUMIFS(OFFSET(Persistance!$K:$K,0,$A$2-Persistance!$K$1),Persistance!$B:$B,'2014'!$A38,Persistance!$D:$D,'2014'!B$5,Persistance!$A:$A,"Business")*1000</f>
        <v>0</v>
      </c>
      <c r="C38" s="59">
        <f ca="1">SUMIFS(OFFSET(Persistance!$K:$K,0,$A$2-Persistance!$K$1),Persistance!$B:$B,'2014'!$A38,Persistance!$D:$D,'2014'!C$5,Persistance!$A:$A,"Business")*1000</f>
        <v>26030.314225263075</v>
      </c>
      <c r="D38" s="59">
        <f ca="1">SUMIFS(OFFSET(Persistance!$K:$K,0,$A$2-Persistance!$K$1),Persistance!$B:$B,'2014'!$A38,Persistance!$D:$D,'2014'!D$5,Persistance!$A:$A,"Business")*1000</f>
        <v>0</v>
      </c>
      <c r="E38" s="59">
        <f ca="1">SUMIFS(OFFSET(Persistance!$K:$K,0,$A$2-Persistance!$K$1),Persistance!$B:$B,'2014'!$A38,Persistance!$D:$D,'2014'!E$5,Persistance!$A:$A,"Business")*1000</f>
        <v>65273.570059999998</v>
      </c>
      <c r="F38" s="59">
        <f ca="1">SUMIFS(OFFSET(Persistance!$K:$K,0,$A$2-Persistance!$K$1),Persistance!$B:$B,'2014'!$A38,Persistance!$D:$D,'2014'!F$5,Persistance!$A:$A,"Business")*1000</f>
        <v>0</v>
      </c>
      <c r="G38" s="59">
        <f ca="1">SUMIFS(OFFSET(Persistance!$K:$K,0,$A$2-Persistance!$K$1),Persistance!$B:$B,'2014'!$A38,Persistance!$D:$D,'2014'!G$5,Persistance!$A:$A,"Business")*1000</f>
        <v>0</v>
      </c>
      <c r="H38" s="59">
        <f ca="1">SUMIFS(OFFSET(Persistance!$K:$K,0,$A$2-Persistance!$K$1),Persistance!$B:$B,'2014'!$A38,Persistance!$D:$D,'2014'!H$5,Persistance!$A:$A,"Business")*1000</f>
        <v>0</v>
      </c>
      <c r="I38" s="59">
        <f ca="1">SUMIFS(OFFSET(Persistance!$K:$K,0,$A$2-Persistance!$K$1),Persistance!$B:$B,'2014'!$A38,Persistance!$D:$D,'2014'!I$5,Persistance!$A:$A,"Business")*1000</f>
        <v>0</v>
      </c>
      <c r="J38" s="59">
        <f ca="1">SUMIFS(OFFSET(Persistance!$K:$K,0,$A$2-Persistance!$K$1),Persistance!$B:$B,'2014'!$A38,Persistance!$D:$D,'2014'!J$5,Persistance!$A:$A,"Business")*1000</f>
        <v>0</v>
      </c>
      <c r="K38" s="59">
        <f ca="1">SUMIFS(OFFSET(Persistance!$K:$K,0,$A$2-Persistance!$K$1),Persistance!$B:$B,'2014'!$A38,Persistance!$D:$D,'2014'!K$5,Persistance!$A:$A,"Business")*1000</f>
        <v>0</v>
      </c>
      <c r="L38" s="34">
        <f t="shared" ca="1" si="4"/>
        <v>91303.884285263077</v>
      </c>
      <c r="M38" s="34"/>
      <c r="N38" s="34"/>
      <c r="O38" s="36"/>
      <c r="P38" s="36"/>
      <c r="Q38" s="36"/>
      <c r="R38" s="2"/>
      <c r="S38" s="2"/>
      <c r="T38" s="2"/>
      <c r="U38" s="2"/>
    </row>
    <row r="39" spans="1:21" x14ac:dyDescent="0.25">
      <c r="A39" s="23" t="s">
        <v>58</v>
      </c>
      <c r="B39" s="59">
        <f ca="1">SUMIFS(OFFSET(Persistance!$K:$K,0,$A$2-Persistance!$K$1),Persistance!$B:$B,'2014'!$A39,Persistance!$D:$D,'2014'!B$5,Persistance!$A:$A,"Business")*1000</f>
        <v>0</v>
      </c>
      <c r="C39" s="59">
        <f ca="1">SUMIFS(OFFSET(Persistance!$K:$K,0,$A$2-Persistance!$K$1),Persistance!$B:$B,'2014'!$A39,Persistance!$D:$D,'2014'!C$5,Persistance!$A:$A,"Business")*1000</f>
        <v>0</v>
      </c>
      <c r="D39" s="59">
        <f ca="1">SUMIFS(OFFSET(Persistance!$K:$K,0,$A$2-Persistance!$K$1),Persistance!$B:$B,'2014'!$A39,Persistance!$D:$D,'2014'!D$5,Persistance!$A:$A,"Business")*1000</f>
        <v>0</v>
      </c>
      <c r="E39" s="59">
        <f ca="1">SUMIFS(OFFSET(Persistance!$K:$K,0,$A$2-Persistance!$K$1),Persistance!$B:$B,'2014'!$A39,Persistance!$D:$D,'2014'!E$5,Persistance!$A:$A,"Business")*1000</f>
        <v>0</v>
      </c>
      <c r="F39" s="59">
        <f ca="1">SUMIFS(OFFSET(Persistance!$K:$K,0,$A$2-Persistance!$K$1),Persistance!$B:$B,'2014'!$A39,Persistance!$D:$D,'2014'!F$5,Persistance!$A:$A,"Business")*1000</f>
        <v>0</v>
      </c>
      <c r="G39" s="59">
        <f ca="1">SUMIFS(OFFSET(Persistance!$K:$K,0,$A$2-Persistance!$K$1),Persistance!$B:$B,'2014'!$A39,Persistance!$D:$D,'2014'!G$5,Persistance!$A:$A,"Business")*1000</f>
        <v>0</v>
      </c>
      <c r="H39" s="59">
        <f ca="1">SUMIFS(OFFSET(Persistance!$K:$K,0,$A$2-Persistance!$K$1),Persistance!$B:$B,'2014'!$A39,Persistance!$D:$D,'2014'!H$5,Persistance!$A:$A,"Business")*1000</f>
        <v>0</v>
      </c>
      <c r="I39" s="59">
        <f ca="1">SUMIFS(OFFSET(Persistance!$K:$K,0,$A$2-Persistance!$K$1),Persistance!$B:$B,'2014'!$A39,Persistance!$D:$D,'2014'!I$5,Persistance!$A:$A,"Business")*1000</f>
        <v>0</v>
      </c>
      <c r="J39" s="59">
        <f ca="1">SUMIFS(OFFSET(Persistance!$K:$K,0,$A$2-Persistance!$K$1),Persistance!$B:$B,'2014'!$A39,Persistance!$D:$D,'2014'!J$5,Persistance!$A:$A,"Business")*1000</f>
        <v>0</v>
      </c>
      <c r="K39" s="59">
        <f ca="1">SUMIFS(OFFSET(Persistance!$K:$K,0,$A$2-Persistance!$K$1),Persistance!$B:$B,'2014'!$A39,Persistance!$D:$D,'2014'!K$5,Persistance!$A:$A,"Business")*1000</f>
        <v>0</v>
      </c>
      <c r="L39" s="34">
        <f t="shared" ca="1" si="4"/>
        <v>0</v>
      </c>
      <c r="M39" s="34"/>
      <c r="N39" s="34"/>
      <c r="O39" s="36"/>
      <c r="P39" s="36"/>
      <c r="Q39" s="36"/>
      <c r="R39" s="2"/>
      <c r="S39" s="2"/>
      <c r="T39" s="2"/>
      <c r="U39" s="2"/>
    </row>
    <row r="40" spans="1:21" x14ac:dyDescent="0.25">
      <c r="A40" s="23" t="s">
        <v>8</v>
      </c>
      <c r="B40" s="59">
        <f ca="1">SUMIFS(OFFSET(Persistance!$K:$K,0,$A$2-Persistance!$K$1),Persistance!$B:$B,'2014'!$A40,Persistance!$D:$D,'2014'!B$5,Persistance!$A:$A,"Business")*1000</f>
        <v>0</v>
      </c>
      <c r="C40" s="59">
        <f ca="1">SUMIFS(OFFSET(Persistance!$K:$K,0,$A$2-Persistance!$K$1),Persistance!$B:$B,'2014'!$A40,Persistance!$D:$D,'2014'!C$5,Persistance!$A:$A,"Business")*1000</f>
        <v>0</v>
      </c>
      <c r="D40" s="59">
        <f ca="1">SUMIFS(OFFSET(Persistance!$K:$K,0,$A$2-Persistance!$K$1),Persistance!$B:$B,'2014'!$A40,Persistance!$D:$D,'2014'!D$5,Persistance!$A:$A,"Business")*1000</f>
        <v>0</v>
      </c>
      <c r="E40" s="59">
        <f ca="1">SUMIFS(OFFSET(Persistance!$K:$K,0,$A$2-Persistance!$K$1),Persistance!$B:$B,'2014'!$A40,Persistance!$D:$D,'2014'!E$5,Persistance!$A:$A,"Business")*1000</f>
        <v>0</v>
      </c>
      <c r="F40" s="59">
        <f ca="1">SUMIFS(OFFSET(Persistance!$K:$K,0,$A$2-Persistance!$K$1),Persistance!$B:$B,'2014'!$A40,Persistance!$D:$D,'2014'!F$5,Persistance!$A:$A,"Business")*1000</f>
        <v>0</v>
      </c>
      <c r="G40" s="59">
        <f ca="1">SUMIFS(OFFSET(Persistance!$K:$K,0,$A$2-Persistance!$K$1),Persistance!$B:$B,'2014'!$A40,Persistance!$D:$D,'2014'!G$5,Persistance!$A:$A,"Business")*1000</f>
        <v>0</v>
      </c>
      <c r="H40" s="59">
        <f ca="1">SUMIFS(OFFSET(Persistance!$K:$K,0,$A$2-Persistance!$K$1),Persistance!$B:$B,'2014'!$A40,Persistance!$D:$D,'2014'!H$5,Persistance!$A:$A,"Business")*1000</f>
        <v>0</v>
      </c>
      <c r="I40" s="59">
        <f ca="1">SUMIFS(OFFSET(Persistance!$K:$K,0,$A$2-Persistance!$K$1),Persistance!$B:$B,'2014'!$A40,Persistance!$D:$D,'2014'!I$5,Persistance!$A:$A,"Business")*1000</f>
        <v>0</v>
      </c>
      <c r="J40" s="59">
        <f ca="1">SUMIFS(OFFSET(Persistance!$K:$K,0,$A$2-Persistance!$K$1),Persistance!$B:$B,'2014'!$A40,Persistance!$D:$D,'2014'!J$5,Persistance!$A:$A,"Business")*1000</f>
        <v>0</v>
      </c>
      <c r="K40" s="59">
        <f ca="1">SUMIFS(OFFSET(Persistance!$K:$K,0,$A$2-Persistance!$K$1),Persistance!$B:$B,'2014'!$A40,Persistance!$D:$D,'2014'!K$5,Persistance!$A:$A,"Business")*1000</f>
        <v>0</v>
      </c>
      <c r="L40" s="34">
        <f t="shared" ca="1" si="4"/>
        <v>0</v>
      </c>
      <c r="M40" s="34"/>
      <c r="N40" s="34"/>
      <c r="O40" s="36"/>
      <c r="P40" s="36"/>
      <c r="Q40" s="36"/>
      <c r="R40" s="2"/>
      <c r="S40" s="2"/>
      <c r="T40" s="2"/>
      <c r="U40" s="2"/>
    </row>
    <row r="41" spans="1:21" x14ac:dyDescent="0.25">
      <c r="A41" s="23" t="s">
        <v>60</v>
      </c>
      <c r="B41" s="59">
        <f ca="1">SUMIFS(OFFSET(Persistance!$K:$K,0,$A$2-Persistance!$K$1),Persistance!$B:$B,'2014'!$A41,Persistance!$D:$D,'2014'!B$5,Persistance!$A:$A,"Business")*1000</f>
        <v>0</v>
      </c>
      <c r="C41" s="59">
        <f ca="1">SUMIFS(OFFSET(Persistance!$K:$K,0,$A$2-Persistance!$K$1),Persistance!$B:$B,'2014'!$A41,Persistance!$D:$D,'2014'!C$5,Persistance!$A:$A,"Business")*1000</f>
        <v>0</v>
      </c>
      <c r="D41" s="59">
        <f ca="1">SUMIFS(OFFSET(Persistance!$K:$K,0,$A$2-Persistance!$K$1),Persistance!$B:$B,'2014'!$A41,Persistance!$D:$D,'2014'!D$5,Persistance!$A:$A,"Business")*1000</f>
        <v>0</v>
      </c>
      <c r="E41" s="59">
        <f ca="1">SUMIFS(OFFSET(Persistance!$K:$K,0,$A$2-Persistance!$K$1),Persistance!$B:$B,'2014'!$A41,Persistance!$D:$D,'2014'!E$5,Persistance!$A:$A,"Business")*1000</f>
        <v>0</v>
      </c>
      <c r="F41" s="59">
        <f ca="1">SUMIFS(OFFSET(Persistance!$K:$K,0,$A$2-Persistance!$K$1),Persistance!$B:$B,'2014'!$A41,Persistance!$D:$D,'2014'!F$5,Persistance!$A:$A,"Business")*1000</f>
        <v>0</v>
      </c>
      <c r="G41" s="59">
        <f ca="1">SUMIFS(OFFSET(Persistance!$K:$K,0,$A$2-Persistance!$K$1),Persistance!$B:$B,'2014'!$A41,Persistance!$D:$D,'2014'!G$5,Persistance!$A:$A,"Business")*1000</f>
        <v>0</v>
      </c>
      <c r="H41" s="59">
        <f ca="1">SUMIFS(OFFSET(Persistance!$K:$K,0,$A$2-Persistance!$K$1),Persistance!$B:$B,'2014'!$A41,Persistance!$D:$D,'2014'!H$5,Persistance!$A:$A,"Business")*1000</f>
        <v>0</v>
      </c>
      <c r="I41" s="59">
        <f ca="1">SUMIFS(OFFSET(Persistance!$K:$K,0,$A$2-Persistance!$K$1),Persistance!$B:$B,'2014'!$A41,Persistance!$D:$D,'2014'!I$5,Persistance!$A:$A,"Business")*1000</f>
        <v>0</v>
      </c>
      <c r="J41" s="59">
        <f ca="1">SUMIFS(OFFSET(Persistance!$K:$K,0,$A$2-Persistance!$K$1),Persistance!$B:$B,'2014'!$A41,Persistance!$D:$D,'2014'!J$5,Persistance!$A:$A,"Business")*1000</f>
        <v>0</v>
      </c>
      <c r="K41" s="59">
        <f ca="1">SUMIFS(OFFSET(Persistance!$K:$K,0,$A$2-Persistance!$K$1),Persistance!$B:$B,'2014'!$A41,Persistance!$D:$D,'2014'!K$5,Persistance!$A:$A,"Business")*1000</f>
        <v>0</v>
      </c>
      <c r="L41" s="34">
        <f t="shared" ca="1" si="4"/>
        <v>0</v>
      </c>
      <c r="M41" s="34"/>
      <c r="N41" s="34"/>
      <c r="O41" s="36"/>
      <c r="P41" s="36"/>
      <c r="Q41" s="36"/>
      <c r="R41" s="2"/>
      <c r="S41" s="2"/>
      <c r="T41" s="2"/>
      <c r="U41" s="2"/>
    </row>
    <row r="42" spans="1:21" x14ac:dyDescent="0.25">
      <c r="A42" s="23" t="s">
        <v>74</v>
      </c>
      <c r="B42" s="59">
        <f ca="1">SUMIFS(OFFSET(Persistance!$K:$K,0,$A$2-Persistance!$K$1),Persistance!$B:$B,'2014'!$A42,Persistance!$D:$D,'2014'!B$5,Persistance!$A:$A,"Business")*1000</f>
        <v>0</v>
      </c>
      <c r="C42" s="59">
        <f ca="1">SUMIFS(OFFSET(Persistance!$K:$K,0,$A$2-Persistance!$K$1),Persistance!$B:$B,'2014'!$A42,Persistance!$D:$D,'2014'!C$5,Persistance!$A:$A,"Business")*1000</f>
        <v>0</v>
      </c>
      <c r="D42" s="59">
        <f ca="1">SUMIFS(OFFSET(Persistance!$K:$K,0,$A$2-Persistance!$K$1),Persistance!$B:$B,'2014'!$A42,Persistance!$D:$D,'2014'!D$5,Persistance!$A:$A,"Business")*1000</f>
        <v>0</v>
      </c>
      <c r="E42" s="59">
        <f ca="1">SUMIFS(OFFSET(Persistance!$K:$K,0,$A$2-Persistance!$K$1),Persistance!$B:$B,'2014'!$A42,Persistance!$D:$D,'2014'!E$5,Persistance!$A:$A,"Business")*1000</f>
        <v>0</v>
      </c>
      <c r="F42" s="59">
        <f ca="1">SUMIFS(OFFSET(Persistance!$K:$K,0,$A$2-Persistance!$K$1),Persistance!$B:$B,'2014'!$A42,Persistance!$D:$D,'2014'!F$5,Persistance!$A:$A,"Business")*1000</f>
        <v>0</v>
      </c>
      <c r="G42" s="59">
        <f ca="1">SUMIFS(OFFSET(Persistance!$K:$K,0,$A$2-Persistance!$K$1),Persistance!$B:$B,'2014'!$A42,Persistance!$D:$D,'2014'!G$5,Persistance!$A:$A,"Business")*1000</f>
        <v>0</v>
      </c>
      <c r="H42" s="59">
        <f ca="1">SUMIFS(OFFSET(Persistance!$K:$K,0,$A$2-Persistance!$K$1),Persistance!$B:$B,'2014'!$A42,Persistance!$D:$D,'2014'!H$5,Persistance!$A:$A,"Business")*1000</f>
        <v>0</v>
      </c>
      <c r="I42" s="59">
        <f ca="1">SUMIFS(OFFSET(Persistance!$K:$K,0,$A$2-Persistance!$K$1),Persistance!$B:$B,'2014'!$A42,Persistance!$D:$D,'2014'!I$5,Persistance!$A:$A,"Business")*1000</f>
        <v>0</v>
      </c>
      <c r="J42" s="59">
        <f ca="1">SUMIFS(OFFSET(Persistance!$K:$K,0,$A$2-Persistance!$K$1),Persistance!$B:$B,'2014'!$A42,Persistance!$D:$D,'2014'!J$5,Persistance!$A:$A,"Business")*1000</f>
        <v>0</v>
      </c>
      <c r="K42" s="59">
        <f ca="1">SUMIFS(OFFSET(Persistance!$K:$K,0,$A$2-Persistance!$K$1),Persistance!$B:$B,'2014'!$A42,Persistance!$D:$D,'2014'!K$5,Persistance!$A:$A,"Business")*1000</f>
        <v>0</v>
      </c>
      <c r="L42" s="34">
        <f t="shared" ca="1" si="4"/>
        <v>0</v>
      </c>
      <c r="M42" s="34"/>
      <c r="N42" s="34"/>
      <c r="O42" s="36"/>
      <c r="P42" s="36"/>
      <c r="Q42" s="36"/>
      <c r="R42" s="2"/>
      <c r="S42" s="2"/>
      <c r="T42" s="2"/>
      <c r="U42" s="2"/>
    </row>
    <row r="43" spans="1:21" x14ac:dyDescent="0.25">
      <c r="A43" s="23" t="s">
        <v>76</v>
      </c>
      <c r="B43" s="59">
        <f ca="1">SUMIFS(OFFSET(Persistance!$K:$K,0,$A$2-Persistance!$K$1),Persistance!$B:$B,'2014'!$A43,Persistance!$D:$D,'2014'!B$5,Persistance!$A:$A,"Business")*1000</f>
        <v>0</v>
      </c>
      <c r="C43" s="59">
        <f ca="1">SUMIFS(OFFSET(Persistance!$K:$K,0,$A$2-Persistance!$K$1),Persistance!$B:$B,'2014'!$A43,Persistance!$D:$D,'2014'!C$5,Persistance!$A:$A,"Business")*1000</f>
        <v>0</v>
      </c>
      <c r="D43" s="59">
        <f ca="1">SUMIFS(OFFSET(Persistance!$K:$K,0,$A$2-Persistance!$K$1),Persistance!$B:$B,'2014'!$A43,Persistance!$D:$D,'2014'!D$5,Persistance!$A:$A,"Business")*1000</f>
        <v>0</v>
      </c>
      <c r="E43" s="59">
        <f ca="1">SUMIFS(OFFSET(Persistance!$K:$K,0,$A$2-Persistance!$K$1),Persistance!$B:$B,'2014'!$A43,Persistance!$D:$D,'2014'!E$5,Persistance!$A:$A,"Business")*1000</f>
        <v>0</v>
      </c>
      <c r="F43" s="59">
        <f ca="1">SUMIFS(OFFSET(Persistance!$K:$K,0,$A$2-Persistance!$K$1),Persistance!$B:$B,'2014'!$A43,Persistance!$D:$D,'2014'!F$5,Persistance!$A:$A,"Business")*1000</f>
        <v>0</v>
      </c>
      <c r="G43" s="59">
        <f ca="1">SUMIFS(OFFSET(Persistance!$K:$K,0,$A$2-Persistance!$K$1),Persistance!$B:$B,'2014'!$A43,Persistance!$D:$D,'2014'!G$5,Persistance!$A:$A,"Business")*1000</f>
        <v>0</v>
      </c>
      <c r="H43" s="59">
        <f ca="1">SUMIFS(OFFSET(Persistance!$K:$K,0,$A$2-Persistance!$K$1),Persistance!$B:$B,'2014'!$A43,Persistance!$D:$D,'2014'!H$5,Persistance!$A:$A,"Business")*1000</f>
        <v>0</v>
      </c>
      <c r="I43" s="59">
        <f ca="1">SUMIFS(OFFSET(Persistance!$K:$K,0,$A$2-Persistance!$K$1),Persistance!$B:$B,'2014'!$A43,Persistance!$D:$D,'2014'!I$5,Persistance!$A:$A,"Business")*1000</f>
        <v>0</v>
      </c>
      <c r="J43" s="59">
        <f ca="1">SUMIFS(OFFSET(Persistance!$K:$K,0,$A$2-Persistance!$K$1),Persistance!$B:$B,'2014'!$A43,Persistance!$D:$D,'2014'!J$5,Persistance!$A:$A,"Business")*1000</f>
        <v>0</v>
      </c>
      <c r="K43" s="59">
        <f ca="1">SUMIFS(OFFSET(Persistance!$K:$K,0,$A$2-Persistance!$K$1),Persistance!$B:$B,'2014'!$A43,Persistance!$D:$D,'2014'!K$5,Persistance!$A:$A,"Business")*1000</f>
        <v>0</v>
      </c>
      <c r="L43" s="34">
        <f t="shared" ca="1" si="4"/>
        <v>0</v>
      </c>
      <c r="M43" s="34"/>
      <c r="N43" s="34"/>
      <c r="O43" s="36"/>
      <c r="P43" s="36"/>
      <c r="Q43" s="36"/>
      <c r="R43" s="2"/>
      <c r="S43" s="2"/>
      <c r="T43" s="2"/>
      <c r="U43" s="2"/>
    </row>
    <row r="44" spans="1:21" x14ac:dyDescent="0.25">
      <c r="A44" s="23" t="s">
        <v>71</v>
      </c>
      <c r="B44" s="59">
        <f ca="1">SUMIFS(OFFSET(Persistance!$K:$K,0,$A$2-Persistance!$K$1),Persistance!$B:$B,'2014'!$A44,Persistance!$D:$D,'2014'!B$5,Persistance!$A:$A,"Business")*1000</f>
        <v>0</v>
      </c>
      <c r="C44" s="59">
        <f ca="1">SUMIFS(OFFSET(Persistance!$K:$K,0,$A$2-Persistance!$K$1),Persistance!$B:$B,'2014'!$A44,Persistance!$D:$D,'2014'!C$5,Persistance!$A:$A,"Business")*1000</f>
        <v>0</v>
      </c>
      <c r="D44" s="59">
        <f ca="1">SUMIFS(OFFSET(Persistance!$K:$K,0,$A$2-Persistance!$K$1),Persistance!$B:$B,'2014'!$A44,Persistance!$D:$D,'2014'!D$5,Persistance!$A:$A,"Business")*1000</f>
        <v>0</v>
      </c>
      <c r="E44" s="59">
        <f ca="1">SUMIFS(OFFSET(Persistance!$K:$K,0,$A$2-Persistance!$K$1),Persistance!$B:$B,'2014'!$A44,Persistance!$D:$D,'2014'!E$5,Persistance!$A:$A,"Business")*1000</f>
        <v>0</v>
      </c>
      <c r="F44" s="59">
        <f ca="1">SUMIFS(OFFSET(Persistance!$K:$K,0,$A$2-Persistance!$K$1),Persistance!$B:$B,'2014'!$A44,Persistance!$D:$D,'2014'!F$5,Persistance!$A:$A,"Business")*1000</f>
        <v>0</v>
      </c>
      <c r="G44" s="59">
        <f ca="1">SUMIFS(OFFSET(Persistance!$K:$K,0,$A$2-Persistance!$K$1),Persistance!$B:$B,'2014'!$A44,Persistance!$D:$D,'2014'!G$5,Persistance!$A:$A,"Business")*1000</f>
        <v>0</v>
      </c>
      <c r="H44" s="59">
        <f ca="1">SUMIFS(OFFSET(Persistance!$K:$K,0,$A$2-Persistance!$K$1),Persistance!$B:$B,'2014'!$A44,Persistance!$D:$D,'2014'!H$5,Persistance!$A:$A,"Business")*1000</f>
        <v>0</v>
      </c>
      <c r="I44" s="59">
        <f ca="1">SUMIFS(OFFSET(Persistance!$K:$K,0,$A$2-Persistance!$K$1),Persistance!$B:$B,'2014'!$A44,Persistance!$D:$D,'2014'!I$5,Persistance!$A:$A,"Business")*1000</f>
        <v>0</v>
      </c>
      <c r="J44" s="59">
        <f ca="1">SUMIFS(OFFSET(Persistance!$K:$K,0,$A$2-Persistance!$K$1),Persistance!$B:$B,'2014'!$A44,Persistance!$D:$D,'2014'!J$5,Persistance!$A:$A,"Business")*1000</f>
        <v>0</v>
      </c>
      <c r="K44" s="59">
        <f ca="1">SUMIFS(OFFSET(Persistance!$K:$K,0,$A$2-Persistance!$K$1),Persistance!$B:$B,'2014'!$A44,Persistance!$D:$D,'2014'!K$5,Persistance!$A:$A,"Business")*1000</f>
        <v>0</v>
      </c>
      <c r="L44" s="34">
        <f t="shared" ca="1" si="4"/>
        <v>0</v>
      </c>
      <c r="M44" s="34"/>
      <c r="N44" s="34"/>
      <c r="O44" s="36"/>
      <c r="P44" s="36"/>
      <c r="Q44" s="36"/>
      <c r="R44" s="2"/>
      <c r="S44" s="2"/>
      <c r="T44" s="2"/>
      <c r="U44" s="2"/>
    </row>
    <row r="45" spans="1:21" x14ac:dyDescent="0.25">
      <c r="A45" s="23" t="s">
        <v>14</v>
      </c>
      <c r="B45" s="59">
        <f ca="1">SUMIFS(OFFSET(Persistance!$K:$K,0,$A$2-Persistance!$K$1),Persistance!$B:$B,'2014'!$A45,Persistance!$D:$D,'2014'!B$5)*1000*'Retrofit Split'!B$2</f>
        <v>0</v>
      </c>
      <c r="C45" s="59">
        <f ca="1">SUMIFS(OFFSET(Persistance!$K:$K,0,$A$2-Persistance!$K$1),Persistance!$B:$B,'2014'!$A45,Persistance!$D:$D,'2014'!C$5)*1000*'Retrofit Split'!C$2</f>
        <v>218010.45675849807</v>
      </c>
      <c r="D45" s="59">
        <f ca="1">SUMIFS(OFFSET(Persistance!$K:$K,0,$A$2-Persistance!$K$1),Persistance!$B:$B,'2014'!$A45,Persistance!$D:$D,'2014'!D$5)*1000*'Retrofit Split'!D$2</f>
        <v>325383.34772438766</v>
      </c>
      <c r="E45" s="59">
        <f ca="1">SUMIFS(OFFSET(Persistance!$K:$K,0,$A$2-Persistance!$K$1),Persistance!$B:$B,'2014'!$A45,Persistance!$D:$D,'2014'!E$5)*1000*'Retrofit Split'!E$2</f>
        <v>120272.75115870219</v>
      </c>
      <c r="F45" s="59">
        <f ca="1">SUMIFS(OFFSET(Persistance!$K:$K,0,$A$2-Persistance!$K$1),Persistance!$B:$B,'2014'!$A45,Persistance!$D:$D,'2014'!F$5)*1000*'Retrofit Split'!F$2</f>
        <v>0</v>
      </c>
      <c r="G45" s="59">
        <f ca="1">SUMIFS(OFFSET(Persistance!$K:$K,0,$A$2-Persistance!$K$1),Persistance!$B:$B,'2014'!$A45,Persistance!$D:$D,'2014'!G$5)*1000*'Retrofit Split'!G$2</f>
        <v>0</v>
      </c>
      <c r="H45" s="59">
        <f ca="1">SUMIFS(OFFSET(Persistance!$K:$K,0,$A$2-Persistance!$K$1),Persistance!$B:$B,'2014'!$A45,Persistance!$D:$D,'2014'!H$5)*1000*'Retrofit Split'!H$2</f>
        <v>0</v>
      </c>
      <c r="I45" s="59">
        <f ca="1">SUMIFS(OFFSET(Persistance!$K:$K,0,$A$2-Persistance!$K$1),Persistance!$B:$B,'2014'!$A45,Persistance!$D:$D,'2014'!I$5)*1000*'Retrofit Split'!I$2</f>
        <v>0</v>
      </c>
      <c r="J45" s="59">
        <f ca="1">SUMIFS(OFFSET(Persistance!$K:$K,0,$A$2-Persistance!$K$1),Persistance!$B:$B,'2014'!$A45,Persistance!$D:$D,'2014'!J$5)*1000*'Retrofit Split'!J$2</f>
        <v>0</v>
      </c>
      <c r="K45" s="59">
        <f ca="1">SUMIFS(OFFSET(Persistance!$K:$K,0,$A$2-Persistance!$K$1),Persistance!$B:$B,'2014'!$A45,Persistance!$D:$D,'2014'!K$5)*1000*'Retrofit Split'!K$2</f>
        <v>0</v>
      </c>
      <c r="L45" s="34">
        <f t="shared" ca="1" si="4"/>
        <v>663666.55564158794</v>
      </c>
      <c r="M45" s="34"/>
      <c r="N45" s="34"/>
      <c r="O45" s="36"/>
      <c r="P45" s="36"/>
      <c r="Q45" s="36"/>
      <c r="R45" s="2"/>
      <c r="S45" s="2"/>
      <c r="T45" s="2"/>
      <c r="U45" s="2"/>
    </row>
    <row r="46" spans="1:21" x14ac:dyDescent="0.25">
      <c r="A46" s="23" t="s">
        <v>77</v>
      </c>
      <c r="B46" s="59">
        <f ca="1">SUMIFS(OFFSET(Persistance!$K:$K,0,$A$2-Persistance!$K$1),Persistance!$B:$B,'2014'!$A46,Persistance!$D:$D,'2014'!B$5,Persistance!$A:$A,"Business")*1000</f>
        <v>0</v>
      </c>
      <c r="C46" s="59">
        <f ca="1">SUMIFS(OFFSET(Persistance!$K:$K,0,$A$2-Persistance!$K$1),Persistance!$B:$B,'2014'!$A46,Persistance!$D:$D,'2014'!C$5,Persistance!$A:$A,"Business")*1000</f>
        <v>8480.8488697470002</v>
      </c>
      <c r="D46" s="59">
        <f ca="1">SUMIFS(OFFSET(Persistance!$K:$K,0,$A$2-Persistance!$K$1),Persistance!$B:$B,'2014'!$A46,Persistance!$D:$D,'2014'!D$5,Persistance!$A:$A,"Business")*1000</f>
        <v>469871.70204659802</v>
      </c>
      <c r="E46" s="59">
        <f ca="1">SUMIFS(OFFSET(Persistance!$K:$K,0,$A$2-Persistance!$K$1),Persistance!$B:$B,'2014'!$A46,Persistance!$D:$D,'2014'!E$5,Persistance!$A:$A,"Business")*1000</f>
        <v>0</v>
      </c>
      <c r="F46" s="59">
        <f ca="1">SUMIFS(OFFSET(Persistance!$K:$K,0,$A$2-Persistance!$K$1),Persistance!$B:$B,'2014'!$A46,Persistance!$D:$D,'2014'!F$5,Persistance!$A:$A,"Business")*1000</f>
        <v>0</v>
      </c>
      <c r="G46" s="59">
        <f ca="1">SUMIFS(OFFSET(Persistance!$K:$K,0,$A$2-Persistance!$K$1),Persistance!$B:$B,'2014'!$A46,Persistance!$D:$D,'2014'!G$5,Persistance!$A:$A,"Business")*1000</f>
        <v>0</v>
      </c>
      <c r="H46" s="59">
        <f ca="1">SUMIFS(OFFSET(Persistance!$K:$K,0,$A$2-Persistance!$K$1),Persistance!$B:$B,'2014'!$A46,Persistance!$D:$D,'2014'!H$5,Persistance!$A:$A,"Business")*1000</f>
        <v>0</v>
      </c>
      <c r="I46" s="59">
        <f ca="1">SUMIFS(OFFSET(Persistance!$K:$K,0,$A$2-Persistance!$K$1),Persistance!$B:$B,'2014'!$A46,Persistance!$D:$D,'2014'!I$5,Persistance!$A:$A,"Business")*1000</f>
        <v>0</v>
      </c>
      <c r="J46" s="59">
        <f ca="1">SUMIFS(OFFSET(Persistance!$K:$K,0,$A$2-Persistance!$K$1),Persistance!$B:$B,'2014'!$A46,Persistance!$D:$D,'2014'!J$5,Persistance!$A:$A,"Business")*1000</f>
        <v>0</v>
      </c>
      <c r="K46" s="59">
        <f ca="1">SUMIFS(OFFSET(Persistance!$K:$K,0,$A$2-Persistance!$K$1),Persistance!$B:$B,'2014'!$A46,Persistance!$D:$D,'2014'!K$5,Persistance!$A:$A,"Business")*1000</f>
        <v>0</v>
      </c>
      <c r="L46" s="34">
        <f t="shared" ca="1" si="4"/>
        <v>478352.55091634503</v>
      </c>
      <c r="M46" s="34"/>
      <c r="N46" s="34"/>
      <c r="O46" s="36"/>
      <c r="P46" s="36"/>
      <c r="Q46" s="36"/>
      <c r="R46" s="2"/>
      <c r="S46" s="2"/>
      <c r="T46" s="2"/>
      <c r="U46" s="2"/>
    </row>
    <row r="47" spans="1:21" x14ac:dyDescent="0.25">
      <c r="A47" s="23" t="s">
        <v>36</v>
      </c>
      <c r="B47" s="59">
        <f ca="1">SUMIFS(OFFSET(Persistance!$K:$K,0,$A$2-Persistance!$K$1),Persistance!$B:$B,'2014'!$A47,Persistance!$D:$D,'2014'!B$5,Persistance!$A:$A,"Business")*1000</f>
        <v>0</v>
      </c>
      <c r="C47" s="59">
        <f ca="1">SUMIFS(OFFSET(Persistance!$K:$K,0,$A$2-Persistance!$K$1),Persistance!$B:$B,'2014'!$A47,Persistance!$D:$D,'2014'!C$5,Persistance!$A:$A,"Business")*1000</f>
        <v>0</v>
      </c>
      <c r="D47" s="59">
        <f ca="1">SUMIFS(OFFSET(Persistance!$K:$K,0,$A$2-Persistance!$K$1),Persistance!$B:$B,'2014'!$A47,Persistance!$D:$D,'2014'!D$5,Persistance!$A:$A,"Business")*1000</f>
        <v>0</v>
      </c>
      <c r="E47" s="59">
        <f ca="1">SUMIFS(OFFSET(Persistance!$K:$K,0,$A$2-Persistance!$K$1),Persistance!$B:$B,'2014'!$A47,Persistance!$D:$D,'2014'!E$5,Persistance!$A:$A,"Business")*1000</f>
        <v>0</v>
      </c>
      <c r="F47" s="59">
        <f ca="1">SUMIFS(OFFSET(Persistance!$K:$K,0,$A$2-Persistance!$K$1),Persistance!$B:$B,'2014'!$A47,Persistance!$D:$D,'2014'!F$5,Persistance!$A:$A,"Business")*1000</f>
        <v>0</v>
      </c>
      <c r="G47" s="59">
        <f ca="1">SUMIFS(OFFSET(Persistance!$K:$K,0,$A$2-Persistance!$K$1),Persistance!$B:$B,'2014'!$A47,Persistance!$D:$D,'2014'!G$5,Persistance!$A:$A,"Business")*1000</f>
        <v>0</v>
      </c>
      <c r="H47" s="59">
        <f ca="1">SUMIFS(OFFSET(Persistance!$K:$K,0,$A$2-Persistance!$K$1),Persistance!$B:$B,'2014'!$A47,Persistance!$D:$D,'2014'!H$5,Persistance!$A:$A,"Business")*1000</f>
        <v>0</v>
      </c>
      <c r="I47" s="59">
        <f ca="1">SUMIFS(OFFSET(Persistance!$K:$K,0,$A$2-Persistance!$K$1),Persistance!$B:$B,'2014'!$A47,Persistance!$D:$D,'2014'!I$5,Persistance!$A:$A,"Business")*1000</f>
        <v>0</v>
      </c>
      <c r="J47" s="59">
        <f ca="1">SUMIFS(OFFSET(Persistance!$K:$K,0,$A$2-Persistance!$K$1),Persistance!$B:$B,'2014'!$A47,Persistance!$D:$D,'2014'!J$5,Persistance!$A:$A,"Business")*1000</f>
        <v>0</v>
      </c>
      <c r="K47" s="59">
        <f ca="1">SUMIFS(OFFSET(Persistance!$K:$K,0,$A$2-Persistance!$K$1),Persistance!$B:$B,'2014'!$A47,Persistance!$D:$D,'2014'!K$5,Persistance!$A:$A,"Business")*1000</f>
        <v>0</v>
      </c>
      <c r="L47" s="34">
        <f t="shared" ca="1" si="4"/>
        <v>0</v>
      </c>
      <c r="M47" s="34"/>
      <c r="N47" s="34"/>
      <c r="O47" s="36"/>
      <c r="P47" s="36"/>
      <c r="Q47" s="36"/>
      <c r="R47" s="2"/>
      <c r="S47" s="28" t="s">
        <v>49</v>
      </c>
      <c r="T47" s="28" t="s">
        <v>17</v>
      </c>
      <c r="U47" s="2" t="s">
        <v>50</v>
      </c>
    </row>
    <row r="48" spans="1:21" x14ac:dyDescent="0.25">
      <c r="B48" s="29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36"/>
      <c r="P48" s="36"/>
      <c r="Q48" s="36"/>
      <c r="R48" s="2"/>
      <c r="S48" s="29">
        <f ca="1">$A$2</f>
        <v>2014</v>
      </c>
      <c r="T48" s="58">
        <f ca="1">AVERAGEIFS(Rates!E:E,Rates!F:F,'2014'!S48,Rates!G:G,"Business")</f>
        <v>2.2966666666666666E-2</v>
      </c>
      <c r="U48" s="30">
        <f ca="1">AVERAGEIFS(Rates!B:B,Rates!F:F,'2014'!S48,Rates!G:G,"Business")</f>
        <v>41640</v>
      </c>
    </row>
    <row r="49" spans="1:21" x14ac:dyDescent="0.25">
      <c r="A49" t="s">
        <v>10</v>
      </c>
      <c r="B49" s="37">
        <f t="shared" ref="B49:L49" ca="1" si="5">SUM(B32:B48)</f>
        <v>0</v>
      </c>
      <c r="C49" s="37">
        <f t="shared" ca="1" si="5"/>
        <v>739699.68998569017</v>
      </c>
      <c r="D49" s="37">
        <f t="shared" ca="1" si="5"/>
        <v>795255.04977098573</v>
      </c>
      <c r="E49" s="37">
        <f t="shared" ca="1" si="5"/>
        <v>492551.76461870217</v>
      </c>
      <c r="F49" s="37">
        <f t="shared" ca="1" si="5"/>
        <v>0</v>
      </c>
      <c r="G49" s="37">
        <f t="shared" ca="1" si="5"/>
        <v>0</v>
      </c>
      <c r="H49" s="37">
        <f t="shared" ca="1" si="5"/>
        <v>0</v>
      </c>
      <c r="I49" s="37">
        <f t="shared" ca="1" si="5"/>
        <v>0</v>
      </c>
      <c r="J49" s="37">
        <f t="shared" ca="1" si="5"/>
        <v>0</v>
      </c>
      <c r="K49" s="37">
        <f t="shared" ca="1" si="5"/>
        <v>0</v>
      </c>
      <c r="L49" s="37">
        <f t="shared" ca="1" si="5"/>
        <v>2027506.5043753779</v>
      </c>
      <c r="M49" s="37">
        <v>0</v>
      </c>
      <c r="N49" s="38">
        <f ca="1">(((MONTH(U48)-1)/12)*T49)+(((12-(MONTH(U48)-1))/12)*T48)</f>
        <v>2.2966666666666666E-2</v>
      </c>
      <c r="O49" s="39">
        <f ca="1">ROUND(L49*N49,2)</f>
        <v>46565.07</v>
      </c>
      <c r="P49" s="39">
        <f ca="1">ROUND(M49*N49,2)</f>
        <v>0</v>
      </c>
      <c r="Q49" s="39">
        <f ca="1">+O49-P49</f>
        <v>46565.07</v>
      </c>
      <c r="R49" s="2"/>
      <c r="S49" s="29">
        <f ca="1">S48-1</f>
        <v>2013</v>
      </c>
      <c r="T49" s="58">
        <f ca="1">AVERAGEIFS(Rates!E:E,Rates!F:F,'2014'!S49,Rates!G:G,"Business")</f>
        <v>2.2966666666666666E-2</v>
      </c>
      <c r="U49" s="2"/>
    </row>
    <row r="50" spans="1:21" x14ac:dyDescent="0.25">
      <c r="B50" s="29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6"/>
      <c r="P50" s="36"/>
      <c r="Q50" s="36"/>
      <c r="R50" s="2"/>
      <c r="S50" s="2"/>
      <c r="T50" s="2"/>
      <c r="U50" s="2"/>
    </row>
    <row r="51" spans="1:21" x14ac:dyDescent="0.25">
      <c r="A51" t="s">
        <v>44</v>
      </c>
      <c r="B51" s="59">
        <f ca="1">SUMIFS(OFFSET(Persistance!$F:$F,0,$A$2-Persistance!$K$1),Persistance!$B:$B,'2014'!$A51,Persistance!$D:$D,'2014'!B$5,Persistance!$A:$A,"Industrial")*1000</f>
        <v>0</v>
      </c>
      <c r="C51" s="59">
        <f ca="1">SUMIFS(OFFSET(Persistance!$F:$F,0,$A$2-Persistance!$K$1),Persistance!$B:$B,'2014'!$A51,Persistance!$D:$D,'2014'!C$5,Persistance!$A:$A,"Industrial")*1000</f>
        <v>0</v>
      </c>
      <c r="D51" s="59">
        <f ca="1">SUMIFS(OFFSET(Persistance!$F:$F,0,$A$2-Persistance!$K$1),Persistance!$B:$B,'2014'!$A51,Persistance!$D:$D,'2014'!D$5,Persistance!$A:$A,"Industrial")*1000</f>
        <v>0</v>
      </c>
      <c r="E51" s="59">
        <f ca="1">SUMIFS(OFFSET(Persistance!$F:$F,0,$A$2-Persistance!$K$1),Persistance!$B:$B,'2014'!$A51,Persistance!$D:$D,'2014'!E$5,Persistance!$A:$A,"Industrial")*1000</f>
        <v>1275.6110000000001</v>
      </c>
      <c r="F51" s="59">
        <f ca="1">SUMIFS(OFFSET(Persistance!$F:$F,0,$A$2-Persistance!$K$1),Persistance!$B:$B,'2014'!$A51,Persistance!$D:$D,'2014'!F$5,Persistance!$A:$A,"Industrial")*1000</f>
        <v>0</v>
      </c>
      <c r="G51" s="59">
        <f ca="1">SUMIFS(OFFSET(Persistance!$F:$F,0,$A$2-Persistance!$K$1),Persistance!$B:$B,'2014'!$A51,Persistance!$D:$D,'2014'!G$5,Persistance!$A:$A,"Industrial")*1000</f>
        <v>0</v>
      </c>
      <c r="H51" s="59">
        <f ca="1">SUMIFS(OFFSET(Persistance!$F:$F,0,$A$2-Persistance!$K$1),Persistance!$B:$B,'2014'!$A51,Persistance!$D:$D,'2014'!H$5,Persistance!$A:$A,"Industrial")*1000</f>
        <v>0</v>
      </c>
      <c r="I51" s="59">
        <f ca="1">SUMIFS(OFFSET(Persistance!$F:$F,0,$A$2-Persistance!$K$1),Persistance!$B:$B,'2014'!$A51,Persistance!$D:$D,'2014'!I$5,Persistance!$A:$A,"Industrial")*1000</f>
        <v>0</v>
      </c>
      <c r="J51" s="59">
        <f ca="1">SUMIFS(OFFSET(Persistance!$F:$F,0,$A$2-Persistance!$K$1),Persistance!$B:$B,'2014'!$A51,Persistance!$D:$D,'2014'!J$5,Persistance!$A:$A,"Industrial")*1000</f>
        <v>0</v>
      </c>
      <c r="K51" s="59">
        <f ca="1">SUMIFS(OFFSET(Persistance!$F:$F,0,$A$2-Persistance!$K$1),Persistance!$B:$B,'2014'!$A51,Persistance!$D:$D,'2014'!K$5,Persistance!$A:$A,"Industrial")*1000</f>
        <v>0</v>
      </c>
      <c r="L51" s="34">
        <v>0</v>
      </c>
      <c r="M51" s="60" t="s">
        <v>97</v>
      </c>
      <c r="N51" s="35"/>
      <c r="O51" s="36"/>
      <c r="P51" s="36"/>
      <c r="Q51" s="36"/>
      <c r="R51" s="2"/>
      <c r="S51" s="2"/>
      <c r="T51" s="2"/>
      <c r="U51" s="2"/>
    </row>
    <row r="52" spans="1:21" x14ac:dyDescent="0.25">
      <c r="A52" t="s">
        <v>42</v>
      </c>
      <c r="B52" s="59">
        <f ca="1">SUMIFS(OFFSET(Persistance!$F:$F,0,$A$2-Persistance!$K$1),Persistance!$B:$B,'2014'!$A52,Persistance!$D:$D,'2014'!B$5,Persistance!$A:$A,"Industrial")*1000</f>
        <v>0</v>
      </c>
      <c r="C52" s="59">
        <f ca="1">SUMIFS(OFFSET(Persistance!$F:$F,0,$A$2-Persistance!$K$1),Persistance!$B:$B,'2014'!$A52,Persistance!$D:$D,'2014'!C$5,Persistance!$A:$A,"Industrial")*1000</f>
        <v>0</v>
      </c>
      <c r="D52" s="59">
        <f ca="1">SUMIFS(OFFSET(Persistance!$F:$F,0,$A$2-Persistance!$K$1),Persistance!$B:$B,'2014'!$A52,Persistance!$D:$D,'2014'!D$5,Persistance!$A:$A,"Industrial")*1000</f>
        <v>0</v>
      </c>
      <c r="E52" s="59">
        <f ca="1">SUMIFS(OFFSET(Persistance!$F:$F,0,$A$2-Persistance!$K$1),Persistance!$B:$B,'2014'!$A52,Persistance!$D:$D,'2014'!E$5,Persistance!$A:$A,"Industrial")*1000</f>
        <v>0</v>
      </c>
      <c r="F52" s="59">
        <f ca="1">SUMIFS(OFFSET(Persistance!$F:$F,0,$A$2-Persistance!$K$1),Persistance!$B:$B,'2014'!$A52,Persistance!$D:$D,'2014'!F$5,Persistance!$A:$A,"Industrial")*1000</f>
        <v>0</v>
      </c>
      <c r="G52" s="59">
        <f ca="1">SUMIFS(OFFSET(Persistance!$F:$F,0,$A$2-Persistance!$K$1),Persistance!$B:$B,'2014'!$A52,Persistance!$D:$D,'2014'!G$5,Persistance!$A:$A,"Industrial")*1000</f>
        <v>0</v>
      </c>
      <c r="H52" s="59">
        <f ca="1">SUMIFS(OFFSET(Persistance!$F:$F,0,$A$2-Persistance!$K$1),Persistance!$B:$B,'2014'!$A52,Persistance!$D:$D,'2014'!H$5,Persistance!$A:$A,"Industrial")*1000</f>
        <v>0</v>
      </c>
      <c r="I52" s="59">
        <f ca="1">SUMIFS(OFFSET(Persistance!$F:$F,0,$A$2-Persistance!$K$1),Persistance!$B:$B,'2014'!$A52,Persistance!$D:$D,'2014'!I$5,Persistance!$A:$A,"Industrial")*1000</f>
        <v>0</v>
      </c>
      <c r="J52" s="59">
        <f ca="1">SUMIFS(OFFSET(Persistance!$F:$F,0,$A$2-Persistance!$K$1),Persistance!$B:$B,'2014'!$A52,Persistance!$D:$D,'2014'!J$5,Persistance!$A:$A,"Industrial")*1000</f>
        <v>0</v>
      </c>
      <c r="K52" s="59">
        <f ca="1">SUMIFS(OFFSET(Persistance!$F:$F,0,$A$2-Persistance!$K$1),Persistance!$B:$B,'2014'!$A52,Persistance!$D:$D,'2014'!K$5,Persistance!$A:$A,"Industrial")*1000</f>
        <v>0</v>
      </c>
      <c r="L52" s="34">
        <v>0</v>
      </c>
      <c r="M52" s="60" t="s">
        <v>97</v>
      </c>
      <c r="N52" s="35"/>
      <c r="O52" s="36"/>
      <c r="P52" s="36"/>
      <c r="Q52" s="36"/>
      <c r="R52" s="2"/>
      <c r="S52" s="2"/>
      <c r="T52" s="2"/>
      <c r="U52" s="2"/>
    </row>
    <row r="53" spans="1:21" x14ac:dyDescent="0.25">
      <c r="A53" t="s">
        <v>61</v>
      </c>
      <c r="B53" s="59">
        <f ca="1">SUMIFS(OFFSET(Persistance!$F:$F,0,$A$2-Persistance!$K$1),Persistance!$B:$B,'2014'!$A53,Persistance!$D:$D,'2014'!B$5,Persistance!$A:$A,"Industrial")*1000</f>
        <v>0</v>
      </c>
      <c r="C53" s="59">
        <f ca="1">SUMIFS(OFFSET(Persistance!$F:$F,0,$A$2-Persistance!$K$1),Persistance!$B:$B,'2014'!$A53,Persistance!$D:$D,'2014'!C$5,Persistance!$A:$A,"Industrial")*1000</f>
        <v>0</v>
      </c>
      <c r="D53" s="59">
        <f ca="1">SUMIFS(OFFSET(Persistance!$F:$F,0,$A$2-Persistance!$K$1),Persistance!$B:$B,'2014'!$A53,Persistance!$D:$D,'2014'!D$5,Persistance!$A:$A,"Industrial")*1000</f>
        <v>0</v>
      </c>
      <c r="E53" s="59">
        <f ca="1">SUMIFS(OFFSET(Persistance!$F:$F,0,$A$2-Persistance!$K$1),Persistance!$B:$B,'2014'!$A53,Persistance!$D:$D,'2014'!E$5,Persistance!$A:$A,"Industrial")*1000</f>
        <v>0</v>
      </c>
      <c r="F53" s="59">
        <f ca="1">SUMIFS(OFFSET(Persistance!$F:$F,0,$A$2-Persistance!$K$1),Persistance!$B:$B,'2014'!$A53,Persistance!$D:$D,'2014'!F$5,Persistance!$A:$A,"Industrial")*1000</f>
        <v>0</v>
      </c>
      <c r="G53" s="59">
        <f ca="1">SUMIFS(OFFSET(Persistance!$F:$F,0,$A$2-Persistance!$K$1),Persistance!$B:$B,'2014'!$A53,Persistance!$D:$D,'2014'!G$5,Persistance!$A:$A,"Industrial")*1000</f>
        <v>0</v>
      </c>
      <c r="H53" s="59">
        <f ca="1">SUMIFS(OFFSET(Persistance!$F:$F,0,$A$2-Persistance!$K$1),Persistance!$B:$B,'2014'!$A53,Persistance!$D:$D,'2014'!H$5,Persistance!$A:$A,"Industrial")*1000</f>
        <v>0</v>
      </c>
      <c r="I53" s="59">
        <f ca="1">SUMIFS(OFFSET(Persistance!$F:$F,0,$A$2-Persistance!$K$1),Persistance!$B:$B,'2014'!$A53,Persistance!$D:$D,'2014'!I$5,Persistance!$A:$A,"Industrial")*1000</f>
        <v>0</v>
      </c>
      <c r="J53" s="59">
        <f ca="1">SUMIFS(OFFSET(Persistance!$F:$F,0,$A$2-Persistance!$K$1),Persistance!$B:$B,'2014'!$A53,Persistance!$D:$D,'2014'!J$5,Persistance!$A:$A,"Industrial")*1000</f>
        <v>0</v>
      </c>
      <c r="K53" s="59">
        <f ca="1">SUMIFS(OFFSET(Persistance!$F:$F,0,$A$2-Persistance!$K$1),Persistance!$B:$B,'2014'!$A53,Persistance!$D:$D,'2014'!K$5,Persistance!$A:$A,"Industrial")*1000</f>
        <v>0</v>
      </c>
      <c r="L53" s="34">
        <f ca="1">SUM(B53:K53)*3</f>
        <v>0</v>
      </c>
      <c r="M53" s="60" t="s">
        <v>99</v>
      </c>
      <c r="N53" s="35"/>
      <c r="O53" s="36"/>
      <c r="P53" s="36"/>
      <c r="Q53" s="36"/>
      <c r="R53" s="2"/>
      <c r="S53" s="2"/>
      <c r="T53" s="2"/>
      <c r="U53" s="2"/>
    </row>
    <row r="54" spans="1:21" x14ac:dyDescent="0.25">
      <c r="A54" s="23" t="s">
        <v>58</v>
      </c>
      <c r="B54" s="59">
        <f ca="1">SUMIFS(OFFSET(Persistance!$F:$F,0,$A$2-Persistance!$K$1),Persistance!$B:$B,'2014'!$A54,Persistance!$D:$D,'2014'!B$5,Persistance!$A:$A,"Industrial")*1000</f>
        <v>0</v>
      </c>
      <c r="C54" s="59">
        <f ca="1">SUMIFS(OFFSET(Persistance!$F:$F,0,$A$2-Persistance!$K$1),Persistance!$B:$B,'2014'!$A54,Persistance!$D:$D,'2014'!C$5,Persistance!$A:$A,"Industrial")*1000</f>
        <v>0</v>
      </c>
      <c r="D54" s="59">
        <f ca="1">SUMIFS(OFFSET(Persistance!$F:$F,0,$A$2-Persistance!$K$1),Persistance!$B:$B,'2014'!$A54,Persistance!$D:$D,'2014'!D$5,Persistance!$A:$A,"Industrial")*1000</f>
        <v>0</v>
      </c>
      <c r="E54" s="59">
        <f ca="1">SUMIFS(OFFSET(Persistance!$F:$F,0,$A$2-Persistance!$K$1),Persistance!$B:$B,'2014'!$A54,Persistance!$D:$D,'2014'!E$5,Persistance!$A:$A,"Industrial")*1000</f>
        <v>0</v>
      </c>
      <c r="F54" s="59">
        <f ca="1">SUMIFS(OFFSET(Persistance!$F:$F,0,$A$2-Persistance!$K$1),Persistance!$B:$B,'2014'!$A54,Persistance!$D:$D,'2014'!F$5,Persistance!$A:$A,"Industrial")*1000</f>
        <v>0</v>
      </c>
      <c r="G54" s="59">
        <f ca="1">SUMIFS(OFFSET(Persistance!$F:$F,0,$A$2-Persistance!$K$1),Persistance!$B:$B,'2014'!$A54,Persistance!$D:$D,'2014'!G$5,Persistance!$A:$A,"Industrial")*1000</f>
        <v>0</v>
      </c>
      <c r="H54" s="59">
        <f ca="1">SUMIFS(OFFSET(Persistance!$F:$F,0,$A$2-Persistance!$K$1),Persistance!$B:$B,'2014'!$A54,Persistance!$D:$D,'2014'!H$5,Persistance!$A:$A,"Industrial")*1000</f>
        <v>0</v>
      </c>
      <c r="I54" s="59">
        <f ca="1">SUMIFS(OFFSET(Persistance!$F:$F,0,$A$2-Persistance!$K$1),Persistance!$B:$B,'2014'!$A54,Persistance!$D:$D,'2014'!I$5,Persistance!$A:$A,"Industrial")*1000</f>
        <v>0</v>
      </c>
      <c r="J54" s="59">
        <f ca="1">SUMIFS(OFFSET(Persistance!$F:$F,0,$A$2-Persistance!$K$1),Persistance!$B:$B,'2014'!$A54,Persistance!$D:$D,'2014'!J$5,Persistance!$A:$A,"Industrial")*1000</f>
        <v>0</v>
      </c>
      <c r="K54" s="59">
        <f ca="1">SUMIFS(OFFSET(Persistance!$F:$F,0,$A$2-Persistance!$K$1),Persistance!$B:$B,'2014'!$A54,Persistance!$D:$D,'2014'!K$5,Persistance!$A:$A,"Industrial")*1000</f>
        <v>0</v>
      </c>
      <c r="L54" s="34">
        <f t="shared" ref="L54" ca="1" si="6">SUM(B54:K54)*12</f>
        <v>0</v>
      </c>
      <c r="M54" s="34"/>
      <c r="N54" s="35"/>
      <c r="O54" s="36"/>
      <c r="P54" s="36"/>
      <c r="Q54" s="36"/>
      <c r="R54" s="2"/>
      <c r="S54" s="2"/>
      <c r="T54" s="2"/>
      <c r="U54" s="2"/>
    </row>
    <row r="55" spans="1:21" x14ac:dyDescent="0.25">
      <c r="A55" t="s">
        <v>66</v>
      </c>
      <c r="B55" s="59">
        <f ca="1">SUMIFS(OFFSET(Persistance!$F:$F,0,$A$2-Persistance!$K$1),Persistance!$B:$B,'2014'!$A55,Persistance!$D:$D,'2014'!B$5,Persistance!$A:$A,"Industrial")*1000</f>
        <v>0</v>
      </c>
      <c r="C55" s="59">
        <f ca="1">SUMIFS(OFFSET(Persistance!$F:$F,0,$A$2-Persistance!$K$1),Persistance!$B:$B,'2014'!$A55,Persistance!$D:$D,'2014'!C$5,Persistance!$A:$A,"Industrial")*1000</f>
        <v>0</v>
      </c>
      <c r="D55" s="59">
        <f ca="1">SUMIFS(OFFSET(Persistance!$F:$F,0,$A$2-Persistance!$K$1),Persistance!$B:$B,'2014'!$A55,Persistance!$D:$D,'2014'!D$5,Persistance!$A:$A,"Industrial")*1000</f>
        <v>0</v>
      </c>
      <c r="E55" s="59">
        <f ca="1">SUMIFS(OFFSET(Persistance!$F:$F,0,$A$2-Persistance!$K$1),Persistance!$B:$B,'2014'!$A55,Persistance!$D:$D,'2014'!E$5,Persistance!$A:$A,"Industrial")*1000</f>
        <v>0</v>
      </c>
      <c r="F55" s="59">
        <f ca="1">SUMIFS(OFFSET(Persistance!$F:$F,0,$A$2-Persistance!$K$1),Persistance!$B:$B,'2014'!$A55,Persistance!$D:$D,'2014'!F$5,Persistance!$A:$A,"Industrial")*1000</f>
        <v>0</v>
      </c>
      <c r="G55" s="59">
        <f ca="1">SUMIFS(OFFSET(Persistance!$F:$F,0,$A$2-Persistance!$K$1),Persistance!$B:$B,'2014'!$A55,Persistance!$D:$D,'2014'!G$5,Persistance!$A:$A,"Industrial")*1000</f>
        <v>0</v>
      </c>
      <c r="H55" s="59">
        <f ca="1">SUMIFS(OFFSET(Persistance!$F:$F,0,$A$2-Persistance!$K$1),Persistance!$B:$B,'2014'!$A55,Persistance!$D:$D,'2014'!H$5,Persistance!$A:$A,"Industrial")*1000</f>
        <v>0</v>
      </c>
      <c r="I55" s="59">
        <f ca="1">SUMIFS(OFFSET(Persistance!$F:$F,0,$A$2-Persistance!$K$1),Persistance!$B:$B,'2014'!$A55,Persistance!$D:$D,'2014'!I$5,Persistance!$A:$A,"Industrial")*1000</f>
        <v>0</v>
      </c>
      <c r="J55" s="59">
        <f ca="1">SUMIFS(OFFSET(Persistance!$F:$F,0,$A$2-Persistance!$K$1),Persistance!$B:$B,'2014'!$A55,Persistance!$D:$D,'2014'!J$5,Persistance!$A:$A,"Industrial")*1000</f>
        <v>0</v>
      </c>
      <c r="K55" s="59">
        <f ca="1">SUMIFS(OFFSET(Persistance!$F:$F,0,$A$2-Persistance!$K$1),Persistance!$B:$B,'2014'!$A55,Persistance!$D:$D,'2014'!K$5,Persistance!$A:$A,"Industrial")*1000</f>
        <v>0</v>
      </c>
      <c r="L55" s="34">
        <f ca="1">SUM(B55:K55)*12</f>
        <v>0</v>
      </c>
      <c r="M55" s="34"/>
      <c r="N55" s="35"/>
      <c r="O55" s="36"/>
      <c r="P55" s="36"/>
      <c r="Q55" s="36"/>
      <c r="R55" s="2"/>
      <c r="S55" s="2"/>
      <c r="T55" s="2"/>
      <c r="U55" s="2"/>
    </row>
    <row r="56" spans="1:21" x14ac:dyDescent="0.25">
      <c r="A56" s="23" t="s">
        <v>8</v>
      </c>
      <c r="B56" s="59">
        <f ca="1">SUMIFS(OFFSET(Persistance!$F:$F,0,$A$2-Persistance!$K$1),Persistance!$B:$B,'2014'!$A56,Persistance!$D:$D,'2014'!B$5,Persistance!$A:$A,"Industrial")*1000</f>
        <v>0</v>
      </c>
      <c r="C56" s="59">
        <f ca="1">SUMIFS(OFFSET(Persistance!$F:$F,0,$A$2-Persistance!$K$1),Persistance!$B:$B,'2014'!$A56,Persistance!$D:$D,'2014'!C$5,Persistance!$A:$A,"Industrial")*1000</f>
        <v>130.58500000000001</v>
      </c>
      <c r="D56" s="59">
        <f ca="1">SUMIFS(OFFSET(Persistance!$F:$F,0,$A$2-Persistance!$K$1),Persistance!$B:$B,'2014'!$A56,Persistance!$D:$D,'2014'!D$5,Persistance!$A:$A,"Industrial")*1000</f>
        <v>0</v>
      </c>
      <c r="E56" s="59">
        <f ca="1">SUMIFS(OFFSET(Persistance!$F:$F,0,$A$2-Persistance!$K$1),Persistance!$B:$B,'2014'!$A56,Persistance!$D:$D,'2014'!E$5,Persistance!$A:$A,"Industrial")*1000</f>
        <v>2.9276477999999999</v>
      </c>
      <c r="F56" s="59">
        <f ca="1">SUMIFS(OFFSET(Persistance!$F:$F,0,$A$2-Persistance!$K$1),Persistance!$B:$B,'2014'!$A56,Persistance!$D:$D,'2014'!F$5,Persistance!$A:$A,"Industrial")*1000</f>
        <v>0</v>
      </c>
      <c r="G56" s="59">
        <f ca="1">SUMIFS(OFFSET(Persistance!$F:$F,0,$A$2-Persistance!$K$1),Persistance!$B:$B,'2014'!$A56,Persistance!$D:$D,'2014'!G$5,Persistance!$A:$A,"Industrial")*1000</f>
        <v>0</v>
      </c>
      <c r="H56" s="59">
        <f ca="1">SUMIFS(OFFSET(Persistance!$F:$F,0,$A$2-Persistance!$K$1),Persistance!$B:$B,'2014'!$A56,Persistance!$D:$D,'2014'!H$5,Persistance!$A:$A,"Industrial")*1000</f>
        <v>0</v>
      </c>
      <c r="I56" s="59">
        <f ca="1">SUMIFS(OFFSET(Persistance!$F:$F,0,$A$2-Persistance!$K$1),Persistance!$B:$B,'2014'!$A56,Persistance!$D:$D,'2014'!I$5,Persistance!$A:$A,"Industrial")*1000</f>
        <v>0</v>
      </c>
      <c r="J56" s="59">
        <f ca="1">SUMIFS(OFFSET(Persistance!$F:$F,0,$A$2-Persistance!$K$1),Persistance!$B:$B,'2014'!$A56,Persistance!$D:$D,'2014'!J$5,Persistance!$A:$A,"Industrial")*1000</f>
        <v>0</v>
      </c>
      <c r="K56" s="59">
        <f ca="1">SUMIFS(OFFSET(Persistance!$F:$F,0,$A$2-Persistance!$K$1),Persistance!$B:$B,'2014'!$A56,Persistance!$D:$D,'2014'!K$5,Persistance!$A:$A,"Industrial")*1000</f>
        <v>0</v>
      </c>
      <c r="L56" s="34">
        <f ca="1">SUM(B56:K56)*12</f>
        <v>1602.1517736000001</v>
      </c>
      <c r="M56" s="34"/>
      <c r="N56" s="35"/>
      <c r="O56" s="36"/>
      <c r="P56" s="36"/>
      <c r="Q56" s="36"/>
      <c r="R56" s="2"/>
      <c r="S56" s="2"/>
      <c r="T56" s="2"/>
      <c r="U56" s="2"/>
    </row>
    <row r="57" spans="1:21" x14ac:dyDescent="0.25">
      <c r="A57" t="s">
        <v>63</v>
      </c>
      <c r="B57" s="59">
        <f ca="1">SUMIFS(OFFSET(Persistance!$F:$F,0,$A$2-Persistance!$K$1),Persistance!$B:$B,'2014'!$A57,Persistance!$D:$D,'2014'!B$5,Persistance!$A:$A,"Industrial")*1000</f>
        <v>0</v>
      </c>
      <c r="C57" s="59">
        <f ca="1">SUMIFS(OFFSET(Persistance!$F:$F,0,$A$2-Persistance!$K$1),Persistance!$B:$B,'2014'!$A57,Persistance!$D:$D,'2014'!C$5,Persistance!$A:$A,"Industrial")*1000</f>
        <v>0</v>
      </c>
      <c r="D57" s="59">
        <f ca="1">SUMIFS(OFFSET(Persistance!$F:$F,0,$A$2-Persistance!$K$1),Persistance!$B:$B,'2014'!$A57,Persistance!$D:$D,'2014'!D$5,Persistance!$A:$A,"Industrial")*1000</f>
        <v>0</v>
      </c>
      <c r="E57" s="59">
        <f ca="1">SUMIFS(OFFSET(Persistance!$F:$F,0,$A$2-Persistance!$K$1),Persistance!$B:$B,'2014'!$A57,Persistance!$D:$D,'2014'!E$5,Persistance!$A:$A,"Industrial")*1000</f>
        <v>0</v>
      </c>
      <c r="F57" s="59">
        <f ca="1">SUMIFS(OFFSET(Persistance!$F:$F,0,$A$2-Persistance!$K$1),Persistance!$B:$B,'2014'!$A57,Persistance!$D:$D,'2014'!F$5,Persistance!$A:$A,"Industrial")*1000</f>
        <v>0</v>
      </c>
      <c r="G57" s="59">
        <f ca="1">SUMIFS(OFFSET(Persistance!$F:$F,0,$A$2-Persistance!$K$1),Persistance!$B:$B,'2014'!$A57,Persistance!$D:$D,'2014'!G$5,Persistance!$A:$A,"Industrial")*1000</f>
        <v>0</v>
      </c>
      <c r="H57" s="59">
        <f ca="1">SUMIFS(OFFSET(Persistance!$F:$F,0,$A$2-Persistance!$K$1),Persistance!$B:$B,'2014'!$A57,Persistance!$D:$D,'2014'!H$5,Persistance!$A:$A,"Industrial")*1000</f>
        <v>0</v>
      </c>
      <c r="I57" s="59">
        <f ca="1">SUMIFS(OFFSET(Persistance!$F:$F,0,$A$2-Persistance!$K$1),Persistance!$B:$B,'2014'!$A57,Persistance!$D:$D,'2014'!I$5,Persistance!$A:$A,"Industrial")*1000</f>
        <v>0</v>
      </c>
      <c r="J57" s="59">
        <f ca="1">SUMIFS(OFFSET(Persistance!$F:$F,0,$A$2-Persistance!$K$1),Persistance!$B:$B,'2014'!$A57,Persistance!$D:$D,'2014'!J$5,Persistance!$A:$A,"Industrial")*1000</f>
        <v>0</v>
      </c>
      <c r="K57" s="59">
        <f ca="1">SUMIFS(OFFSET(Persistance!$F:$F,0,$A$2-Persistance!$K$1),Persistance!$B:$B,'2014'!$A57,Persistance!$D:$D,'2014'!K$5,Persistance!$A:$A,"Industrial")*1000</f>
        <v>0</v>
      </c>
      <c r="L57" s="34">
        <f t="shared" ref="L57:L60" ca="1" si="7">SUM(B57:K57)*12</f>
        <v>0</v>
      </c>
      <c r="M57" s="34"/>
      <c r="N57" s="35"/>
      <c r="O57" s="36"/>
      <c r="P57" s="36"/>
      <c r="Q57" s="36"/>
      <c r="R57" s="2"/>
      <c r="S57" s="2"/>
      <c r="T57" s="2"/>
      <c r="U57" s="2"/>
    </row>
    <row r="58" spans="1:21" x14ac:dyDescent="0.25">
      <c r="A58" t="s">
        <v>64</v>
      </c>
      <c r="B58" s="59">
        <f ca="1">SUMIFS(OFFSET(Persistance!$F:$F,0,$A$2-Persistance!$K$1),Persistance!$B:$B,'2014'!$A58,Persistance!$D:$D,'2014'!B$5,Persistance!$A:$A,"Industrial")*1000</f>
        <v>0</v>
      </c>
      <c r="C58" s="59">
        <f ca="1">SUMIFS(OFFSET(Persistance!$F:$F,0,$A$2-Persistance!$K$1),Persistance!$B:$B,'2014'!$A58,Persistance!$D:$D,'2014'!C$5,Persistance!$A:$A,"Industrial")*1000</f>
        <v>0</v>
      </c>
      <c r="D58" s="59">
        <f ca="1">SUMIFS(OFFSET(Persistance!$F:$F,0,$A$2-Persistance!$K$1),Persistance!$B:$B,'2014'!$A58,Persistance!$D:$D,'2014'!D$5,Persistance!$A:$A,"Industrial")*1000</f>
        <v>0</v>
      </c>
      <c r="E58" s="59">
        <f ca="1">SUMIFS(OFFSET(Persistance!$F:$F,0,$A$2-Persistance!$K$1),Persistance!$B:$B,'2014'!$A58,Persistance!$D:$D,'2014'!E$5,Persistance!$A:$A,"Industrial")*1000</f>
        <v>0</v>
      </c>
      <c r="F58" s="59">
        <f ca="1">SUMIFS(OFFSET(Persistance!$F:$F,0,$A$2-Persistance!$K$1),Persistance!$B:$B,'2014'!$A58,Persistance!$D:$D,'2014'!F$5,Persistance!$A:$A,"Industrial")*1000</f>
        <v>0</v>
      </c>
      <c r="G58" s="59">
        <f ca="1">SUMIFS(OFFSET(Persistance!$F:$F,0,$A$2-Persistance!$K$1),Persistance!$B:$B,'2014'!$A58,Persistance!$D:$D,'2014'!G$5,Persistance!$A:$A,"Industrial")*1000</f>
        <v>0</v>
      </c>
      <c r="H58" s="59">
        <f ca="1">SUMIFS(OFFSET(Persistance!$F:$F,0,$A$2-Persistance!$K$1),Persistance!$B:$B,'2014'!$A58,Persistance!$D:$D,'2014'!H$5,Persistance!$A:$A,"Industrial")*1000</f>
        <v>0</v>
      </c>
      <c r="I58" s="59">
        <f ca="1">SUMIFS(OFFSET(Persistance!$F:$F,0,$A$2-Persistance!$K$1),Persistance!$B:$B,'2014'!$A58,Persistance!$D:$D,'2014'!I$5,Persistance!$A:$A,"Industrial")*1000</f>
        <v>0</v>
      </c>
      <c r="J58" s="59">
        <f ca="1">SUMIFS(OFFSET(Persistance!$F:$F,0,$A$2-Persistance!$K$1),Persistance!$B:$B,'2014'!$A58,Persistance!$D:$D,'2014'!J$5,Persistance!$A:$A,"Industrial")*1000</f>
        <v>0</v>
      </c>
      <c r="K58" s="59">
        <f ca="1">SUMIFS(OFFSET(Persistance!$F:$F,0,$A$2-Persistance!$K$1),Persistance!$B:$B,'2014'!$A58,Persistance!$D:$D,'2014'!K$5,Persistance!$A:$A,"Industrial")*1000</f>
        <v>0</v>
      </c>
      <c r="L58" s="34">
        <f t="shared" ca="1" si="7"/>
        <v>0</v>
      </c>
      <c r="M58" s="34"/>
      <c r="N58" s="35"/>
      <c r="O58" s="36"/>
      <c r="P58" s="36"/>
      <c r="Q58" s="36"/>
      <c r="R58" s="2"/>
      <c r="S58" s="2"/>
      <c r="T58" s="2"/>
      <c r="U58" s="2"/>
    </row>
    <row r="59" spans="1:21" x14ac:dyDescent="0.25">
      <c r="A59" t="s">
        <v>62</v>
      </c>
      <c r="B59" s="59">
        <f ca="1">SUMIFS(OFFSET(Persistance!$F:$F,0,$A$2-Persistance!$K$1),Persistance!$B:$B,'2014'!$A59,Persistance!$D:$D,'2014'!B$5,Persistance!$A:$A,"Industrial")*1000</f>
        <v>0</v>
      </c>
      <c r="C59" s="59">
        <f ca="1">SUMIFS(OFFSET(Persistance!$F:$F,0,$A$2-Persistance!$K$1),Persistance!$B:$B,'2014'!$A59,Persistance!$D:$D,'2014'!C$5,Persistance!$A:$A,"Industrial")*1000</f>
        <v>0</v>
      </c>
      <c r="D59" s="59">
        <f ca="1">SUMIFS(OFFSET(Persistance!$F:$F,0,$A$2-Persistance!$K$1),Persistance!$B:$B,'2014'!$A59,Persistance!$D:$D,'2014'!D$5,Persistance!$A:$A,"Industrial")*1000</f>
        <v>0</v>
      </c>
      <c r="E59" s="59">
        <f ca="1">SUMIFS(OFFSET(Persistance!$F:$F,0,$A$2-Persistance!$K$1),Persistance!$B:$B,'2014'!$A59,Persistance!$D:$D,'2014'!E$5,Persistance!$A:$A,"Industrial")*1000</f>
        <v>0</v>
      </c>
      <c r="F59" s="59">
        <f ca="1">SUMIFS(OFFSET(Persistance!$F:$F,0,$A$2-Persistance!$K$1),Persistance!$B:$B,'2014'!$A59,Persistance!$D:$D,'2014'!F$5,Persistance!$A:$A,"Industrial")*1000</f>
        <v>0</v>
      </c>
      <c r="G59" s="59">
        <f ca="1">SUMIFS(OFFSET(Persistance!$F:$F,0,$A$2-Persistance!$K$1),Persistance!$B:$B,'2014'!$A59,Persistance!$D:$D,'2014'!G$5,Persistance!$A:$A,"Industrial")*1000</f>
        <v>0</v>
      </c>
      <c r="H59" s="59">
        <f ca="1">SUMIFS(OFFSET(Persistance!$F:$F,0,$A$2-Persistance!$K$1),Persistance!$B:$B,'2014'!$A59,Persistance!$D:$D,'2014'!H$5,Persistance!$A:$A,"Industrial")*1000</f>
        <v>0</v>
      </c>
      <c r="I59" s="59">
        <f ca="1">SUMIFS(OFFSET(Persistance!$F:$F,0,$A$2-Persistance!$K$1),Persistance!$B:$B,'2014'!$A59,Persistance!$D:$D,'2014'!I$5,Persistance!$A:$A,"Industrial")*1000</f>
        <v>0</v>
      </c>
      <c r="J59" s="59">
        <f ca="1">SUMIFS(OFFSET(Persistance!$F:$F,0,$A$2-Persistance!$K$1),Persistance!$B:$B,'2014'!$A59,Persistance!$D:$D,'2014'!J$5,Persistance!$A:$A,"Industrial")*1000</f>
        <v>0</v>
      </c>
      <c r="K59" s="59">
        <f ca="1">SUMIFS(OFFSET(Persistance!$F:$F,0,$A$2-Persistance!$K$1),Persistance!$B:$B,'2014'!$A59,Persistance!$D:$D,'2014'!K$5,Persistance!$A:$A,"Industrial")*1000</f>
        <v>0</v>
      </c>
      <c r="L59" s="34">
        <f t="shared" ca="1" si="7"/>
        <v>0</v>
      </c>
      <c r="M59" s="34"/>
      <c r="N59" s="35"/>
      <c r="O59" s="36"/>
      <c r="P59" s="36"/>
      <c r="Q59" s="36"/>
      <c r="R59" s="2"/>
      <c r="S59" s="2"/>
      <c r="T59" s="2"/>
      <c r="U59" s="2"/>
    </row>
    <row r="60" spans="1:21" x14ac:dyDescent="0.25">
      <c r="A60" t="s">
        <v>14</v>
      </c>
      <c r="B60" s="59">
        <f ca="1">SUMIFS(OFFSET(Persistance!$F:$F,0,$A$2-Persistance!$F$1),Persistance!$B:$B,'2014'!$A60,Persistance!$D:$D,'2014'!B$5)*1000*'Retrofit Split'!B$7</f>
        <v>0</v>
      </c>
      <c r="C60" s="59">
        <f ca="1">SUMIFS(OFFSET(Persistance!$F:$F,0,$A$2-Persistance!$F$1),Persistance!$B:$B,'2014'!$A60,Persistance!$D:$D,'2014'!C$5)*1000*'Retrofit Split'!C$7</f>
        <v>13.825293911748684</v>
      </c>
      <c r="D60" s="59">
        <f ca="1">SUMIFS(OFFSET(Persistance!$F:$F,0,$A$2-Persistance!$F$1),Persistance!$B:$B,'2014'!$A60,Persistance!$D:$D,'2014'!D$5)*1000*'Retrofit Split'!D$7</f>
        <v>162.2825993564401</v>
      </c>
      <c r="E60" s="59">
        <f ca="1">SUMIFS(OFFSET(Persistance!$F:$F,0,$A$2-Persistance!$F$1),Persistance!$B:$B,'2014'!$A60,Persistance!$D:$D,'2014'!E$5)*1000*'Retrofit Split'!E$7</f>
        <v>67.937379336897592</v>
      </c>
      <c r="F60" s="59">
        <f ca="1">SUMIFS(OFFSET(Persistance!$F:$F,0,$A$2-Persistance!$F$1),Persistance!$B:$B,'2014'!$A60,Persistance!$D:$D,'2014'!F$5)*1000*'Retrofit Split'!F$7</f>
        <v>0</v>
      </c>
      <c r="G60" s="59">
        <f ca="1">SUMIFS(OFFSET(Persistance!$F:$F,0,$A$2-Persistance!$F$1),Persistance!$B:$B,'2014'!$A60,Persistance!$D:$D,'2014'!G$5)*1000*'Retrofit Split'!G$7</f>
        <v>0</v>
      </c>
      <c r="H60" s="59">
        <f ca="1">SUMIFS(OFFSET(Persistance!$F:$F,0,$A$2-Persistance!$F$1),Persistance!$B:$B,'2014'!$A60,Persistance!$D:$D,'2014'!H$5)*1000*'Retrofit Split'!H$7</f>
        <v>0</v>
      </c>
      <c r="I60" s="59">
        <f ca="1">SUMIFS(OFFSET(Persistance!$F:$F,0,$A$2-Persistance!$F$1),Persistance!$B:$B,'2014'!$A60,Persistance!$D:$D,'2014'!I$5)*1000*'Retrofit Split'!I$7</f>
        <v>0</v>
      </c>
      <c r="J60" s="59">
        <f ca="1">SUMIFS(OFFSET(Persistance!$F:$F,0,$A$2-Persistance!$F$1),Persistance!$B:$B,'2014'!$A60,Persistance!$D:$D,'2014'!J$5)*1000*'Retrofit Split'!J$7</f>
        <v>0</v>
      </c>
      <c r="K60" s="59">
        <f ca="1">SUMIFS(OFFSET(Persistance!$F:$F,0,$A$2-Persistance!$F$1),Persistance!$B:$B,'2014'!$A60,Persistance!$D:$D,'2014'!K$5)*1000*'Retrofit Split'!K$7</f>
        <v>0</v>
      </c>
      <c r="L60" s="34">
        <f t="shared" ca="1" si="7"/>
        <v>2928.5432712610364</v>
      </c>
      <c r="M60" s="34"/>
      <c r="N60" s="35"/>
      <c r="O60" s="36"/>
      <c r="P60" s="36"/>
      <c r="Q60" s="36"/>
      <c r="R60" s="2"/>
      <c r="S60" s="28" t="s">
        <v>49</v>
      </c>
      <c r="T60" s="28" t="s">
        <v>17</v>
      </c>
      <c r="U60" s="2" t="s">
        <v>50</v>
      </c>
    </row>
    <row r="61" spans="1:21" x14ac:dyDescent="0.25">
      <c r="B61" s="29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5"/>
      <c r="O61" s="36"/>
      <c r="P61" s="36"/>
      <c r="Q61" s="36"/>
      <c r="R61" s="2"/>
      <c r="S61" s="29">
        <f ca="1">$A$2</f>
        <v>2014</v>
      </c>
      <c r="T61" s="58">
        <f ca="1">AVERAGEIFS(Rates!E:E,Rates!F:F,'2014'!S61,Rates!G:G,"Industrial")</f>
        <v>6.4807999999999995</v>
      </c>
      <c r="U61" s="30">
        <f ca="1">AVERAGEIFS(Rates!B:B,Rates!F:F,'2014'!S61,Rates!G:G,"Industrial")</f>
        <v>41640</v>
      </c>
    </row>
    <row r="62" spans="1:21" x14ac:dyDescent="0.25">
      <c r="A62" t="s">
        <v>19</v>
      </c>
      <c r="B62" s="37">
        <f ca="1">SUM(B51:B61)</f>
        <v>0</v>
      </c>
      <c r="C62" s="37">
        <f ca="1">SUM(C51:C61)</f>
        <v>144.41029391174868</v>
      </c>
      <c r="D62" s="37">
        <f ca="1">SUM(D51:D61)</f>
        <v>162.2825993564401</v>
      </c>
      <c r="E62" s="37">
        <f t="shared" ref="E62:L62" ca="1" si="8">SUM(E51:E61)</f>
        <v>1346.4760271368975</v>
      </c>
      <c r="F62" s="37">
        <f t="shared" ca="1" si="8"/>
        <v>0</v>
      </c>
      <c r="G62" s="37">
        <f t="shared" ca="1" si="8"/>
        <v>0</v>
      </c>
      <c r="H62" s="37">
        <f t="shared" ca="1" si="8"/>
        <v>0</v>
      </c>
      <c r="I62" s="37">
        <f t="shared" ca="1" si="8"/>
        <v>0</v>
      </c>
      <c r="J62" s="37">
        <f t="shared" ca="1" si="8"/>
        <v>0</v>
      </c>
      <c r="K62" s="37">
        <f t="shared" ca="1" si="8"/>
        <v>0</v>
      </c>
      <c r="L62" s="37">
        <f t="shared" ca="1" si="8"/>
        <v>4530.6950448610369</v>
      </c>
      <c r="M62" s="37">
        <v>0</v>
      </c>
      <c r="N62" s="38">
        <f ca="1">(((MONTH(U61)-1)/12)*T62)+(((12-(MONTH(U61)-1))/12)*T61)</f>
        <v>6.4807999999999995</v>
      </c>
      <c r="O62" s="39">
        <f ca="1">ROUND(L62*N62,2)</f>
        <v>29362.53</v>
      </c>
      <c r="P62" s="39">
        <f ca="1">ROUND(M62*N62,2)</f>
        <v>0</v>
      </c>
      <c r="Q62" s="39">
        <f ca="1">+O62-P62</f>
        <v>29362.53</v>
      </c>
      <c r="R62" s="2"/>
      <c r="S62" s="29">
        <f ca="1">S61-1</f>
        <v>2013</v>
      </c>
      <c r="T62" s="58">
        <f ca="1">AVERAGEIFS(Rates!E:E,Rates!F:F,'2014'!S62,Rates!G:G,"Industrial")</f>
        <v>6.4157000000000002</v>
      </c>
      <c r="U62" s="2"/>
    </row>
    <row r="63" spans="1:21" x14ac:dyDescent="0.25">
      <c r="B63" s="57"/>
      <c r="C63" s="57"/>
      <c r="D63" s="57"/>
      <c r="E63" s="34"/>
      <c r="F63" s="34"/>
      <c r="G63" s="34"/>
      <c r="H63" s="34"/>
      <c r="I63" s="34"/>
      <c r="J63" s="34"/>
      <c r="K63" s="34"/>
      <c r="L63" s="61">
        <f ca="1">L62/12</f>
        <v>377.55792040508641</v>
      </c>
      <c r="M63" s="34"/>
      <c r="N63" s="35"/>
      <c r="O63" s="36"/>
      <c r="P63" s="36"/>
      <c r="Q63" s="36"/>
      <c r="R63" s="2"/>
      <c r="S63" s="2"/>
      <c r="T63" s="2"/>
      <c r="U63" s="2"/>
    </row>
    <row r="64" spans="1:21" ht="15.75" thickBot="1" x14ac:dyDescent="0.3">
      <c r="A64" t="s">
        <v>20</v>
      </c>
      <c r="B64" s="29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40">
        <f ca="1">SUM(O30:O63)</f>
        <v>121208.5</v>
      </c>
      <c r="P64" s="40">
        <f ca="1">SUM(P30:P63)</f>
        <v>0</v>
      </c>
      <c r="Q64" s="40">
        <f ca="1">SUM(Q30:Q63)</f>
        <v>121208.5</v>
      </c>
      <c r="R64" s="2"/>
      <c r="S64" s="2"/>
      <c r="T64" s="2"/>
      <c r="U64" s="2"/>
    </row>
    <row r="65" spans="3:21" ht="15.75" thickTop="1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R65" s="2"/>
      <c r="S65" s="2"/>
      <c r="T65" s="2"/>
      <c r="U65" s="2"/>
    </row>
    <row r="66" spans="3:2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R66" s="2"/>
      <c r="S66" s="2"/>
      <c r="T66" s="2"/>
      <c r="U66" s="2"/>
    </row>
    <row r="67" spans="3:2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R67" s="2"/>
      <c r="S67" s="2"/>
      <c r="T67" s="2"/>
      <c r="U67" s="2"/>
    </row>
    <row r="68" spans="3:21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R68" s="2"/>
      <c r="S68" s="2"/>
      <c r="T68" s="2"/>
      <c r="U6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workbookViewId="0">
      <selection activeCell="G35" sqref="G35"/>
    </sheetView>
  </sheetViews>
  <sheetFormatPr defaultRowHeight="15" x14ac:dyDescent="0.25"/>
  <cols>
    <col min="1" max="1" width="33.5703125" customWidth="1"/>
    <col min="2" max="2" width="14.140625" customWidth="1"/>
    <col min="3" max="3" width="12.28515625" customWidth="1"/>
    <col min="4" max="11" width="11.5703125" bestFit="1" customWidth="1"/>
    <col min="12" max="12" width="10.5703125" bestFit="1" customWidth="1"/>
    <col min="14" max="14" width="9.5703125" bestFit="1" customWidth="1"/>
    <col min="15" max="15" width="14.7109375" style="1" bestFit="1" customWidth="1"/>
    <col min="16" max="16" width="11.140625" style="1" bestFit="1" customWidth="1"/>
    <col min="17" max="17" width="14.7109375" style="1" bestFit="1" customWidth="1"/>
    <col min="21" max="21" width="10" bestFit="1" customWidth="1"/>
  </cols>
  <sheetData>
    <row r="1" spans="1:21" x14ac:dyDescent="0.25">
      <c r="A1" t="s">
        <v>28</v>
      </c>
    </row>
    <row r="2" spans="1:21" x14ac:dyDescent="0.25">
      <c r="A2">
        <f ca="1">_xlfn.NUMBERVALUE(MID(CELL("filename",A1),FIND("]",CELL("filename",A1))+1,255))</f>
        <v>2015</v>
      </c>
    </row>
    <row r="4" spans="1:21" x14ac:dyDescent="0.25">
      <c r="L4" s="4">
        <f ca="1">A2</f>
        <v>2015</v>
      </c>
    </row>
    <row r="5" spans="1:21" x14ac:dyDescent="0.25">
      <c r="B5" s="4">
        <v>2011</v>
      </c>
      <c r="C5" s="4">
        <f>B5+1</f>
        <v>2012</v>
      </c>
      <c r="D5" s="4">
        <f>C5+1</f>
        <v>2013</v>
      </c>
      <c r="E5" s="4">
        <f t="shared" ref="E5:K5" si="0">D5+1</f>
        <v>2014</v>
      </c>
      <c r="F5" s="4">
        <f t="shared" si="0"/>
        <v>2015</v>
      </c>
      <c r="G5" s="4">
        <f t="shared" si="0"/>
        <v>2016</v>
      </c>
      <c r="H5" s="4">
        <f t="shared" si="0"/>
        <v>2017</v>
      </c>
      <c r="I5" s="4">
        <f t="shared" si="0"/>
        <v>2018</v>
      </c>
      <c r="J5" s="4">
        <f t="shared" si="0"/>
        <v>2019</v>
      </c>
      <c r="K5" s="4">
        <f t="shared" si="0"/>
        <v>2020</v>
      </c>
      <c r="L5" s="4" t="s">
        <v>15</v>
      </c>
      <c r="M5" t="s">
        <v>22</v>
      </c>
      <c r="N5" t="s">
        <v>16</v>
      </c>
      <c r="O5" s="9" t="s">
        <v>21</v>
      </c>
      <c r="P5" s="9" t="s">
        <v>22</v>
      </c>
    </row>
    <row r="6" spans="1:21" x14ac:dyDescent="0.25">
      <c r="A6" s="5" t="s">
        <v>11</v>
      </c>
      <c r="B6" s="5" t="str">
        <f ca="1">IF(B5&lt;$A$2,"Persistance",IF(B5=$A$2,"Current","N/A"))</f>
        <v>Persistance</v>
      </c>
      <c r="C6" s="5" t="str">
        <f t="shared" ref="C6:K6" ca="1" si="1">IF(C5&lt;$A$2,"Persistance",IF(C5=$A$2,"Current","N/A"))</f>
        <v>Persistance</v>
      </c>
      <c r="D6" s="5" t="str">
        <f t="shared" ca="1" si="1"/>
        <v>Persistance</v>
      </c>
      <c r="E6" s="5" t="str">
        <f t="shared" ca="1" si="1"/>
        <v>Persistance</v>
      </c>
      <c r="F6" s="5" t="str">
        <f t="shared" ca="1" si="1"/>
        <v>Current</v>
      </c>
      <c r="G6" s="5" t="str">
        <f t="shared" ca="1" si="1"/>
        <v>N/A</v>
      </c>
      <c r="H6" s="5" t="str">
        <f t="shared" ca="1" si="1"/>
        <v>N/A</v>
      </c>
      <c r="I6" s="5" t="str">
        <f t="shared" ca="1" si="1"/>
        <v>N/A</v>
      </c>
      <c r="J6" s="5" t="str">
        <f t="shared" ca="1" si="1"/>
        <v>N/A</v>
      </c>
      <c r="K6" s="5" t="str">
        <f t="shared" ca="1" si="1"/>
        <v>N/A</v>
      </c>
      <c r="L6" s="5" t="s">
        <v>18</v>
      </c>
      <c r="M6" s="7" t="s">
        <v>18</v>
      </c>
      <c r="N6" s="7" t="s">
        <v>17</v>
      </c>
      <c r="O6" s="8" t="s">
        <v>23</v>
      </c>
      <c r="P6" s="8" t="s">
        <v>23</v>
      </c>
      <c r="Q6" s="8" t="s">
        <v>24</v>
      </c>
    </row>
    <row r="8" spans="1:21" x14ac:dyDescent="0.25">
      <c r="A8" t="s">
        <v>70</v>
      </c>
      <c r="B8" s="59">
        <f ca="1">SUMIFS(OFFSET(Persistance!$K:$K,0,$A$2-Persistance!$K$1),Persistance!$B:$B,'2015'!$A8,Persistance!$D:$D,'2015'!B$5,Persistance!$A:$A,"Consumer")*1000</f>
        <v>0</v>
      </c>
      <c r="C8" s="59">
        <f ca="1">SUMIFS(OFFSET(Persistance!$K:$K,0,$A$2-Persistance!$K$1),Persistance!$B:$B,'2015'!$A8,Persistance!$D:$D,'2015'!C$5,Persistance!$A:$A,"Consumer")*1000</f>
        <v>0</v>
      </c>
      <c r="D8" s="59">
        <f ca="1">SUMIFS(OFFSET(Persistance!$K:$K,0,$A$2-Persistance!$K$1),Persistance!$B:$B,'2015'!$A8,Persistance!$D:$D,'2015'!D$5,Persistance!$A:$A,"Consumer")*1000</f>
        <v>0</v>
      </c>
      <c r="E8" s="59">
        <f ca="1">SUMIFS(OFFSET(Persistance!$K:$K,0,$A$2-Persistance!$K$1),Persistance!$B:$B,'2015'!$A8,Persistance!$D:$D,'2015'!E$5,Persistance!$A:$A,"Consumer")*1000</f>
        <v>0</v>
      </c>
      <c r="F8" s="59">
        <f ca="1">SUMIFS(OFFSET(Persistance!$K:$K,0,$A$2-Persistance!$K$1),Persistance!$B:$B,'2015'!$A8,Persistance!$D:$D,'2015'!F$5,Persistance!$A:$A,"Consumer")*1000</f>
        <v>0</v>
      </c>
      <c r="G8" s="59">
        <f ca="1">SUMIFS(OFFSET(Persistance!$K:$K,0,$A$2-Persistance!$K$1),Persistance!$B:$B,'2015'!$A8,Persistance!$D:$D,'2015'!G$5,Persistance!$A:$A,"Consumer")*1000</f>
        <v>0</v>
      </c>
      <c r="H8" s="59">
        <f ca="1">SUMIFS(OFFSET(Persistance!$K:$K,0,$A$2-Persistance!$K$1),Persistance!$B:$B,'2015'!$A8,Persistance!$D:$D,'2015'!H$5,Persistance!$A:$A,"Consumer")*1000</f>
        <v>0</v>
      </c>
      <c r="I8" s="59">
        <f ca="1">SUMIFS(OFFSET(Persistance!$K:$K,0,$A$2-Persistance!$K$1),Persistance!$B:$B,'2015'!$A8,Persistance!$D:$D,'2015'!I$5,Persistance!$A:$A,"Consumer")*1000</f>
        <v>0</v>
      </c>
      <c r="J8" s="59">
        <f ca="1">SUMIFS(OFFSET(Persistance!$K:$K,0,$A$2-Persistance!$K$1),Persistance!$B:$B,'2015'!$A8,Persistance!$D:$D,'2015'!J$5,Persistance!$A:$A,"Consumer")*1000</f>
        <v>0</v>
      </c>
      <c r="K8" s="59">
        <f ca="1">SUMIFS(OFFSET(Persistance!$K:$K,0,$A$2-Persistance!$K$1),Persistance!$B:$B,'2015'!$A8,Persistance!$D:$D,'2015'!K$5,Persistance!$A:$A,"Consumer")*1000</f>
        <v>0</v>
      </c>
      <c r="L8" s="34">
        <f ca="1">SUM(B8:K8)</f>
        <v>0</v>
      </c>
      <c r="M8" s="34"/>
      <c r="N8" s="35"/>
      <c r="O8" s="36"/>
      <c r="P8" s="36"/>
      <c r="Q8" s="36"/>
      <c r="R8" s="2"/>
      <c r="U8" s="2"/>
    </row>
    <row r="9" spans="1:21" x14ac:dyDescent="0.25">
      <c r="A9" t="s">
        <v>78</v>
      </c>
      <c r="B9" s="59">
        <f ca="1">SUMIFS(OFFSET(Persistance!$K:$K,0,$A$2-Persistance!$K$1),Persistance!$B:$B,'2015'!$A9,Persistance!$D:$D,'2015'!B$5,Persistance!$A:$A,"Consumer")*1000</f>
        <v>0</v>
      </c>
      <c r="C9" s="59">
        <f ca="1">SUMIFS(OFFSET(Persistance!$K:$K,0,$A$2-Persistance!$K$1),Persistance!$B:$B,'2015'!$A9,Persistance!$D:$D,'2015'!C$5,Persistance!$A:$A,"Consumer")*1000</f>
        <v>0</v>
      </c>
      <c r="D9" s="59">
        <f ca="1">SUMIFS(OFFSET(Persistance!$K:$K,0,$A$2-Persistance!$K$1),Persistance!$B:$B,'2015'!$A9,Persistance!$D:$D,'2015'!D$5,Persistance!$A:$A,"Consumer")*1000</f>
        <v>37868.206720287999</v>
      </c>
      <c r="E9" s="59">
        <f ca="1">SUMIFS(OFFSET(Persistance!$K:$K,0,$A$2-Persistance!$K$1),Persistance!$B:$B,'2015'!$A9,Persistance!$D:$D,'2015'!E$5,Persistance!$A:$A,"Consumer")*1000</f>
        <v>0</v>
      </c>
      <c r="F9" s="59">
        <f ca="1">SUMIFS(OFFSET(Persistance!$K:$K,0,$A$2-Persistance!$K$1),Persistance!$B:$B,'2015'!$A9,Persistance!$D:$D,'2015'!F$5,Persistance!$A:$A,"Consumer")*1000</f>
        <v>0</v>
      </c>
      <c r="G9" s="59">
        <f ca="1">SUMIFS(OFFSET(Persistance!$K:$K,0,$A$2-Persistance!$K$1),Persistance!$B:$B,'2015'!$A9,Persistance!$D:$D,'2015'!G$5,Persistance!$A:$A,"Consumer")*1000</f>
        <v>0</v>
      </c>
      <c r="H9" s="59">
        <f ca="1">SUMIFS(OFFSET(Persistance!$K:$K,0,$A$2-Persistance!$K$1),Persistance!$B:$B,'2015'!$A9,Persistance!$D:$D,'2015'!H$5,Persistance!$A:$A,"Consumer")*1000</f>
        <v>0</v>
      </c>
      <c r="I9" s="59">
        <f ca="1">SUMIFS(OFFSET(Persistance!$K:$K,0,$A$2-Persistance!$K$1),Persistance!$B:$B,'2015'!$A9,Persistance!$D:$D,'2015'!I$5,Persistance!$A:$A,"Consumer")*1000</f>
        <v>0</v>
      </c>
      <c r="J9" s="59">
        <f ca="1">SUMIFS(OFFSET(Persistance!$K:$K,0,$A$2-Persistance!$K$1),Persistance!$B:$B,'2015'!$A9,Persistance!$D:$D,'2015'!J$5,Persistance!$A:$A,"Consumer")*1000</f>
        <v>0</v>
      </c>
      <c r="K9" s="59">
        <f ca="1">SUMIFS(OFFSET(Persistance!$K:$K,0,$A$2-Persistance!$K$1),Persistance!$B:$B,'2015'!$A9,Persistance!$D:$D,'2015'!K$5,Persistance!$A:$A,"Consumer")*1000</f>
        <v>0</v>
      </c>
      <c r="L9" s="34">
        <f t="shared" ref="L9:L28" ca="1" si="2">SUM(B9:K9)</f>
        <v>37868.206720287999</v>
      </c>
      <c r="M9" s="34"/>
      <c r="N9" s="35"/>
      <c r="O9" s="36"/>
      <c r="P9" s="36"/>
      <c r="Q9" s="36"/>
      <c r="R9" s="2"/>
      <c r="S9" s="2"/>
      <c r="T9" s="2"/>
      <c r="U9" s="2"/>
    </row>
    <row r="10" spans="1:21" x14ac:dyDescent="0.25">
      <c r="A10" t="s">
        <v>1</v>
      </c>
      <c r="B10" s="59">
        <f ca="1">SUMIFS(OFFSET(Persistance!$K:$K,0,$A$2-Persistance!$K$1),Persistance!$B:$B,'2015'!$A10,Persistance!$D:$D,'2015'!B$5,Persistance!$A:$A,"Consumer")*1000</f>
        <v>0</v>
      </c>
      <c r="C10" s="59">
        <f ca="1">SUMIFS(OFFSET(Persistance!$K:$K,0,$A$2-Persistance!$K$1),Persistance!$B:$B,'2015'!$A10,Persistance!$D:$D,'2015'!C$5,Persistance!$A:$A,"Consumer")*1000</f>
        <v>9490.8138896209803</v>
      </c>
      <c r="D10" s="59">
        <f ca="1">SUMIFS(OFFSET(Persistance!$K:$K,0,$A$2-Persistance!$K$1),Persistance!$B:$B,'2015'!$A10,Persistance!$D:$D,'2015'!D$5,Persistance!$A:$A,"Consumer")*1000</f>
        <v>22535.832559999999</v>
      </c>
      <c r="E10" s="59">
        <f ca="1">SUMIFS(OFFSET(Persistance!$K:$K,0,$A$2-Persistance!$K$1),Persistance!$B:$B,'2015'!$A10,Persistance!$D:$D,'2015'!E$5,Persistance!$A:$A,"Consumer")*1000</f>
        <v>26969.111089999999</v>
      </c>
      <c r="F10" s="59">
        <f ca="1">SUMIFS(OFFSET(Persistance!$K:$K,0,$A$2-Persistance!$K$1),Persistance!$B:$B,'2015'!$A10,Persistance!$D:$D,'2015'!F$5,Persistance!$A:$A,"Consumer")*1000</f>
        <v>0</v>
      </c>
      <c r="G10" s="59">
        <f ca="1">SUMIFS(OFFSET(Persistance!$K:$K,0,$A$2-Persistance!$K$1),Persistance!$B:$B,'2015'!$A10,Persistance!$D:$D,'2015'!G$5,Persistance!$A:$A,"Consumer")*1000</f>
        <v>0</v>
      </c>
      <c r="H10" s="59">
        <f ca="1">SUMIFS(OFFSET(Persistance!$K:$K,0,$A$2-Persistance!$K$1),Persistance!$B:$B,'2015'!$A10,Persistance!$D:$D,'2015'!H$5,Persistance!$A:$A,"Consumer")*1000</f>
        <v>0</v>
      </c>
      <c r="I10" s="59">
        <f ca="1">SUMIFS(OFFSET(Persistance!$K:$K,0,$A$2-Persistance!$K$1),Persistance!$B:$B,'2015'!$A10,Persistance!$D:$D,'2015'!I$5,Persistance!$A:$A,"Consumer")*1000</f>
        <v>0</v>
      </c>
      <c r="J10" s="59">
        <f ca="1">SUMIFS(OFFSET(Persistance!$K:$K,0,$A$2-Persistance!$K$1),Persistance!$B:$B,'2015'!$A10,Persistance!$D:$D,'2015'!J$5,Persistance!$A:$A,"Consumer")*1000</f>
        <v>0</v>
      </c>
      <c r="K10" s="59">
        <f ca="1">SUMIFS(OFFSET(Persistance!$K:$K,0,$A$2-Persistance!$K$1),Persistance!$B:$B,'2015'!$A10,Persistance!$D:$D,'2015'!K$5,Persistance!$A:$A,"Consumer")*1000</f>
        <v>0</v>
      </c>
      <c r="L10" s="34">
        <f t="shared" ca="1" si="2"/>
        <v>58995.75753962098</v>
      </c>
      <c r="M10" s="34"/>
      <c r="N10" s="35"/>
      <c r="O10" s="36"/>
      <c r="P10" s="36"/>
      <c r="Q10" s="36"/>
      <c r="R10" s="2"/>
      <c r="S10" s="2"/>
      <c r="T10" s="2"/>
      <c r="U10" s="2"/>
    </row>
    <row r="11" spans="1:21" x14ac:dyDescent="0.25">
      <c r="A11" t="s">
        <v>0</v>
      </c>
      <c r="B11" s="59">
        <f ca="1">SUMIFS(OFFSET(Persistance!$K:$K,0,$A$2-Persistance!$K$1),Persistance!$B:$B,'2015'!$A11,Persistance!$D:$D,'2015'!B$5,Persistance!$A:$A,"Consumer")*1000</f>
        <v>0</v>
      </c>
      <c r="C11" s="59">
        <f ca="1">SUMIFS(OFFSET(Persistance!$K:$K,0,$A$2-Persistance!$K$1),Persistance!$B:$B,'2015'!$A11,Persistance!$D:$D,'2015'!C$5,Persistance!$A:$A,"Consumer")*1000</f>
        <v>38352.524937674651</v>
      </c>
      <c r="D11" s="59">
        <f ca="1">SUMIFS(OFFSET(Persistance!$K:$K,0,$A$2-Persistance!$K$1),Persistance!$B:$B,'2015'!$A11,Persistance!$D:$D,'2015'!D$5,Persistance!$A:$A,"Consumer")*1000</f>
        <v>23949.589056406141</v>
      </c>
      <c r="E11" s="59">
        <f ca="1">SUMIFS(OFFSET(Persistance!$K:$K,0,$A$2-Persistance!$K$1),Persistance!$B:$B,'2015'!$A11,Persistance!$D:$D,'2015'!E$5,Persistance!$A:$A,"Consumer")*1000</f>
        <v>25002.85607574616</v>
      </c>
      <c r="F11" s="59">
        <f ca="1">SUMIFS(OFFSET(Persistance!$K:$K,0,$A$2-Persistance!$K$1),Persistance!$B:$B,'2015'!$A11,Persistance!$D:$D,'2015'!F$5,Persistance!$A:$A,"Consumer")*1000</f>
        <v>0</v>
      </c>
      <c r="G11" s="59">
        <f ca="1">SUMIFS(OFFSET(Persistance!$K:$K,0,$A$2-Persistance!$K$1),Persistance!$B:$B,'2015'!$A11,Persistance!$D:$D,'2015'!G$5,Persistance!$A:$A,"Consumer")*1000</f>
        <v>0</v>
      </c>
      <c r="H11" s="59">
        <f ca="1">SUMIFS(OFFSET(Persistance!$K:$K,0,$A$2-Persistance!$K$1),Persistance!$B:$B,'2015'!$A11,Persistance!$D:$D,'2015'!H$5,Persistance!$A:$A,"Consumer")*1000</f>
        <v>0</v>
      </c>
      <c r="I11" s="59">
        <f ca="1">SUMIFS(OFFSET(Persistance!$K:$K,0,$A$2-Persistance!$K$1),Persistance!$B:$B,'2015'!$A11,Persistance!$D:$D,'2015'!I$5,Persistance!$A:$A,"Consumer")*1000</f>
        <v>0</v>
      </c>
      <c r="J11" s="59">
        <f ca="1">SUMIFS(OFFSET(Persistance!$K:$K,0,$A$2-Persistance!$K$1),Persistance!$B:$B,'2015'!$A11,Persistance!$D:$D,'2015'!J$5,Persistance!$A:$A,"Consumer")*1000</f>
        <v>0</v>
      </c>
      <c r="K11" s="59">
        <f ca="1">SUMIFS(OFFSET(Persistance!$K:$K,0,$A$2-Persistance!$K$1),Persistance!$B:$B,'2015'!$A11,Persistance!$D:$D,'2015'!K$5,Persistance!$A:$A,"Consumer")*1000</f>
        <v>0</v>
      </c>
      <c r="L11" s="34">
        <f t="shared" ca="1" si="2"/>
        <v>87304.970069826959</v>
      </c>
      <c r="M11" s="34"/>
      <c r="N11" s="35"/>
      <c r="O11" s="36"/>
      <c r="P11" s="36"/>
      <c r="Q11" s="36"/>
      <c r="R11" s="2"/>
      <c r="S11" s="2"/>
      <c r="T11" s="2"/>
      <c r="U11" s="2"/>
    </row>
    <row r="12" spans="1:21" x14ac:dyDescent="0.25">
      <c r="A12" t="s">
        <v>55</v>
      </c>
      <c r="B12" s="59">
        <f ca="1">SUMIFS(OFFSET(Persistance!$K:$K,0,$A$2-Persistance!$K$1),Persistance!$B:$B,'2015'!$A12,Persistance!$D:$D,'2015'!B$5,Persistance!$A:$A,"Consumer")*1000</f>
        <v>0</v>
      </c>
      <c r="C12" s="59">
        <f ca="1">SUMIFS(OFFSET(Persistance!$K:$K,0,$A$2-Persistance!$K$1),Persistance!$B:$B,'2015'!$A12,Persistance!$D:$D,'2015'!C$5,Persistance!$A:$A,"Consumer")*1000</f>
        <v>0</v>
      </c>
      <c r="D12" s="59">
        <f ca="1">SUMIFS(OFFSET(Persistance!$K:$K,0,$A$2-Persistance!$K$1),Persistance!$B:$B,'2015'!$A12,Persistance!$D:$D,'2015'!D$5,Persistance!$A:$A,"Consumer")*1000</f>
        <v>0</v>
      </c>
      <c r="E12" s="59">
        <f ca="1">SUMIFS(OFFSET(Persistance!$K:$K,0,$A$2-Persistance!$K$1),Persistance!$B:$B,'2015'!$A12,Persistance!$D:$D,'2015'!E$5,Persistance!$A:$A,"Consumer")*1000</f>
        <v>0</v>
      </c>
      <c r="F12" s="59">
        <f ca="1">SUMIFS(OFFSET(Persistance!$K:$K,0,$A$2-Persistance!$K$1),Persistance!$B:$B,'2015'!$A12,Persistance!$D:$D,'2015'!F$5,Persistance!$A:$A,"Consumer")*1000</f>
        <v>14220</v>
      </c>
      <c r="G12" s="59">
        <f ca="1">SUMIFS(OFFSET(Persistance!$K:$K,0,$A$2-Persistance!$K$1),Persistance!$B:$B,'2015'!$A12,Persistance!$D:$D,'2015'!G$5,Persistance!$A:$A,"Consumer")*1000</f>
        <v>0</v>
      </c>
      <c r="H12" s="59">
        <f ca="1">SUMIFS(OFFSET(Persistance!$K:$K,0,$A$2-Persistance!$K$1),Persistance!$B:$B,'2015'!$A12,Persistance!$D:$D,'2015'!H$5,Persistance!$A:$A,"Consumer")*1000</f>
        <v>0</v>
      </c>
      <c r="I12" s="59">
        <f ca="1">SUMIFS(OFFSET(Persistance!$K:$K,0,$A$2-Persistance!$K$1),Persistance!$B:$B,'2015'!$A12,Persistance!$D:$D,'2015'!I$5,Persistance!$A:$A,"Consumer")*1000</f>
        <v>0</v>
      </c>
      <c r="J12" s="59">
        <f ca="1">SUMIFS(OFFSET(Persistance!$K:$K,0,$A$2-Persistance!$K$1),Persistance!$B:$B,'2015'!$A12,Persistance!$D:$D,'2015'!J$5,Persistance!$A:$A,"Consumer")*1000</f>
        <v>0</v>
      </c>
      <c r="K12" s="59">
        <f ca="1">SUMIFS(OFFSET(Persistance!$K:$K,0,$A$2-Persistance!$K$1),Persistance!$B:$B,'2015'!$A12,Persistance!$D:$D,'2015'!K$5,Persistance!$A:$A,"Consumer")*1000</f>
        <v>0</v>
      </c>
      <c r="L12" s="34">
        <f t="shared" ca="1" si="2"/>
        <v>14220</v>
      </c>
      <c r="M12" s="34"/>
      <c r="N12" s="35"/>
      <c r="O12" s="36"/>
      <c r="P12" s="36"/>
      <c r="Q12" s="36"/>
      <c r="R12" s="2"/>
      <c r="S12" s="2"/>
      <c r="T12" s="2"/>
      <c r="U12" s="2"/>
    </row>
    <row r="13" spans="1:21" x14ac:dyDescent="0.25">
      <c r="A13" t="s">
        <v>4</v>
      </c>
      <c r="B13" s="59">
        <f ca="1">SUMIFS(OFFSET(Persistance!$K:$K,0,$A$2-Persistance!$K$1),Persistance!$B:$B,'2015'!$A13,Persistance!$D:$D,'2015'!B$5,Persistance!$A:$A,"Consumer")*1000</f>
        <v>0</v>
      </c>
      <c r="C13" s="59">
        <f ca="1">SUMIFS(OFFSET(Persistance!$K:$K,0,$A$2-Persistance!$K$1),Persistance!$B:$B,'2015'!$A13,Persistance!$D:$D,'2015'!C$5,Persistance!$A:$A,"Consumer")*1000</f>
        <v>136855.33643476819</v>
      </c>
      <c r="D13" s="59">
        <f ca="1">SUMIFS(OFFSET(Persistance!$K:$K,0,$A$2-Persistance!$K$1),Persistance!$B:$B,'2015'!$A13,Persistance!$D:$D,'2015'!D$5,Persistance!$A:$A,"Consumer")*1000</f>
        <v>0</v>
      </c>
      <c r="E13" s="59">
        <f ca="1">SUMIFS(OFFSET(Persistance!$K:$K,0,$A$2-Persistance!$K$1),Persistance!$B:$B,'2015'!$A13,Persistance!$D:$D,'2015'!E$5,Persistance!$A:$A,"Consumer")*1000</f>
        <v>544816.0281</v>
      </c>
      <c r="F13" s="59">
        <f ca="1">SUMIFS(OFFSET(Persistance!$K:$K,0,$A$2-Persistance!$K$1),Persistance!$B:$B,'2015'!$A13,Persistance!$D:$D,'2015'!F$5,Persistance!$A:$A,"Consumer")*1000</f>
        <v>0</v>
      </c>
      <c r="G13" s="59">
        <f ca="1">SUMIFS(OFFSET(Persistance!$K:$K,0,$A$2-Persistance!$K$1),Persistance!$B:$B,'2015'!$A13,Persistance!$D:$D,'2015'!G$5,Persistance!$A:$A,"Consumer")*1000</f>
        <v>0</v>
      </c>
      <c r="H13" s="59">
        <f ca="1">SUMIFS(OFFSET(Persistance!$K:$K,0,$A$2-Persistance!$K$1),Persistance!$B:$B,'2015'!$A13,Persistance!$D:$D,'2015'!H$5,Persistance!$A:$A,"Consumer")*1000</f>
        <v>0</v>
      </c>
      <c r="I13" s="59">
        <f ca="1">SUMIFS(OFFSET(Persistance!$K:$K,0,$A$2-Persistance!$K$1),Persistance!$B:$B,'2015'!$A13,Persistance!$D:$D,'2015'!I$5,Persistance!$A:$A,"Consumer")*1000</f>
        <v>0</v>
      </c>
      <c r="J13" s="59">
        <f ca="1">SUMIFS(OFFSET(Persistance!$K:$K,0,$A$2-Persistance!$K$1),Persistance!$B:$B,'2015'!$A13,Persistance!$D:$D,'2015'!J$5,Persistance!$A:$A,"Consumer")*1000</f>
        <v>0</v>
      </c>
      <c r="K13" s="59">
        <f ca="1">SUMIFS(OFFSET(Persistance!$K:$K,0,$A$2-Persistance!$K$1),Persistance!$B:$B,'2015'!$A13,Persistance!$D:$D,'2015'!K$5,Persistance!$A:$A,"Consumer")*1000</f>
        <v>0</v>
      </c>
      <c r="L13" s="34">
        <f t="shared" ca="1" si="2"/>
        <v>681671.36453476816</v>
      </c>
      <c r="M13" s="34"/>
      <c r="N13" s="35"/>
      <c r="O13" s="36"/>
      <c r="P13" s="36"/>
      <c r="Q13" s="36"/>
      <c r="R13" s="2"/>
      <c r="S13" s="2"/>
      <c r="T13" s="2"/>
      <c r="U13" s="2"/>
    </row>
    <row r="14" spans="1:21" x14ac:dyDescent="0.25">
      <c r="A14" t="s">
        <v>54</v>
      </c>
      <c r="B14" s="59">
        <f ca="1">SUMIFS(OFFSET(Persistance!$K:$K,0,$A$2-Persistance!$K$1),Persistance!$B:$B,'2015'!$A14,Persistance!$D:$D,'2015'!B$5,Persistance!$A:$A,"Consumer")*1000</f>
        <v>0</v>
      </c>
      <c r="C14" s="59">
        <f ca="1">SUMIFS(OFFSET(Persistance!$K:$K,0,$A$2-Persistance!$K$1),Persistance!$B:$B,'2015'!$A14,Persistance!$D:$D,'2015'!C$5,Persistance!$A:$A,"Consumer")*1000</f>
        <v>0</v>
      </c>
      <c r="D14" s="59">
        <f ca="1">SUMIFS(OFFSET(Persistance!$K:$K,0,$A$2-Persistance!$K$1),Persistance!$B:$B,'2015'!$A14,Persistance!$D:$D,'2015'!D$5,Persistance!$A:$A,"Consumer")*1000</f>
        <v>0</v>
      </c>
      <c r="E14" s="59">
        <f ca="1">SUMIFS(OFFSET(Persistance!$K:$K,0,$A$2-Persistance!$K$1),Persistance!$B:$B,'2015'!$A14,Persistance!$D:$D,'2015'!E$5,Persistance!$A:$A,"Consumer")*1000</f>
        <v>0</v>
      </c>
      <c r="F14" s="59">
        <f ca="1">SUMIFS(OFFSET(Persistance!$K:$K,0,$A$2-Persistance!$K$1),Persistance!$B:$B,'2015'!$A14,Persistance!$D:$D,'2015'!F$5,Persistance!$A:$A,"Consumer")*1000</f>
        <v>186251</v>
      </c>
      <c r="G14" s="59">
        <f ca="1">SUMIFS(OFFSET(Persistance!$K:$K,0,$A$2-Persistance!$K$1),Persistance!$B:$B,'2015'!$A14,Persistance!$D:$D,'2015'!G$5,Persistance!$A:$A,"Consumer")*1000</f>
        <v>0</v>
      </c>
      <c r="H14" s="59">
        <f ca="1">SUMIFS(OFFSET(Persistance!$K:$K,0,$A$2-Persistance!$K$1),Persistance!$B:$B,'2015'!$A14,Persistance!$D:$D,'2015'!H$5,Persistance!$A:$A,"Consumer")*1000</f>
        <v>0</v>
      </c>
      <c r="I14" s="59">
        <f ca="1">SUMIFS(OFFSET(Persistance!$K:$K,0,$A$2-Persistance!$K$1),Persistance!$B:$B,'2015'!$A14,Persistance!$D:$D,'2015'!I$5,Persistance!$A:$A,"Consumer")*1000</f>
        <v>0</v>
      </c>
      <c r="J14" s="59">
        <f ca="1">SUMIFS(OFFSET(Persistance!$K:$K,0,$A$2-Persistance!$K$1),Persistance!$B:$B,'2015'!$A14,Persistance!$D:$D,'2015'!J$5,Persistance!$A:$A,"Consumer")*1000</f>
        <v>0</v>
      </c>
      <c r="K14" s="59">
        <f ca="1">SUMIFS(OFFSET(Persistance!$K:$K,0,$A$2-Persistance!$K$1),Persistance!$B:$B,'2015'!$A14,Persistance!$D:$D,'2015'!K$5,Persistance!$A:$A,"Consumer")*1000</f>
        <v>0</v>
      </c>
      <c r="L14" s="34">
        <f t="shared" ca="1" si="2"/>
        <v>186251</v>
      </c>
      <c r="M14" s="34"/>
      <c r="N14" s="35"/>
      <c r="O14" s="36"/>
      <c r="P14" s="36"/>
      <c r="Q14" s="36"/>
      <c r="R14" s="2"/>
      <c r="S14" s="2"/>
      <c r="T14" s="2"/>
      <c r="U14" s="2"/>
    </row>
    <row r="15" spans="1:21" x14ac:dyDescent="0.25">
      <c r="A15" t="s">
        <v>79</v>
      </c>
      <c r="B15" s="59">
        <f ca="1">SUMIFS(OFFSET(Persistance!$K:$K,0,$A$2-Persistance!$K$1),Persistance!$B:$B,'2015'!$A15,Persistance!$D:$D,'2015'!B$5,Persistance!$A:$A,"Consumer")*1000</f>
        <v>0</v>
      </c>
      <c r="C15" s="59">
        <f ca="1">SUMIFS(OFFSET(Persistance!$K:$K,0,$A$2-Persistance!$K$1),Persistance!$B:$B,'2015'!$A15,Persistance!$D:$D,'2015'!C$5,Persistance!$A:$A,"Consumer")*1000</f>
        <v>0</v>
      </c>
      <c r="D15" s="59">
        <f ca="1">SUMIFS(OFFSET(Persistance!$K:$K,0,$A$2-Persistance!$K$1),Persistance!$B:$B,'2015'!$A15,Persistance!$D:$D,'2015'!D$5,Persistance!$A:$A,"Consumer")*1000</f>
        <v>82500.080679909996</v>
      </c>
      <c r="E15" s="59">
        <f ca="1">SUMIFS(OFFSET(Persistance!$K:$K,0,$A$2-Persistance!$K$1),Persistance!$B:$B,'2015'!$A15,Persistance!$D:$D,'2015'!E$5,Persistance!$A:$A,"Consumer")*1000</f>
        <v>0</v>
      </c>
      <c r="F15" s="59">
        <f ca="1">SUMIFS(OFFSET(Persistance!$K:$K,0,$A$2-Persistance!$K$1),Persistance!$B:$B,'2015'!$A15,Persistance!$D:$D,'2015'!F$5,Persistance!$A:$A,"Consumer")*1000</f>
        <v>0</v>
      </c>
      <c r="G15" s="59">
        <f ca="1">SUMIFS(OFFSET(Persistance!$K:$K,0,$A$2-Persistance!$K$1),Persistance!$B:$B,'2015'!$A15,Persistance!$D:$D,'2015'!G$5,Persistance!$A:$A,"Consumer")*1000</f>
        <v>0</v>
      </c>
      <c r="H15" s="59">
        <f ca="1">SUMIFS(OFFSET(Persistance!$K:$K,0,$A$2-Persistance!$K$1),Persistance!$B:$B,'2015'!$A15,Persistance!$D:$D,'2015'!H$5,Persistance!$A:$A,"Consumer")*1000</f>
        <v>0</v>
      </c>
      <c r="I15" s="59">
        <f ca="1">SUMIFS(OFFSET(Persistance!$K:$K,0,$A$2-Persistance!$K$1),Persistance!$B:$B,'2015'!$A15,Persistance!$D:$D,'2015'!I$5,Persistance!$A:$A,"Consumer")*1000</f>
        <v>0</v>
      </c>
      <c r="J15" s="59">
        <f ca="1">SUMIFS(OFFSET(Persistance!$K:$K,0,$A$2-Persistance!$K$1),Persistance!$B:$B,'2015'!$A15,Persistance!$D:$D,'2015'!J$5,Persistance!$A:$A,"Consumer")*1000</f>
        <v>0</v>
      </c>
      <c r="K15" s="59">
        <f ca="1">SUMIFS(OFFSET(Persistance!$K:$K,0,$A$2-Persistance!$K$1),Persistance!$B:$B,'2015'!$A15,Persistance!$D:$D,'2015'!K$5,Persistance!$A:$A,"Consumer")*1000</f>
        <v>0</v>
      </c>
      <c r="L15" s="34">
        <f t="shared" ca="1" si="2"/>
        <v>82500.080679909996</v>
      </c>
      <c r="M15" s="34"/>
      <c r="N15" s="35"/>
      <c r="O15" s="36"/>
      <c r="P15" s="36"/>
      <c r="Q15" s="36"/>
      <c r="R15" s="2"/>
      <c r="S15" s="2"/>
      <c r="T15" s="2"/>
      <c r="U15" s="2"/>
    </row>
    <row r="16" spans="1:21" x14ac:dyDescent="0.25">
      <c r="A16" t="s">
        <v>3</v>
      </c>
      <c r="B16" s="59">
        <f ca="1">SUMIFS(OFFSET(Persistance!$K:$K,0,$A$2-Persistance!$K$1),Persistance!$B:$B,'2015'!$A16,Persistance!$D:$D,'2015'!B$5,Persistance!$A:$A,"Consumer")*1000</f>
        <v>0</v>
      </c>
      <c r="C16" s="59">
        <f ca="1">SUMIFS(OFFSET(Persistance!$K:$K,0,$A$2-Persistance!$K$1),Persistance!$B:$B,'2015'!$A16,Persistance!$D:$D,'2015'!C$5,Persistance!$A:$A,"Consumer")*1000</f>
        <v>7144.8626837196434</v>
      </c>
      <c r="D16" s="59">
        <f ca="1">SUMIFS(OFFSET(Persistance!$K:$K,0,$A$2-Persistance!$K$1),Persistance!$B:$B,'2015'!$A16,Persistance!$D:$D,'2015'!D$5,Persistance!$A:$A,"Consumer")*1000</f>
        <v>115</v>
      </c>
      <c r="E16" s="59">
        <f ca="1">SUMIFS(OFFSET(Persistance!$K:$K,0,$A$2-Persistance!$K$1),Persistance!$B:$B,'2015'!$A16,Persistance!$D:$D,'2015'!E$5,Persistance!$A:$A,"Consumer")*1000</f>
        <v>141762.82430000001</v>
      </c>
      <c r="F16" s="59">
        <f ca="1">SUMIFS(OFFSET(Persistance!$K:$K,0,$A$2-Persistance!$K$1),Persistance!$B:$B,'2015'!$A16,Persistance!$D:$D,'2015'!F$5,Persistance!$A:$A,"Consumer")*1000</f>
        <v>0</v>
      </c>
      <c r="G16" s="59">
        <f ca="1">SUMIFS(OFFSET(Persistance!$K:$K,0,$A$2-Persistance!$K$1),Persistance!$B:$B,'2015'!$A16,Persistance!$D:$D,'2015'!G$5,Persistance!$A:$A,"Consumer")*1000</f>
        <v>0</v>
      </c>
      <c r="H16" s="59">
        <f ca="1">SUMIFS(OFFSET(Persistance!$K:$K,0,$A$2-Persistance!$K$1),Persistance!$B:$B,'2015'!$A16,Persistance!$D:$D,'2015'!H$5,Persistance!$A:$A,"Consumer")*1000</f>
        <v>0</v>
      </c>
      <c r="I16" s="59">
        <f ca="1">SUMIFS(OFFSET(Persistance!$K:$K,0,$A$2-Persistance!$K$1),Persistance!$B:$B,'2015'!$A16,Persistance!$D:$D,'2015'!I$5,Persistance!$A:$A,"Consumer")*1000</f>
        <v>0</v>
      </c>
      <c r="J16" s="59">
        <f ca="1">SUMIFS(OFFSET(Persistance!$K:$K,0,$A$2-Persistance!$K$1),Persistance!$B:$B,'2015'!$A16,Persistance!$D:$D,'2015'!J$5,Persistance!$A:$A,"Consumer")*1000</f>
        <v>0</v>
      </c>
      <c r="K16" s="59">
        <f ca="1">SUMIFS(OFFSET(Persistance!$K:$K,0,$A$2-Persistance!$K$1),Persistance!$B:$B,'2015'!$A16,Persistance!$D:$D,'2015'!K$5,Persistance!$A:$A,"Consumer")*1000</f>
        <v>0</v>
      </c>
      <c r="L16" s="34">
        <f t="shared" ca="1" si="2"/>
        <v>149022.68698371964</v>
      </c>
      <c r="M16" s="34"/>
      <c r="N16" s="35"/>
      <c r="O16" s="36"/>
      <c r="P16" s="36"/>
      <c r="Q16" s="36"/>
      <c r="R16" s="2"/>
      <c r="S16" s="2"/>
      <c r="T16" s="2"/>
      <c r="U16" s="2"/>
    </row>
    <row r="17" spans="1:21" x14ac:dyDescent="0.25">
      <c r="A17" t="s">
        <v>51</v>
      </c>
      <c r="B17" s="59">
        <f ca="1">SUMIFS(OFFSET(Persistance!$K:$K,0,$A$2-Persistance!$K$1),Persistance!$B:$B,'2015'!$A17,Persistance!$D:$D,'2015'!B$5,Persistance!$A:$A,"Consumer")*1000</f>
        <v>0</v>
      </c>
      <c r="C17" s="59">
        <f ca="1">SUMIFS(OFFSET(Persistance!$K:$K,0,$A$2-Persistance!$K$1),Persistance!$B:$B,'2015'!$A17,Persistance!$D:$D,'2015'!C$5,Persistance!$A:$A,"Consumer")*1000</f>
        <v>0</v>
      </c>
      <c r="D17" s="59">
        <f ca="1">SUMIFS(OFFSET(Persistance!$K:$K,0,$A$2-Persistance!$K$1),Persistance!$B:$B,'2015'!$A17,Persistance!$D:$D,'2015'!D$5,Persistance!$A:$A,"Consumer")*1000</f>
        <v>0</v>
      </c>
      <c r="E17" s="59">
        <f ca="1">SUMIFS(OFFSET(Persistance!$K:$K,0,$A$2-Persistance!$K$1),Persistance!$B:$B,'2015'!$A17,Persistance!$D:$D,'2015'!E$5,Persistance!$A:$A,"Consumer")*1000</f>
        <v>0</v>
      </c>
      <c r="F17" s="59">
        <f ca="1">SUMIFS(OFFSET(Persistance!$K:$K,0,$A$2-Persistance!$K$1),Persistance!$B:$B,'2015'!$A17,Persistance!$D:$D,'2015'!F$5,Persistance!$A:$A,"Consumer")*1000</f>
        <v>550222</v>
      </c>
      <c r="G17" s="59">
        <f ca="1">SUMIFS(OFFSET(Persistance!$K:$K,0,$A$2-Persistance!$K$1),Persistance!$B:$B,'2015'!$A17,Persistance!$D:$D,'2015'!G$5,Persistance!$A:$A,"Consumer")*1000</f>
        <v>0</v>
      </c>
      <c r="H17" s="59">
        <f ca="1">SUMIFS(OFFSET(Persistance!$K:$K,0,$A$2-Persistance!$K$1),Persistance!$B:$B,'2015'!$A17,Persistance!$D:$D,'2015'!H$5,Persistance!$A:$A,"Consumer")*1000</f>
        <v>0</v>
      </c>
      <c r="I17" s="59">
        <f ca="1">SUMIFS(OFFSET(Persistance!$K:$K,0,$A$2-Persistance!$K$1),Persistance!$B:$B,'2015'!$A17,Persistance!$D:$D,'2015'!I$5,Persistance!$A:$A,"Consumer")*1000</f>
        <v>0</v>
      </c>
      <c r="J17" s="59">
        <f ca="1">SUMIFS(OFFSET(Persistance!$K:$K,0,$A$2-Persistance!$K$1),Persistance!$B:$B,'2015'!$A17,Persistance!$D:$D,'2015'!J$5,Persistance!$A:$A,"Consumer")*1000</f>
        <v>0</v>
      </c>
      <c r="K17" s="59">
        <f ca="1">SUMIFS(OFFSET(Persistance!$K:$K,0,$A$2-Persistance!$K$1),Persistance!$B:$B,'2015'!$A17,Persistance!$D:$D,'2015'!K$5,Persistance!$A:$A,"Consumer")*1000</f>
        <v>0</v>
      </c>
      <c r="L17" s="34">
        <f t="shared" ca="1" si="2"/>
        <v>550222</v>
      </c>
      <c r="M17" s="34"/>
      <c r="N17" s="35"/>
      <c r="O17" s="36"/>
      <c r="P17" s="36"/>
      <c r="Q17" s="36"/>
      <c r="R17" s="2"/>
      <c r="S17" s="2"/>
      <c r="T17" s="2"/>
      <c r="U17" s="2"/>
    </row>
    <row r="18" spans="1:21" x14ac:dyDescent="0.25">
      <c r="A18" t="s">
        <v>6</v>
      </c>
      <c r="B18" s="59">
        <f ca="1">SUMIFS(OFFSET(Persistance!$K:$K,0,$A$2-Persistance!$K$1),Persistance!$B:$B,'2015'!$A18,Persistance!$D:$D,'2015'!B$5,Persistance!$A:$A,"Consumer")*1000</f>
        <v>0</v>
      </c>
      <c r="C18" s="59">
        <f ca="1">SUMIFS(OFFSET(Persistance!$K:$K,0,$A$2-Persistance!$K$1),Persistance!$B:$B,'2015'!$A18,Persistance!$D:$D,'2015'!C$5,Persistance!$A:$A,"Consumer")*1000</f>
        <v>4410.7871246337891</v>
      </c>
      <c r="D18" s="59">
        <f ca="1">SUMIFS(OFFSET(Persistance!$K:$K,0,$A$2-Persistance!$K$1),Persistance!$B:$B,'2015'!$A18,Persistance!$D:$D,'2015'!D$5,Persistance!$A:$A,"Consumer")*1000</f>
        <v>143963.36561143299</v>
      </c>
      <c r="E18" s="59">
        <f ca="1">SUMIFS(OFFSET(Persistance!$K:$K,0,$A$2-Persistance!$K$1),Persistance!$B:$B,'2015'!$A18,Persistance!$D:$D,'2015'!E$5,Persistance!$A:$A,"Consumer")*1000</f>
        <v>83865.830539999995</v>
      </c>
      <c r="F18" s="59">
        <f ca="1">SUMIFS(OFFSET(Persistance!$K:$K,0,$A$2-Persistance!$K$1),Persistance!$B:$B,'2015'!$A18,Persistance!$D:$D,'2015'!F$5,Persistance!$A:$A,"Consumer")*1000</f>
        <v>0</v>
      </c>
      <c r="G18" s="59">
        <f ca="1">SUMIFS(OFFSET(Persistance!$K:$K,0,$A$2-Persistance!$K$1),Persistance!$B:$B,'2015'!$A18,Persistance!$D:$D,'2015'!G$5,Persistance!$A:$A,"Consumer")*1000</f>
        <v>0</v>
      </c>
      <c r="H18" s="59">
        <f ca="1">SUMIFS(OFFSET(Persistance!$K:$K,0,$A$2-Persistance!$K$1),Persistance!$B:$B,'2015'!$A18,Persistance!$D:$D,'2015'!H$5,Persistance!$A:$A,"Consumer")*1000</f>
        <v>0</v>
      </c>
      <c r="I18" s="59">
        <f ca="1">SUMIFS(OFFSET(Persistance!$K:$K,0,$A$2-Persistance!$K$1),Persistance!$B:$B,'2015'!$A18,Persistance!$D:$D,'2015'!I$5,Persistance!$A:$A,"Consumer")*1000</f>
        <v>0</v>
      </c>
      <c r="J18" s="59">
        <f ca="1">SUMIFS(OFFSET(Persistance!$K:$K,0,$A$2-Persistance!$K$1),Persistance!$B:$B,'2015'!$A18,Persistance!$D:$D,'2015'!J$5,Persistance!$A:$A,"Consumer")*1000</f>
        <v>0</v>
      </c>
      <c r="K18" s="59">
        <f ca="1">SUMIFS(OFFSET(Persistance!$K:$K,0,$A$2-Persistance!$K$1),Persistance!$B:$B,'2015'!$A18,Persistance!$D:$D,'2015'!K$5,Persistance!$A:$A,"Consumer")*1000</f>
        <v>0</v>
      </c>
      <c r="L18" s="34">
        <f t="shared" ca="1" si="2"/>
        <v>232239.98327606678</v>
      </c>
      <c r="M18" s="34"/>
      <c r="N18" s="35"/>
      <c r="O18" s="36"/>
      <c r="P18" s="36"/>
      <c r="Q18" s="36"/>
      <c r="R18" s="2"/>
      <c r="S18" s="2"/>
      <c r="T18" s="2"/>
      <c r="U18" s="2"/>
    </row>
    <row r="19" spans="1:21" x14ac:dyDescent="0.25">
      <c r="A19" t="s">
        <v>80</v>
      </c>
      <c r="B19" s="59">
        <f ca="1">SUMIFS(OFFSET(Persistance!$K:$K,0,$A$2-Persistance!$K$1),Persistance!$B:$B,'2015'!$A19,Persistance!$D:$D,'2015'!B$5,Persistance!$A:$A,"Consumer")*1000</f>
        <v>0</v>
      </c>
      <c r="C19" s="59">
        <f ca="1">SUMIFS(OFFSET(Persistance!$K:$K,0,$A$2-Persistance!$K$1),Persistance!$B:$B,'2015'!$A19,Persistance!$D:$D,'2015'!C$5,Persistance!$A:$A,"Consumer")*1000</f>
        <v>3282.3859727874205</v>
      </c>
      <c r="D19" s="59">
        <f ca="1">SUMIFS(OFFSET(Persistance!$K:$K,0,$A$2-Persistance!$K$1),Persistance!$B:$B,'2015'!$A19,Persistance!$D:$D,'2015'!D$5,Persistance!$A:$A,"Consumer")*1000</f>
        <v>239553.40246731497</v>
      </c>
      <c r="E19" s="59">
        <f ca="1">SUMIFS(OFFSET(Persistance!$K:$K,0,$A$2-Persistance!$K$1),Persistance!$B:$B,'2015'!$A19,Persistance!$D:$D,'2015'!E$5,Persistance!$A:$A,"Consumer")*1000</f>
        <v>0</v>
      </c>
      <c r="F19" s="59">
        <f ca="1">SUMIFS(OFFSET(Persistance!$K:$K,0,$A$2-Persistance!$K$1),Persistance!$B:$B,'2015'!$A19,Persistance!$D:$D,'2015'!F$5,Persistance!$A:$A,"Consumer")*1000</f>
        <v>0</v>
      </c>
      <c r="G19" s="59">
        <f ca="1">SUMIFS(OFFSET(Persistance!$K:$K,0,$A$2-Persistance!$K$1),Persistance!$B:$B,'2015'!$A19,Persistance!$D:$D,'2015'!G$5,Persistance!$A:$A,"Consumer")*1000</f>
        <v>0</v>
      </c>
      <c r="H19" s="59">
        <f ca="1">SUMIFS(OFFSET(Persistance!$K:$K,0,$A$2-Persistance!$K$1),Persistance!$B:$B,'2015'!$A19,Persistance!$D:$D,'2015'!H$5,Persistance!$A:$A,"Consumer")*1000</f>
        <v>0</v>
      </c>
      <c r="I19" s="59">
        <f ca="1">SUMIFS(OFFSET(Persistance!$K:$K,0,$A$2-Persistance!$K$1),Persistance!$B:$B,'2015'!$A19,Persistance!$D:$D,'2015'!I$5,Persistance!$A:$A,"Consumer")*1000</f>
        <v>0</v>
      </c>
      <c r="J19" s="59">
        <f ca="1">SUMIFS(OFFSET(Persistance!$K:$K,0,$A$2-Persistance!$K$1),Persistance!$B:$B,'2015'!$A19,Persistance!$D:$D,'2015'!J$5,Persistance!$A:$A,"Consumer")*1000</f>
        <v>0</v>
      </c>
      <c r="K19" s="59">
        <f ca="1">SUMIFS(OFFSET(Persistance!$K:$K,0,$A$2-Persistance!$K$1),Persistance!$B:$B,'2015'!$A19,Persistance!$D:$D,'2015'!K$5,Persistance!$A:$A,"Consumer")*1000</f>
        <v>0</v>
      </c>
      <c r="L19" s="34">
        <f t="shared" ca="1" si="2"/>
        <v>242835.78844010239</v>
      </c>
      <c r="M19" s="34"/>
      <c r="N19" s="35"/>
      <c r="O19" s="36"/>
      <c r="P19" s="36"/>
      <c r="Q19" s="36"/>
      <c r="R19" s="2"/>
      <c r="S19" s="2"/>
      <c r="T19" s="2"/>
      <c r="U19" s="2"/>
    </row>
    <row r="20" spans="1:21" x14ac:dyDescent="0.25">
      <c r="A20" t="s">
        <v>2</v>
      </c>
      <c r="B20" s="59">
        <f ca="1">SUMIFS(OFFSET(Persistance!$K:$K,0,$A$2-Persistance!$K$1),Persistance!$B:$B,'2015'!$A20,Persistance!$D:$D,'2015'!B$5,Persistance!$A:$A,"Consumer")*1000</f>
        <v>0</v>
      </c>
      <c r="C20" s="59">
        <f ca="1">SUMIFS(OFFSET(Persistance!$K:$K,0,$A$2-Persistance!$K$1),Persistance!$B:$B,'2015'!$A20,Persistance!$D:$D,'2015'!C$5,Persistance!$A:$A,"Consumer")*1000</f>
        <v>111564.36043864068</v>
      </c>
      <c r="D20" s="59">
        <f ca="1">SUMIFS(OFFSET(Persistance!$K:$K,0,$A$2-Persistance!$K$1),Persistance!$B:$B,'2015'!$A20,Persistance!$D:$D,'2015'!D$5,Persistance!$A:$A,"Consumer")*1000</f>
        <v>3418.3554233</v>
      </c>
      <c r="E20" s="59">
        <f ca="1">SUMIFS(OFFSET(Persistance!$K:$K,0,$A$2-Persistance!$K$1),Persistance!$B:$B,'2015'!$A20,Persistance!$D:$D,'2015'!E$5,Persistance!$A:$A,"Consumer")*1000</f>
        <v>367483.69338530005</v>
      </c>
      <c r="F20" s="59">
        <f ca="1">SUMIFS(OFFSET(Persistance!$K:$K,0,$A$2-Persistance!$K$1),Persistance!$B:$B,'2015'!$A20,Persistance!$D:$D,'2015'!F$5,Persistance!$A:$A,"Consumer")*1000</f>
        <v>41379</v>
      </c>
      <c r="G20" s="59">
        <f ca="1">SUMIFS(OFFSET(Persistance!$K:$K,0,$A$2-Persistance!$K$1),Persistance!$B:$B,'2015'!$A20,Persistance!$D:$D,'2015'!G$5,Persistance!$A:$A,"Consumer")*1000</f>
        <v>0</v>
      </c>
      <c r="H20" s="59">
        <f ca="1">SUMIFS(OFFSET(Persistance!$K:$K,0,$A$2-Persistance!$K$1),Persistance!$B:$B,'2015'!$A20,Persistance!$D:$D,'2015'!H$5,Persistance!$A:$A,"Consumer")*1000</f>
        <v>0</v>
      </c>
      <c r="I20" s="59">
        <f ca="1">SUMIFS(OFFSET(Persistance!$K:$K,0,$A$2-Persistance!$K$1),Persistance!$B:$B,'2015'!$A20,Persistance!$D:$D,'2015'!I$5,Persistance!$A:$A,"Consumer")*1000</f>
        <v>0</v>
      </c>
      <c r="J20" s="59">
        <f ca="1">SUMIFS(OFFSET(Persistance!$K:$K,0,$A$2-Persistance!$K$1),Persistance!$B:$B,'2015'!$A20,Persistance!$D:$D,'2015'!J$5,Persistance!$A:$A,"Consumer")*1000</f>
        <v>0</v>
      </c>
      <c r="K20" s="59">
        <f ca="1">SUMIFS(OFFSET(Persistance!$K:$K,0,$A$2-Persistance!$K$1),Persistance!$B:$B,'2015'!$A20,Persistance!$D:$D,'2015'!K$5,Persistance!$A:$A,"Consumer")*1000</f>
        <v>0</v>
      </c>
      <c r="L20" s="34">
        <f t="shared" ca="1" si="2"/>
        <v>523845.40924724075</v>
      </c>
      <c r="M20" s="34"/>
      <c r="N20" s="35"/>
      <c r="O20" s="36"/>
      <c r="P20" s="36"/>
      <c r="Q20" s="36"/>
      <c r="R20" s="2"/>
      <c r="S20" s="2"/>
      <c r="T20" s="2"/>
      <c r="U20" s="2"/>
    </row>
    <row r="21" spans="1:21" x14ac:dyDescent="0.25">
      <c r="A21" t="s">
        <v>56</v>
      </c>
      <c r="B21" s="59">
        <f ca="1">SUMIFS(OFFSET(Persistance!$K:$K,0,$A$2-Persistance!$K$1),Persistance!$B:$B,'2015'!$A21,Persistance!$D:$D,'2015'!B$5,Persistance!$A:$A,"Consumer")*1000</f>
        <v>0</v>
      </c>
      <c r="C21" s="59">
        <f ca="1">SUMIFS(OFFSET(Persistance!$K:$K,0,$A$2-Persistance!$K$1),Persistance!$B:$B,'2015'!$A21,Persistance!$D:$D,'2015'!C$5,Persistance!$A:$A,"Consumer")*1000</f>
        <v>0</v>
      </c>
      <c r="D21" s="59">
        <f ca="1">SUMIFS(OFFSET(Persistance!$K:$K,0,$A$2-Persistance!$K$1),Persistance!$B:$B,'2015'!$A21,Persistance!$D:$D,'2015'!D$5,Persistance!$A:$A,"Consumer")*1000</f>
        <v>0</v>
      </c>
      <c r="E21" s="59">
        <f ca="1">SUMIFS(OFFSET(Persistance!$K:$K,0,$A$2-Persistance!$K$1),Persistance!$B:$B,'2015'!$A21,Persistance!$D:$D,'2015'!E$5,Persistance!$A:$A,"Consumer")*1000</f>
        <v>0</v>
      </c>
      <c r="F21" s="59">
        <f ca="1">SUMIFS(OFFSET(Persistance!$K:$K,0,$A$2-Persistance!$K$1),Persistance!$B:$B,'2015'!$A21,Persistance!$D:$D,'2015'!F$5,Persistance!$A:$A,"Consumer")*1000</f>
        <v>137646</v>
      </c>
      <c r="G21" s="59">
        <f ca="1">SUMIFS(OFFSET(Persistance!$K:$K,0,$A$2-Persistance!$K$1),Persistance!$B:$B,'2015'!$A21,Persistance!$D:$D,'2015'!G$5,Persistance!$A:$A,"Consumer")*1000</f>
        <v>0</v>
      </c>
      <c r="H21" s="59">
        <f ca="1">SUMIFS(OFFSET(Persistance!$K:$K,0,$A$2-Persistance!$K$1),Persistance!$B:$B,'2015'!$A21,Persistance!$D:$D,'2015'!H$5,Persistance!$A:$A,"Consumer")*1000</f>
        <v>0</v>
      </c>
      <c r="I21" s="59">
        <f ca="1">SUMIFS(OFFSET(Persistance!$K:$K,0,$A$2-Persistance!$K$1),Persistance!$B:$B,'2015'!$A21,Persistance!$D:$D,'2015'!I$5,Persistance!$A:$A,"Consumer")*1000</f>
        <v>0</v>
      </c>
      <c r="J21" s="59">
        <f ca="1">SUMIFS(OFFSET(Persistance!$K:$K,0,$A$2-Persistance!$K$1),Persistance!$B:$B,'2015'!$A21,Persistance!$D:$D,'2015'!J$5,Persistance!$A:$A,"Consumer")*1000</f>
        <v>0</v>
      </c>
      <c r="K21" s="59">
        <f ca="1">SUMIFS(OFFSET(Persistance!$K:$K,0,$A$2-Persistance!$K$1),Persistance!$B:$B,'2015'!$A21,Persistance!$D:$D,'2015'!K$5,Persistance!$A:$A,"Consumer")*1000</f>
        <v>0</v>
      </c>
      <c r="L21" s="34">
        <f t="shared" ca="1" si="2"/>
        <v>137646</v>
      </c>
      <c r="M21" s="34"/>
      <c r="N21" s="35"/>
      <c r="O21" s="36"/>
      <c r="P21" s="36"/>
      <c r="Q21" s="36"/>
      <c r="R21" s="2"/>
      <c r="S21" s="2"/>
      <c r="T21" s="2"/>
      <c r="U21" s="2"/>
    </row>
    <row r="22" spans="1:21" x14ac:dyDescent="0.25">
      <c r="A22" t="s">
        <v>65</v>
      </c>
      <c r="B22" s="59">
        <f ca="1">SUMIFS(OFFSET(Persistance!$K:$K,0,$A$2-Persistance!$K$1),Persistance!$B:$B,'2015'!$A22,Persistance!$D:$D,'2015'!B$5,Persistance!$A:$A,"Consumer")*1000</f>
        <v>0</v>
      </c>
      <c r="C22" s="59">
        <f ca="1">SUMIFS(OFFSET(Persistance!$K:$K,0,$A$2-Persistance!$K$1),Persistance!$B:$B,'2015'!$A22,Persistance!$D:$D,'2015'!C$5,Persistance!$A:$A,"Consumer")*1000</f>
        <v>0</v>
      </c>
      <c r="D22" s="59">
        <f ca="1">SUMIFS(OFFSET(Persistance!$K:$K,0,$A$2-Persistance!$K$1),Persistance!$B:$B,'2015'!$A22,Persistance!$D:$D,'2015'!D$5,Persistance!$A:$A,"Consumer")*1000</f>
        <v>0</v>
      </c>
      <c r="E22" s="59">
        <f ca="1">SUMIFS(OFFSET(Persistance!$K:$K,0,$A$2-Persistance!$K$1),Persistance!$B:$B,'2015'!$A22,Persistance!$D:$D,'2015'!E$5,Persistance!$A:$A,"Consumer")*1000</f>
        <v>0</v>
      </c>
      <c r="F22" s="59">
        <f ca="1">SUMIFS(OFFSET(Persistance!$K:$K,0,$A$2-Persistance!$K$1),Persistance!$B:$B,'2015'!$A22,Persistance!$D:$D,'2015'!F$5,Persistance!$A:$A,"Consumer")*1000</f>
        <v>54629</v>
      </c>
      <c r="G22" s="59">
        <f ca="1">SUMIFS(OFFSET(Persistance!$K:$K,0,$A$2-Persistance!$K$1),Persistance!$B:$B,'2015'!$A22,Persistance!$D:$D,'2015'!G$5,Persistance!$A:$A,"Consumer")*1000</f>
        <v>0</v>
      </c>
      <c r="H22" s="59">
        <f ca="1">SUMIFS(OFFSET(Persistance!$K:$K,0,$A$2-Persistance!$K$1),Persistance!$B:$B,'2015'!$A22,Persistance!$D:$D,'2015'!H$5,Persistance!$A:$A,"Consumer")*1000</f>
        <v>0</v>
      </c>
      <c r="I22" s="59">
        <f ca="1">SUMIFS(OFFSET(Persistance!$K:$K,0,$A$2-Persistance!$K$1),Persistance!$B:$B,'2015'!$A22,Persistance!$D:$D,'2015'!I$5,Persistance!$A:$A,"Consumer")*1000</f>
        <v>0</v>
      </c>
      <c r="J22" s="59">
        <f ca="1">SUMIFS(OFFSET(Persistance!$K:$K,0,$A$2-Persistance!$K$1),Persistance!$B:$B,'2015'!$A22,Persistance!$D:$D,'2015'!J$5,Persistance!$A:$A,"Consumer")*1000</f>
        <v>0</v>
      </c>
      <c r="K22" s="59">
        <f ca="1">SUMIFS(OFFSET(Persistance!$K:$K,0,$A$2-Persistance!$K$1),Persistance!$B:$B,'2015'!$A22,Persistance!$D:$D,'2015'!K$5,Persistance!$A:$A,"Consumer")*1000</f>
        <v>0</v>
      </c>
      <c r="L22" s="34">
        <f t="shared" ca="1" si="2"/>
        <v>54629</v>
      </c>
      <c r="M22" s="34"/>
      <c r="N22" s="35"/>
      <c r="O22" s="36"/>
      <c r="P22" s="36"/>
      <c r="Q22" s="36"/>
      <c r="R22" s="2"/>
      <c r="S22" s="2"/>
      <c r="T22" s="2"/>
      <c r="U22" s="2"/>
    </row>
    <row r="23" spans="1:21" x14ac:dyDescent="0.25">
      <c r="A23" t="s">
        <v>74</v>
      </c>
      <c r="B23" s="59">
        <f ca="1">SUMIFS(OFFSET(Persistance!$K:$K,0,$A$2-Persistance!$K$1),Persistance!$B:$B,'2015'!$A23,Persistance!$D:$D,'2015'!B$5,Persistance!$A:$A,"Consumer")*1000</f>
        <v>0</v>
      </c>
      <c r="C23" s="59">
        <f ca="1">SUMIFS(OFFSET(Persistance!$K:$K,0,$A$2-Persistance!$K$1),Persistance!$B:$B,'2015'!$A23,Persistance!$D:$D,'2015'!C$5,Persistance!$A:$A,"Consumer")*1000</f>
        <v>0</v>
      </c>
      <c r="D23" s="59">
        <f ca="1">SUMIFS(OFFSET(Persistance!$K:$K,0,$A$2-Persistance!$K$1),Persistance!$B:$B,'2015'!$A23,Persistance!$D:$D,'2015'!D$5,Persistance!$A:$A,"Consumer")*1000</f>
        <v>0</v>
      </c>
      <c r="E23" s="59">
        <f ca="1">SUMIFS(OFFSET(Persistance!$K:$K,0,$A$2-Persistance!$K$1),Persistance!$B:$B,'2015'!$A23,Persistance!$D:$D,'2015'!E$5,Persistance!$A:$A,"Consumer")*1000</f>
        <v>0</v>
      </c>
      <c r="F23" s="59">
        <f ca="1">SUMIFS(OFFSET(Persistance!$K:$K,0,$A$2-Persistance!$K$1),Persistance!$B:$B,'2015'!$A23,Persistance!$D:$D,'2015'!F$5,Persistance!$A:$A,"Consumer")*1000</f>
        <v>0</v>
      </c>
      <c r="G23" s="59">
        <f ca="1">SUMIFS(OFFSET(Persistance!$K:$K,0,$A$2-Persistance!$K$1),Persistance!$B:$B,'2015'!$A23,Persistance!$D:$D,'2015'!G$5,Persistance!$A:$A,"Consumer")*1000</f>
        <v>0</v>
      </c>
      <c r="H23" s="59">
        <f ca="1">SUMIFS(OFFSET(Persistance!$K:$K,0,$A$2-Persistance!$K$1),Persistance!$B:$B,'2015'!$A23,Persistance!$D:$D,'2015'!H$5,Persistance!$A:$A,"Consumer")*1000</f>
        <v>0</v>
      </c>
      <c r="I23" s="59">
        <f ca="1">SUMIFS(OFFSET(Persistance!$K:$K,0,$A$2-Persistance!$K$1),Persistance!$B:$B,'2015'!$A23,Persistance!$D:$D,'2015'!I$5,Persistance!$A:$A,"Consumer")*1000</f>
        <v>0</v>
      </c>
      <c r="J23" s="59">
        <f ca="1">SUMIFS(OFFSET(Persistance!$K:$K,0,$A$2-Persistance!$K$1),Persistance!$B:$B,'2015'!$A23,Persistance!$D:$D,'2015'!J$5,Persistance!$A:$A,"Consumer")*1000</f>
        <v>0</v>
      </c>
      <c r="K23" s="59">
        <f ca="1">SUMIFS(OFFSET(Persistance!$K:$K,0,$A$2-Persistance!$K$1),Persistance!$B:$B,'2015'!$A23,Persistance!$D:$D,'2015'!K$5,Persistance!$A:$A,"Consumer")*1000</f>
        <v>0</v>
      </c>
      <c r="L23" s="34">
        <f t="shared" ca="1" si="2"/>
        <v>0</v>
      </c>
      <c r="M23" s="34"/>
      <c r="N23" s="35"/>
      <c r="O23" s="36"/>
      <c r="P23" s="36"/>
      <c r="Q23" s="36"/>
      <c r="R23" s="2"/>
      <c r="S23" s="2"/>
      <c r="T23" s="2"/>
      <c r="U23" s="2"/>
    </row>
    <row r="24" spans="1:21" x14ac:dyDescent="0.25">
      <c r="A24" t="s">
        <v>76</v>
      </c>
      <c r="B24" s="59">
        <f ca="1">SUMIFS(OFFSET(Persistance!$K:$K,0,$A$2-Persistance!$K$1),Persistance!$B:$B,'2015'!$A24,Persistance!$D:$D,'2015'!B$5,Persistance!$A:$A,"Consumer")*1000</f>
        <v>0</v>
      </c>
      <c r="C24" s="59">
        <f ca="1">SUMIFS(OFFSET(Persistance!$K:$K,0,$A$2-Persistance!$K$1),Persistance!$B:$B,'2015'!$A24,Persistance!$D:$D,'2015'!C$5,Persistance!$A:$A,"Consumer")*1000</f>
        <v>0</v>
      </c>
      <c r="D24" s="59">
        <f ca="1">SUMIFS(OFFSET(Persistance!$K:$K,0,$A$2-Persistance!$K$1),Persistance!$B:$B,'2015'!$A24,Persistance!$D:$D,'2015'!D$5,Persistance!$A:$A,"Consumer")*1000</f>
        <v>0</v>
      </c>
      <c r="E24" s="59">
        <f ca="1">SUMIFS(OFFSET(Persistance!$K:$K,0,$A$2-Persistance!$K$1),Persistance!$B:$B,'2015'!$A24,Persistance!$D:$D,'2015'!E$5,Persistance!$A:$A,"Consumer")*1000</f>
        <v>0</v>
      </c>
      <c r="F24" s="59">
        <f ca="1">SUMIFS(OFFSET(Persistance!$K:$K,0,$A$2-Persistance!$K$1),Persistance!$B:$B,'2015'!$A24,Persistance!$D:$D,'2015'!F$5,Persistance!$A:$A,"Consumer")*1000</f>
        <v>0</v>
      </c>
      <c r="G24" s="59">
        <f ca="1">SUMIFS(OFFSET(Persistance!$K:$K,0,$A$2-Persistance!$K$1),Persistance!$B:$B,'2015'!$A24,Persistance!$D:$D,'2015'!G$5,Persistance!$A:$A,"Consumer")*1000</f>
        <v>0</v>
      </c>
      <c r="H24" s="59">
        <f ca="1">SUMIFS(OFFSET(Persistance!$K:$K,0,$A$2-Persistance!$K$1),Persistance!$B:$B,'2015'!$A24,Persistance!$D:$D,'2015'!H$5,Persistance!$A:$A,"Consumer")*1000</f>
        <v>0</v>
      </c>
      <c r="I24" s="59">
        <f ca="1">SUMIFS(OFFSET(Persistance!$K:$K,0,$A$2-Persistance!$K$1),Persistance!$B:$B,'2015'!$A24,Persistance!$D:$D,'2015'!I$5,Persistance!$A:$A,"Consumer")*1000</f>
        <v>0</v>
      </c>
      <c r="J24" s="59">
        <f ca="1">SUMIFS(OFFSET(Persistance!$K:$K,0,$A$2-Persistance!$K$1),Persistance!$B:$B,'2015'!$A24,Persistance!$D:$D,'2015'!J$5,Persistance!$A:$A,"Consumer")*1000</f>
        <v>0</v>
      </c>
      <c r="K24" s="59">
        <f ca="1">SUMIFS(OFFSET(Persistance!$K:$K,0,$A$2-Persistance!$K$1),Persistance!$B:$B,'2015'!$A24,Persistance!$D:$D,'2015'!K$5,Persistance!$A:$A,"Consumer")*1000</f>
        <v>0</v>
      </c>
      <c r="L24" s="34">
        <f t="shared" ca="1" si="2"/>
        <v>0</v>
      </c>
      <c r="M24" s="34"/>
      <c r="N24" s="35"/>
      <c r="O24" s="36"/>
      <c r="P24" s="36"/>
      <c r="Q24" s="36"/>
      <c r="R24" s="2"/>
      <c r="S24" s="2"/>
      <c r="T24" s="2"/>
      <c r="U24" s="2"/>
    </row>
    <row r="25" spans="1:21" x14ac:dyDescent="0.25">
      <c r="A25" t="s">
        <v>40</v>
      </c>
      <c r="B25" s="59">
        <f ca="1">SUMIFS(OFFSET(Persistance!$K:$K,0,$A$2-Persistance!$K$1),Persistance!$B:$B,'2015'!$A25,Persistance!$D:$D,'2015'!B$5,Persistance!$A:$A,"Consumer")*1000</f>
        <v>0</v>
      </c>
      <c r="C25" s="59">
        <f ca="1">SUMIFS(OFFSET(Persistance!$K:$K,0,$A$2-Persistance!$K$1),Persistance!$B:$B,'2015'!$A25,Persistance!$D:$D,'2015'!C$5,Persistance!$A:$A,"Consumer")*1000</f>
        <v>0</v>
      </c>
      <c r="D25" s="59">
        <f ca="1">SUMIFS(OFFSET(Persistance!$K:$K,0,$A$2-Persistance!$K$1),Persistance!$B:$B,'2015'!$A25,Persistance!$D:$D,'2015'!D$5,Persistance!$A:$A,"Consumer")*1000</f>
        <v>0</v>
      </c>
      <c r="E25" s="59">
        <f ca="1">SUMIFS(OFFSET(Persistance!$K:$K,0,$A$2-Persistance!$K$1),Persistance!$B:$B,'2015'!$A25,Persistance!$D:$D,'2015'!E$5,Persistance!$A:$A,"Consumer")*1000</f>
        <v>0</v>
      </c>
      <c r="F25" s="59">
        <f ca="1">SUMIFS(OFFSET(Persistance!$K:$K,0,$A$2-Persistance!$K$1),Persistance!$B:$B,'2015'!$A25,Persistance!$D:$D,'2015'!F$5,Persistance!$A:$A,"Consumer")*1000</f>
        <v>0</v>
      </c>
      <c r="G25" s="59">
        <f ca="1">SUMIFS(OFFSET(Persistance!$K:$K,0,$A$2-Persistance!$K$1),Persistance!$B:$B,'2015'!$A25,Persistance!$D:$D,'2015'!G$5,Persistance!$A:$A,"Consumer")*1000</f>
        <v>0</v>
      </c>
      <c r="H25" s="59">
        <f ca="1">SUMIFS(OFFSET(Persistance!$K:$K,0,$A$2-Persistance!$K$1),Persistance!$B:$B,'2015'!$A25,Persistance!$D:$D,'2015'!H$5,Persistance!$A:$A,"Consumer")*1000</f>
        <v>0</v>
      </c>
      <c r="I25" s="59">
        <f ca="1">SUMIFS(OFFSET(Persistance!$K:$K,0,$A$2-Persistance!$K$1),Persistance!$B:$B,'2015'!$A25,Persistance!$D:$D,'2015'!I$5,Persistance!$A:$A,"Consumer")*1000</f>
        <v>0</v>
      </c>
      <c r="J25" s="59">
        <f ca="1">SUMIFS(OFFSET(Persistance!$K:$K,0,$A$2-Persistance!$K$1),Persistance!$B:$B,'2015'!$A25,Persistance!$D:$D,'2015'!J$5,Persistance!$A:$A,"Consumer")*1000</f>
        <v>0</v>
      </c>
      <c r="K25" s="59">
        <f ca="1">SUMIFS(OFFSET(Persistance!$K:$K,0,$A$2-Persistance!$K$1),Persistance!$B:$B,'2015'!$A25,Persistance!$D:$D,'2015'!K$5,Persistance!$A:$A,"Consumer")*1000</f>
        <v>0</v>
      </c>
      <c r="L25" s="34">
        <f t="shared" ca="1" si="2"/>
        <v>0</v>
      </c>
      <c r="M25" s="34"/>
      <c r="N25" s="35"/>
      <c r="O25" s="36"/>
      <c r="P25" s="36"/>
      <c r="Q25" s="36"/>
      <c r="R25" s="2"/>
      <c r="S25" s="2"/>
      <c r="T25" s="2"/>
      <c r="U25" s="2"/>
    </row>
    <row r="26" spans="1:21" x14ac:dyDescent="0.25">
      <c r="A26" t="s">
        <v>57</v>
      </c>
      <c r="B26" s="59">
        <f ca="1">SUMIFS(OFFSET(Persistance!$K:$K,0,$A$2-Persistance!$K$1),Persistance!$B:$B,'2015'!$A26,Persistance!$D:$D,'2015'!B$5,Persistance!$A:$A,"Consumer")*1000</f>
        <v>0</v>
      </c>
      <c r="C26" s="59">
        <f ca="1">SUMIFS(OFFSET(Persistance!$K:$K,0,$A$2-Persistance!$K$1),Persistance!$B:$B,'2015'!$A26,Persistance!$D:$D,'2015'!C$5,Persistance!$A:$A,"Consumer")*1000</f>
        <v>0</v>
      </c>
      <c r="D26" s="59">
        <f ca="1">SUMIFS(OFFSET(Persistance!$K:$K,0,$A$2-Persistance!$K$1),Persistance!$B:$B,'2015'!$A26,Persistance!$D:$D,'2015'!D$5,Persistance!$A:$A,"Consumer")*1000</f>
        <v>0</v>
      </c>
      <c r="E26" s="59">
        <f ca="1">SUMIFS(OFFSET(Persistance!$K:$K,0,$A$2-Persistance!$K$1),Persistance!$B:$B,'2015'!$A26,Persistance!$D:$D,'2015'!E$5,Persistance!$A:$A,"Consumer")*1000</f>
        <v>0</v>
      </c>
      <c r="F26" s="59">
        <f ca="1">SUMIFS(OFFSET(Persistance!$K:$K,0,$A$2-Persistance!$K$1),Persistance!$B:$B,'2015'!$A26,Persistance!$D:$D,'2015'!F$5,Persistance!$A:$A,"Consumer")*1000</f>
        <v>0</v>
      </c>
      <c r="G26" s="59">
        <f ca="1">SUMIFS(OFFSET(Persistance!$K:$K,0,$A$2-Persistance!$K$1),Persistance!$B:$B,'2015'!$A26,Persistance!$D:$D,'2015'!G$5,Persistance!$A:$A,"Consumer")*1000</f>
        <v>0</v>
      </c>
      <c r="H26" s="59">
        <f ca="1">SUMIFS(OFFSET(Persistance!$K:$K,0,$A$2-Persistance!$K$1),Persistance!$B:$B,'2015'!$A26,Persistance!$D:$D,'2015'!H$5,Persistance!$A:$A,"Consumer")*1000</f>
        <v>0</v>
      </c>
      <c r="I26" s="59">
        <f ca="1">SUMIFS(OFFSET(Persistance!$K:$K,0,$A$2-Persistance!$K$1),Persistance!$B:$B,'2015'!$A26,Persistance!$D:$D,'2015'!I$5,Persistance!$A:$A,"Consumer")*1000</f>
        <v>0</v>
      </c>
      <c r="J26" s="59">
        <f ca="1">SUMIFS(OFFSET(Persistance!$K:$K,0,$A$2-Persistance!$K$1),Persistance!$B:$B,'2015'!$A26,Persistance!$D:$D,'2015'!J$5,Persistance!$A:$A,"Consumer")*1000</f>
        <v>0</v>
      </c>
      <c r="K26" s="59">
        <f ca="1">SUMIFS(OFFSET(Persistance!$K:$K,0,$A$2-Persistance!$K$1),Persistance!$B:$B,'2015'!$A26,Persistance!$D:$D,'2015'!K$5,Persistance!$A:$A,"Consumer")*1000</f>
        <v>0</v>
      </c>
      <c r="L26" s="34">
        <f t="shared" ca="1" si="2"/>
        <v>0</v>
      </c>
      <c r="M26" s="34"/>
      <c r="N26" s="35"/>
      <c r="O26" s="36"/>
      <c r="P26" s="36"/>
      <c r="Q26" s="36"/>
      <c r="R26" s="2"/>
      <c r="S26" s="2"/>
      <c r="T26" s="2"/>
      <c r="U26" s="2"/>
    </row>
    <row r="27" spans="1:21" x14ac:dyDescent="0.25">
      <c r="A27" t="s">
        <v>39</v>
      </c>
      <c r="B27" s="59">
        <f ca="1">SUMIFS(OFFSET(Persistance!$K:$K,0,$A$2-Persistance!$K$1),Persistance!$B:$B,'2015'!$A27,Persistance!$D:$D,'2015'!B$5,Persistance!$A:$A,"Consumer")*1000</f>
        <v>0</v>
      </c>
      <c r="C27" s="59">
        <f ca="1">SUMIFS(OFFSET(Persistance!$K:$K,0,$A$2-Persistance!$K$1),Persistance!$B:$B,'2015'!$A27,Persistance!$D:$D,'2015'!C$5,Persistance!$A:$A,"Consumer")*1000</f>
        <v>0</v>
      </c>
      <c r="D27" s="59">
        <f ca="1">SUMIFS(OFFSET(Persistance!$K:$K,0,$A$2-Persistance!$K$1),Persistance!$B:$B,'2015'!$A27,Persistance!$D:$D,'2015'!D$5,Persistance!$A:$A,"Consumer")*1000</f>
        <v>0</v>
      </c>
      <c r="E27" s="59">
        <f ca="1">SUMIFS(OFFSET(Persistance!$K:$K,0,$A$2-Persistance!$K$1),Persistance!$B:$B,'2015'!$A27,Persistance!$D:$D,'2015'!E$5,Persistance!$A:$A,"Consumer")*1000</f>
        <v>0</v>
      </c>
      <c r="F27" s="59">
        <f ca="1">SUMIFS(OFFSET(Persistance!$K:$K,0,$A$2-Persistance!$K$1),Persistance!$B:$B,'2015'!$A27,Persistance!$D:$D,'2015'!F$5,Persistance!$A:$A,"Consumer")*1000</f>
        <v>0</v>
      </c>
      <c r="G27" s="59">
        <f ca="1">SUMIFS(OFFSET(Persistance!$K:$K,0,$A$2-Persistance!$K$1),Persistance!$B:$B,'2015'!$A27,Persistance!$D:$D,'2015'!G$5,Persistance!$A:$A,"Consumer")*1000</f>
        <v>0</v>
      </c>
      <c r="H27" s="59">
        <f ca="1">SUMIFS(OFFSET(Persistance!$K:$K,0,$A$2-Persistance!$K$1),Persistance!$B:$B,'2015'!$A27,Persistance!$D:$D,'2015'!H$5,Persistance!$A:$A,"Consumer")*1000</f>
        <v>0</v>
      </c>
      <c r="I27" s="59">
        <f ca="1">SUMIFS(OFFSET(Persistance!$K:$K,0,$A$2-Persistance!$K$1),Persistance!$B:$B,'2015'!$A27,Persistance!$D:$D,'2015'!I$5,Persistance!$A:$A,"Consumer")*1000</f>
        <v>0</v>
      </c>
      <c r="J27" s="59">
        <f ca="1">SUMIFS(OFFSET(Persistance!$K:$K,0,$A$2-Persistance!$K$1),Persistance!$B:$B,'2015'!$A27,Persistance!$D:$D,'2015'!J$5,Persistance!$A:$A,"Consumer")*1000</f>
        <v>0</v>
      </c>
      <c r="K27" s="59">
        <f ca="1">SUMIFS(OFFSET(Persistance!$K:$K,0,$A$2-Persistance!$K$1),Persistance!$B:$B,'2015'!$A27,Persistance!$D:$D,'2015'!K$5,Persistance!$A:$A,"Consumer")*1000</f>
        <v>0</v>
      </c>
      <c r="L27" s="34">
        <f t="shared" ca="1" si="2"/>
        <v>0</v>
      </c>
      <c r="M27" s="34"/>
      <c r="N27" s="35"/>
      <c r="O27" s="36"/>
      <c r="P27" s="36"/>
      <c r="Q27" s="36"/>
      <c r="R27" s="2"/>
      <c r="S27" s="2"/>
      <c r="T27" s="2"/>
      <c r="U27" s="2"/>
    </row>
    <row r="28" spans="1:21" x14ac:dyDescent="0.25">
      <c r="A28" t="s">
        <v>67</v>
      </c>
      <c r="B28" s="59">
        <f ca="1">SUMIFS(OFFSET(Persistance!$K:$K,0,$A$2-Persistance!$K$1),Persistance!$B:$B,'2015'!$A28,Persistance!$D:$D,'2015'!B$5,Persistance!$A:$A,"Consumer")*1000</f>
        <v>0</v>
      </c>
      <c r="C28" s="59">
        <f ca="1">SUMIFS(OFFSET(Persistance!$K:$K,0,$A$2-Persistance!$K$1),Persistance!$B:$B,'2015'!$A28,Persistance!$D:$D,'2015'!C$5,Persistance!$A:$A,"Consumer")*1000</f>
        <v>0</v>
      </c>
      <c r="D28" s="59">
        <f ca="1">SUMIFS(OFFSET(Persistance!$K:$K,0,$A$2-Persistance!$K$1),Persistance!$B:$B,'2015'!$A28,Persistance!$D:$D,'2015'!D$5,Persistance!$A:$A,"Consumer")*1000</f>
        <v>0</v>
      </c>
      <c r="E28" s="59">
        <f ca="1">SUMIFS(OFFSET(Persistance!$K:$K,0,$A$2-Persistance!$K$1),Persistance!$B:$B,'2015'!$A28,Persistance!$D:$D,'2015'!E$5,Persistance!$A:$A,"Consumer")*1000</f>
        <v>0</v>
      </c>
      <c r="F28" s="59">
        <f ca="1">SUMIFS(OFFSET(Persistance!$K:$K,0,$A$2-Persistance!$K$1),Persistance!$B:$B,'2015'!$A28,Persistance!$D:$D,'2015'!F$5,Persistance!$A:$A,"Consumer")*1000</f>
        <v>0</v>
      </c>
      <c r="G28" s="59">
        <f ca="1">SUMIFS(OFFSET(Persistance!$K:$K,0,$A$2-Persistance!$K$1),Persistance!$B:$B,'2015'!$A28,Persistance!$D:$D,'2015'!G$5,Persistance!$A:$A,"Consumer")*1000</f>
        <v>0</v>
      </c>
      <c r="H28" s="59">
        <f ca="1">SUMIFS(OFFSET(Persistance!$K:$K,0,$A$2-Persistance!$K$1),Persistance!$B:$B,'2015'!$A28,Persistance!$D:$D,'2015'!H$5,Persistance!$A:$A,"Consumer")*1000</f>
        <v>0</v>
      </c>
      <c r="I28" s="59">
        <f ca="1">SUMIFS(OFFSET(Persistance!$K:$K,0,$A$2-Persistance!$K$1),Persistance!$B:$B,'2015'!$A28,Persistance!$D:$D,'2015'!I$5,Persistance!$A:$A,"Consumer")*1000</f>
        <v>0</v>
      </c>
      <c r="J28" s="59">
        <f ca="1">SUMIFS(OFFSET(Persistance!$K:$K,0,$A$2-Persistance!$K$1),Persistance!$B:$B,'2015'!$A28,Persistance!$D:$D,'2015'!J$5,Persistance!$A:$A,"Consumer")*1000</f>
        <v>0</v>
      </c>
      <c r="K28" s="59">
        <f ca="1">SUMIFS(OFFSET(Persistance!$K:$K,0,$A$2-Persistance!$K$1),Persistance!$B:$B,'2015'!$A28,Persistance!$D:$D,'2015'!K$5,Persistance!$A:$A,"Consumer")*1000</f>
        <v>0</v>
      </c>
      <c r="L28" s="34">
        <f t="shared" ca="1" si="2"/>
        <v>0</v>
      </c>
      <c r="M28" s="34"/>
      <c r="N28" s="35"/>
      <c r="O28" s="36"/>
      <c r="P28" s="36"/>
      <c r="Q28" s="36"/>
      <c r="R28" s="2"/>
      <c r="S28" s="28" t="s">
        <v>49</v>
      </c>
      <c r="T28" s="28" t="s">
        <v>17</v>
      </c>
      <c r="U28" s="2" t="s">
        <v>50</v>
      </c>
    </row>
    <row r="29" spans="1:21" x14ac:dyDescent="0.25"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6"/>
      <c r="Q29" s="36"/>
      <c r="R29" s="2"/>
      <c r="S29" s="29">
        <f ca="1">$A$2</f>
        <v>2015</v>
      </c>
      <c r="T29" s="58">
        <f ca="1">AVERAGEIFS(Rates!E:E,Rates!F:F,'2015'!S29,Rates!G:G,"Consumer")</f>
        <v>2.0566666666666667E-2</v>
      </c>
      <c r="U29" s="30">
        <f ca="1">AVERAGEIFS(Rates!B:B,Rates!F:F,'2015'!S29,Rates!G:G,"Consumer")</f>
        <v>42005</v>
      </c>
    </row>
    <row r="30" spans="1:21" x14ac:dyDescent="0.25">
      <c r="A30" t="s">
        <v>9</v>
      </c>
      <c r="B30" s="37">
        <f ca="1">SUM(B8:B29)</f>
        <v>0</v>
      </c>
      <c r="C30" s="37">
        <f ca="1">SUM(C8:C29)</f>
        <v>311101.07148184534</v>
      </c>
      <c r="D30" s="37">
        <f ca="1">SUM(D8:D29)</f>
        <v>553903.83251865197</v>
      </c>
      <c r="E30" s="37">
        <f t="shared" ref="E30:K30" ca="1" si="3">SUM(E8:E29)</f>
        <v>1189900.3434910462</v>
      </c>
      <c r="F30" s="37">
        <f t="shared" ca="1" si="3"/>
        <v>984347</v>
      </c>
      <c r="G30" s="37">
        <f t="shared" ca="1" si="3"/>
        <v>0</v>
      </c>
      <c r="H30" s="37">
        <f t="shared" ca="1" si="3"/>
        <v>0</v>
      </c>
      <c r="I30" s="37">
        <f t="shared" ca="1" si="3"/>
        <v>0</v>
      </c>
      <c r="J30" s="37">
        <f t="shared" ca="1" si="3"/>
        <v>0</v>
      </c>
      <c r="K30" s="37">
        <f t="shared" ca="1" si="3"/>
        <v>0</v>
      </c>
      <c r="L30" s="37">
        <f ca="1">SUM(L8:L29)</f>
        <v>3039252.2474915441</v>
      </c>
      <c r="M30" s="37">
        <v>0</v>
      </c>
      <c r="N30" s="38">
        <f ca="1">(((MONTH(U29)-1)/12)*T30)+(((12-(MONTH(U29)-1))/12)*T29)</f>
        <v>2.0566666666666667E-2</v>
      </c>
      <c r="O30" s="39">
        <f ca="1">ROUND(L30*N30,2)</f>
        <v>62507.29</v>
      </c>
      <c r="P30" s="39">
        <f ca="1">ROUND(M30*N30,2)</f>
        <v>0</v>
      </c>
      <c r="Q30" s="39">
        <f ca="1">+O30-P30</f>
        <v>62507.29</v>
      </c>
      <c r="R30" s="2"/>
      <c r="S30" s="29">
        <f ca="1">S29-1</f>
        <v>2014</v>
      </c>
      <c r="T30" s="58">
        <f ca="1">AVERAGEIFS(Rates!E:E,Rates!F:F,'2015'!S30,Rates!G:G,"Consumer")</f>
        <v>2.1000000000000001E-2</v>
      </c>
      <c r="U30" s="2"/>
    </row>
    <row r="31" spans="1:21" x14ac:dyDescent="0.25">
      <c r="B31" s="2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6"/>
      <c r="Q31" s="36"/>
      <c r="R31" s="2"/>
      <c r="S31" s="2"/>
      <c r="T31" s="2"/>
      <c r="U31" s="31"/>
    </row>
    <row r="32" spans="1:21" x14ac:dyDescent="0.25">
      <c r="A32" s="23" t="s">
        <v>45</v>
      </c>
      <c r="B32" s="59">
        <f ca="1">SUMIFS(OFFSET(Persistance!$K:$K,0,$A$2-Persistance!$K$1),Persistance!$B:$B,'2015'!$A32,Persistance!$D:$D,'2015'!B$5,Persistance!$A:$A,"Business")*1000</f>
        <v>0</v>
      </c>
      <c r="C32" s="59">
        <f ca="1">SUMIFS(OFFSET(Persistance!$K:$K,0,$A$2-Persistance!$K$1),Persistance!$B:$B,'2015'!$A32,Persistance!$D:$D,'2015'!C$5,Persistance!$A:$A,"Business")*1000</f>
        <v>0</v>
      </c>
      <c r="D32" s="59">
        <f ca="1">SUMIFS(OFFSET(Persistance!$K:$K,0,$A$2-Persistance!$K$1),Persistance!$B:$B,'2015'!$A32,Persistance!$D:$D,'2015'!D$5,Persistance!$A:$A,"Business")*1000</f>
        <v>0</v>
      </c>
      <c r="E32" s="59">
        <f ca="1">SUMIFS(OFFSET(Persistance!$K:$K,0,$A$2-Persistance!$K$1),Persistance!$B:$B,'2015'!$A32,Persistance!$D:$D,'2015'!E$5,Persistance!$A:$A,"Business")*1000</f>
        <v>0</v>
      </c>
      <c r="F32" s="59">
        <f ca="1">SUMIFS(OFFSET(Persistance!$K:$K,0,$A$2-Persistance!$K$1),Persistance!$B:$B,'2015'!$A32,Persistance!$D:$D,'2015'!F$5,Persistance!$A:$A,"Business")*1000</f>
        <v>0</v>
      </c>
      <c r="G32" s="59">
        <f ca="1">SUMIFS(OFFSET(Persistance!$K:$K,0,$A$2-Persistance!$K$1),Persistance!$B:$B,'2015'!$A32,Persistance!$D:$D,'2015'!G$5,Persistance!$A:$A,"Business")*1000</f>
        <v>0</v>
      </c>
      <c r="H32" s="59">
        <f ca="1">SUMIFS(OFFSET(Persistance!$K:$K,0,$A$2-Persistance!$K$1),Persistance!$B:$B,'2015'!$A32,Persistance!$D:$D,'2015'!H$5,Persistance!$A:$A,"Business")*1000</f>
        <v>0</v>
      </c>
      <c r="I32" s="59">
        <f ca="1">SUMIFS(OFFSET(Persistance!$K:$K,0,$A$2-Persistance!$K$1),Persistance!$B:$B,'2015'!$A32,Persistance!$D:$D,'2015'!I$5,Persistance!$A:$A,"Business")*1000</f>
        <v>0</v>
      </c>
      <c r="J32" s="59">
        <f ca="1">SUMIFS(OFFSET(Persistance!$K:$K,0,$A$2-Persistance!$K$1),Persistance!$B:$B,'2015'!$A32,Persistance!$D:$D,'2015'!J$5,Persistance!$A:$A,"Business")*1000</f>
        <v>0</v>
      </c>
      <c r="K32" s="59">
        <f ca="1">SUMIFS(OFFSET(Persistance!$K:$K,0,$A$2-Persistance!$K$1),Persistance!$B:$B,'2015'!$A32,Persistance!$D:$D,'2015'!K$5,Persistance!$A:$A,"Business")*1000</f>
        <v>0</v>
      </c>
      <c r="L32" s="34">
        <f ca="1">SUM(B32:K32)</f>
        <v>0</v>
      </c>
      <c r="M32" s="34"/>
      <c r="N32" s="34"/>
      <c r="O32" s="36"/>
      <c r="P32" s="36"/>
      <c r="Q32" s="36"/>
      <c r="R32" s="2"/>
      <c r="S32" s="2"/>
      <c r="T32" s="2"/>
      <c r="U32" s="2"/>
    </row>
    <row r="33" spans="1:21" x14ac:dyDescent="0.25">
      <c r="A33" s="23" t="s">
        <v>69</v>
      </c>
      <c r="B33" s="59">
        <f ca="1">SUMIFS(OFFSET(Persistance!$K:$K,0,$A$2-Persistance!$K$1),Persistance!$B:$B,'2015'!$A33,Persistance!$D:$D,'2015'!B$5,Persistance!$A:$A,"Business")*1000</f>
        <v>0</v>
      </c>
      <c r="C33" s="59">
        <f ca="1">SUMIFS(OFFSET(Persistance!$K:$K,0,$A$2-Persistance!$K$1),Persistance!$B:$B,'2015'!$A33,Persistance!$D:$D,'2015'!C$5,Persistance!$A:$A,"Business")*1000</f>
        <v>0</v>
      </c>
      <c r="D33" s="59">
        <f ca="1">SUMIFS(OFFSET(Persistance!$K:$K,0,$A$2-Persistance!$K$1),Persistance!$B:$B,'2015'!$A33,Persistance!$D:$D,'2015'!D$5,Persistance!$A:$A,"Business")*1000</f>
        <v>0</v>
      </c>
      <c r="E33" s="59">
        <f ca="1">SUMIFS(OFFSET(Persistance!$K:$K,0,$A$2-Persistance!$K$1),Persistance!$B:$B,'2015'!$A33,Persistance!$D:$D,'2015'!E$5,Persistance!$A:$A,"Business")*1000</f>
        <v>0</v>
      </c>
      <c r="F33" s="59">
        <f ca="1">SUMIFS(OFFSET(Persistance!$K:$K,0,$A$2-Persistance!$K$1),Persistance!$B:$B,'2015'!$A33,Persistance!$D:$D,'2015'!F$5,Persistance!$A:$A,"Business")*1000</f>
        <v>0</v>
      </c>
      <c r="G33" s="59">
        <f ca="1">SUMIFS(OFFSET(Persistance!$K:$K,0,$A$2-Persistance!$K$1),Persistance!$B:$B,'2015'!$A33,Persistance!$D:$D,'2015'!G$5,Persistance!$A:$A,"Business")*1000</f>
        <v>0</v>
      </c>
      <c r="H33" s="59">
        <f ca="1">SUMIFS(OFFSET(Persistance!$K:$K,0,$A$2-Persistance!$K$1),Persistance!$B:$B,'2015'!$A33,Persistance!$D:$D,'2015'!H$5,Persistance!$A:$A,"Business")*1000</f>
        <v>0</v>
      </c>
      <c r="I33" s="59">
        <f ca="1">SUMIFS(OFFSET(Persistance!$K:$K,0,$A$2-Persistance!$K$1),Persistance!$B:$B,'2015'!$A33,Persistance!$D:$D,'2015'!I$5,Persistance!$A:$A,"Business")*1000</f>
        <v>0</v>
      </c>
      <c r="J33" s="59">
        <f ca="1">SUMIFS(OFFSET(Persistance!$K:$K,0,$A$2-Persistance!$K$1),Persistance!$B:$B,'2015'!$A33,Persistance!$D:$D,'2015'!J$5,Persistance!$A:$A,"Business")*1000</f>
        <v>0</v>
      </c>
      <c r="K33" s="59">
        <f ca="1">SUMIFS(OFFSET(Persistance!$K:$K,0,$A$2-Persistance!$K$1),Persistance!$B:$B,'2015'!$A33,Persistance!$D:$D,'2015'!K$5,Persistance!$A:$A,"Business")*1000</f>
        <v>0</v>
      </c>
      <c r="L33" s="34">
        <f t="shared" ref="L33:L47" ca="1" si="4">SUM(B33:K33)</f>
        <v>0</v>
      </c>
      <c r="M33" s="34"/>
      <c r="N33" s="34"/>
      <c r="O33" s="36"/>
      <c r="P33" s="36"/>
      <c r="Q33" s="36"/>
      <c r="R33" s="2"/>
      <c r="S33" s="2"/>
      <c r="T33" s="2"/>
      <c r="U33" s="2"/>
    </row>
    <row r="34" spans="1:21" x14ac:dyDescent="0.25">
      <c r="A34" s="23" t="s">
        <v>68</v>
      </c>
      <c r="B34" s="59">
        <f ca="1">SUMIFS(OFFSET(Persistance!$K:$K,0,$A$2-Persistance!$K$1),Persistance!$B:$B,'2015'!$A34,Persistance!$D:$D,'2015'!B$5,Persistance!$A:$A,"Business")*1000</f>
        <v>0</v>
      </c>
      <c r="C34" s="59">
        <f ca="1">SUMIFS(OFFSET(Persistance!$K:$K,0,$A$2-Persistance!$K$1),Persistance!$B:$B,'2015'!$A34,Persistance!$D:$D,'2015'!C$5,Persistance!$A:$A,"Business")*1000</f>
        <v>0</v>
      </c>
      <c r="D34" s="59">
        <f ca="1">SUMIFS(OFFSET(Persistance!$K:$K,0,$A$2-Persistance!$K$1),Persistance!$B:$B,'2015'!$A34,Persistance!$D:$D,'2015'!D$5,Persistance!$A:$A,"Business")*1000</f>
        <v>0</v>
      </c>
      <c r="E34" s="59">
        <f ca="1">SUMIFS(OFFSET(Persistance!$K:$K,0,$A$2-Persistance!$K$1),Persistance!$B:$B,'2015'!$A34,Persistance!$D:$D,'2015'!E$5,Persistance!$A:$A,"Business")*1000</f>
        <v>0</v>
      </c>
      <c r="F34" s="59">
        <f ca="1">SUMIFS(OFFSET(Persistance!$K:$K,0,$A$2-Persistance!$K$1),Persistance!$B:$B,'2015'!$A34,Persistance!$D:$D,'2015'!F$5,Persistance!$A:$A,"Business")*1000</f>
        <v>0</v>
      </c>
      <c r="G34" s="59">
        <f ca="1">SUMIFS(OFFSET(Persistance!$K:$K,0,$A$2-Persistance!$K$1),Persistance!$B:$B,'2015'!$A34,Persistance!$D:$D,'2015'!G$5,Persistance!$A:$A,"Business")*1000</f>
        <v>0</v>
      </c>
      <c r="H34" s="59">
        <f ca="1">SUMIFS(OFFSET(Persistance!$K:$K,0,$A$2-Persistance!$K$1),Persistance!$B:$B,'2015'!$A34,Persistance!$D:$D,'2015'!H$5,Persistance!$A:$A,"Business")*1000</f>
        <v>0</v>
      </c>
      <c r="I34" s="59">
        <f ca="1">SUMIFS(OFFSET(Persistance!$K:$K,0,$A$2-Persistance!$K$1),Persistance!$B:$B,'2015'!$A34,Persistance!$D:$D,'2015'!I$5,Persistance!$A:$A,"Business")*1000</f>
        <v>0</v>
      </c>
      <c r="J34" s="59">
        <f ca="1">SUMIFS(OFFSET(Persistance!$K:$K,0,$A$2-Persistance!$K$1),Persistance!$B:$B,'2015'!$A34,Persistance!$D:$D,'2015'!J$5,Persistance!$A:$A,"Business")*1000</f>
        <v>0</v>
      </c>
      <c r="K34" s="59">
        <f ca="1">SUMIFS(OFFSET(Persistance!$K:$K,0,$A$2-Persistance!$K$1),Persistance!$B:$B,'2015'!$A34,Persistance!$D:$D,'2015'!K$5,Persistance!$A:$A,"Business")*1000</f>
        <v>0</v>
      </c>
      <c r="L34" s="34">
        <f t="shared" ca="1" si="4"/>
        <v>0</v>
      </c>
      <c r="M34" s="34"/>
      <c r="N34" s="34"/>
      <c r="O34" s="36"/>
      <c r="P34" s="36"/>
      <c r="Q34" s="36"/>
      <c r="R34" s="2"/>
      <c r="S34" s="2"/>
      <c r="T34" s="2"/>
      <c r="U34" s="2"/>
    </row>
    <row r="35" spans="1:21" x14ac:dyDescent="0.25">
      <c r="A35" s="23" t="s">
        <v>43</v>
      </c>
      <c r="B35" s="59">
        <f ca="1">SUMIFS(OFFSET(Persistance!$K:$K,0,$A$2-Persistance!$K$1),Persistance!$B:$B,'2015'!$A35,Persistance!$D:$D,'2015'!B$5,Persistance!$A:$A,"Business")*1000</f>
        <v>0</v>
      </c>
      <c r="C35" s="59">
        <f ca="1">SUMIFS(OFFSET(Persistance!$K:$K,0,$A$2-Persistance!$K$1),Persistance!$B:$B,'2015'!$A35,Persistance!$D:$D,'2015'!C$5,Persistance!$A:$A,"Business")*1000</f>
        <v>0</v>
      </c>
      <c r="D35" s="59">
        <f ca="1">SUMIFS(OFFSET(Persistance!$K:$K,0,$A$2-Persistance!$K$1),Persistance!$B:$B,'2015'!$A35,Persistance!$D:$D,'2015'!D$5,Persistance!$A:$A,"Business")*1000</f>
        <v>0</v>
      </c>
      <c r="E35" s="59">
        <f ca="1">SUMIFS(OFFSET(Persistance!$K:$K,0,$A$2-Persistance!$K$1),Persistance!$B:$B,'2015'!$A35,Persistance!$D:$D,'2015'!E$5,Persistance!$A:$A,"Business")*1000</f>
        <v>0</v>
      </c>
      <c r="F35" s="59">
        <f ca="1">SUMIFS(OFFSET(Persistance!$K:$K,0,$A$2-Persistance!$K$1),Persistance!$B:$B,'2015'!$A35,Persistance!$D:$D,'2015'!F$5,Persistance!$A:$A,"Business")*1000</f>
        <v>0</v>
      </c>
      <c r="G35" s="59">
        <f ca="1">SUMIFS(OFFSET(Persistance!$K:$K,0,$A$2-Persistance!$K$1),Persistance!$B:$B,'2015'!$A35,Persistance!$D:$D,'2015'!G$5,Persistance!$A:$A,"Business")*1000</f>
        <v>0</v>
      </c>
      <c r="H35" s="59">
        <f ca="1">SUMIFS(OFFSET(Persistance!$K:$K,0,$A$2-Persistance!$K$1),Persistance!$B:$B,'2015'!$A35,Persistance!$D:$D,'2015'!H$5,Persistance!$A:$A,"Business")*1000</f>
        <v>0</v>
      </c>
      <c r="I35" s="59">
        <f ca="1">SUMIFS(OFFSET(Persistance!$K:$K,0,$A$2-Persistance!$K$1),Persistance!$B:$B,'2015'!$A35,Persistance!$D:$D,'2015'!I$5,Persistance!$A:$A,"Business")*1000</f>
        <v>0</v>
      </c>
      <c r="J35" s="59">
        <f ca="1">SUMIFS(OFFSET(Persistance!$K:$K,0,$A$2-Persistance!$K$1),Persistance!$B:$B,'2015'!$A35,Persistance!$D:$D,'2015'!J$5,Persistance!$A:$A,"Business")*1000</f>
        <v>0</v>
      </c>
      <c r="K35" s="59">
        <f ca="1">SUMIFS(OFFSET(Persistance!$K:$K,0,$A$2-Persistance!$K$1),Persistance!$B:$B,'2015'!$A35,Persistance!$D:$D,'2015'!K$5,Persistance!$A:$A,"Business")*1000</f>
        <v>0</v>
      </c>
      <c r="L35" s="34">
        <f t="shared" ca="1" si="4"/>
        <v>0</v>
      </c>
      <c r="M35" s="34"/>
      <c r="N35" s="34"/>
      <c r="O35" s="36"/>
      <c r="P35" s="36"/>
      <c r="Q35" s="36"/>
      <c r="R35" s="2"/>
      <c r="S35" s="2"/>
      <c r="T35" s="2"/>
      <c r="U35" s="2"/>
    </row>
    <row r="36" spans="1:21" x14ac:dyDescent="0.25">
      <c r="A36" s="23" t="s">
        <v>7</v>
      </c>
      <c r="B36" s="59">
        <f ca="1">SUMIFS(OFFSET(Persistance!$K:$K,0,$A$2-Persistance!$K$1),Persistance!$B:$B,'2015'!$A36,Persistance!$D:$D,'2015'!B$5,Persistance!$A:$A,"Business")*1000</f>
        <v>0</v>
      </c>
      <c r="C36" s="59">
        <f ca="1">SUMIFS(OFFSET(Persistance!$K:$K,0,$A$2-Persistance!$K$1),Persistance!$B:$B,'2015'!$A36,Persistance!$D:$D,'2015'!C$5,Persistance!$A:$A,"Business")*1000</f>
        <v>424159.5004257001</v>
      </c>
      <c r="D36" s="59">
        <f ca="1">SUMIFS(OFFSET(Persistance!$K:$K,0,$A$2-Persistance!$K$1),Persistance!$B:$B,'2015'!$A36,Persistance!$D:$D,'2015'!D$5,Persistance!$A:$A,"Business")*1000</f>
        <v>0</v>
      </c>
      <c r="E36" s="59">
        <f ca="1">SUMIFS(OFFSET(Persistance!$K:$K,0,$A$2-Persistance!$K$1),Persistance!$B:$B,'2015'!$A36,Persistance!$D:$D,'2015'!E$5,Persistance!$A:$A,"Business")*1000</f>
        <v>290068.39500000002</v>
      </c>
      <c r="F36" s="59">
        <f ca="1">SUMIFS(OFFSET(Persistance!$K:$K,0,$A$2-Persistance!$K$1),Persistance!$B:$B,'2015'!$A36,Persistance!$D:$D,'2015'!F$5,Persistance!$A:$A,"Business")*1000</f>
        <v>0</v>
      </c>
      <c r="G36" s="59">
        <f ca="1">SUMIFS(OFFSET(Persistance!$K:$K,0,$A$2-Persistance!$K$1),Persistance!$B:$B,'2015'!$A36,Persistance!$D:$D,'2015'!G$5,Persistance!$A:$A,"Business")*1000</f>
        <v>0</v>
      </c>
      <c r="H36" s="59">
        <f ca="1">SUMIFS(OFFSET(Persistance!$K:$K,0,$A$2-Persistance!$K$1),Persistance!$B:$B,'2015'!$A36,Persistance!$D:$D,'2015'!H$5,Persistance!$A:$A,"Business")*1000</f>
        <v>0</v>
      </c>
      <c r="I36" s="59">
        <f ca="1">SUMIFS(OFFSET(Persistance!$K:$K,0,$A$2-Persistance!$K$1),Persistance!$B:$B,'2015'!$A36,Persistance!$D:$D,'2015'!I$5,Persistance!$A:$A,"Business")*1000</f>
        <v>0</v>
      </c>
      <c r="J36" s="59">
        <f ca="1">SUMIFS(OFFSET(Persistance!$K:$K,0,$A$2-Persistance!$K$1),Persistance!$B:$B,'2015'!$A36,Persistance!$D:$D,'2015'!J$5,Persistance!$A:$A,"Business")*1000</f>
        <v>0</v>
      </c>
      <c r="K36" s="59">
        <f ca="1">SUMIFS(OFFSET(Persistance!$K:$K,0,$A$2-Persistance!$K$1),Persistance!$B:$B,'2015'!$A36,Persistance!$D:$D,'2015'!K$5,Persistance!$A:$A,"Business")*1000</f>
        <v>0</v>
      </c>
      <c r="L36" s="34">
        <f t="shared" ca="1" si="4"/>
        <v>714227.89542570012</v>
      </c>
      <c r="M36" s="34"/>
      <c r="N36" s="34"/>
      <c r="O36" s="36"/>
      <c r="P36" s="36"/>
      <c r="Q36" s="36"/>
      <c r="R36" s="2"/>
      <c r="S36" s="2"/>
      <c r="T36" s="2"/>
      <c r="U36" s="2"/>
    </row>
    <row r="37" spans="1:21" x14ac:dyDescent="0.25">
      <c r="A37" s="23" t="s">
        <v>59</v>
      </c>
      <c r="B37" s="59">
        <f ca="1">SUMIFS(OFFSET(Persistance!$K:$K,0,$A$2-Persistance!$K$1),Persistance!$B:$B,'2015'!$A37,Persistance!$D:$D,'2015'!B$5,Persistance!$A:$A,"Business")*1000</f>
        <v>0</v>
      </c>
      <c r="C37" s="59">
        <f ca="1">SUMIFS(OFFSET(Persistance!$K:$K,0,$A$2-Persistance!$K$1),Persistance!$B:$B,'2015'!$A37,Persistance!$D:$D,'2015'!C$5,Persistance!$A:$A,"Business")*1000</f>
        <v>0</v>
      </c>
      <c r="D37" s="59">
        <f ca="1">SUMIFS(OFFSET(Persistance!$K:$K,0,$A$2-Persistance!$K$1),Persistance!$B:$B,'2015'!$A37,Persistance!$D:$D,'2015'!D$5,Persistance!$A:$A,"Business")*1000</f>
        <v>0</v>
      </c>
      <c r="E37" s="59">
        <f ca="1">SUMIFS(OFFSET(Persistance!$K:$K,0,$A$2-Persistance!$K$1),Persistance!$B:$B,'2015'!$A37,Persistance!$D:$D,'2015'!E$5,Persistance!$A:$A,"Business")*1000</f>
        <v>0</v>
      </c>
      <c r="F37" s="59">
        <f ca="1">SUMIFS(OFFSET(Persistance!$K:$K,0,$A$2-Persistance!$K$1),Persistance!$B:$B,'2015'!$A37,Persistance!$D:$D,'2015'!F$5,Persistance!$A:$A,"Business")*1000</f>
        <v>742403</v>
      </c>
      <c r="G37" s="59">
        <f ca="1">SUMIFS(OFFSET(Persistance!$K:$K,0,$A$2-Persistance!$K$1),Persistance!$B:$B,'2015'!$A37,Persistance!$D:$D,'2015'!G$5,Persistance!$A:$A,"Business")*1000</f>
        <v>0</v>
      </c>
      <c r="H37" s="59">
        <f ca="1">SUMIFS(OFFSET(Persistance!$K:$K,0,$A$2-Persistance!$K$1),Persistance!$B:$B,'2015'!$A37,Persistance!$D:$D,'2015'!H$5,Persistance!$A:$A,"Business")*1000</f>
        <v>0</v>
      </c>
      <c r="I37" s="59">
        <f ca="1">SUMIFS(OFFSET(Persistance!$K:$K,0,$A$2-Persistance!$K$1),Persistance!$B:$B,'2015'!$A37,Persistance!$D:$D,'2015'!I$5,Persistance!$A:$A,"Business")*1000</f>
        <v>0</v>
      </c>
      <c r="J37" s="59">
        <f ca="1">SUMIFS(OFFSET(Persistance!$K:$K,0,$A$2-Persistance!$K$1),Persistance!$B:$B,'2015'!$A37,Persistance!$D:$D,'2015'!J$5,Persistance!$A:$A,"Business")*1000</f>
        <v>0</v>
      </c>
      <c r="K37" s="59">
        <f ca="1">SUMIFS(OFFSET(Persistance!$K:$K,0,$A$2-Persistance!$K$1),Persistance!$B:$B,'2015'!$A37,Persistance!$D:$D,'2015'!K$5,Persistance!$A:$A,"Business")*1000</f>
        <v>0</v>
      </c>
      <c r="L37" s="34">
        <f t="shared" ca="1" si="4"/>
        <v>742403</v>
      </c>
      <c r="M37" s="34"/>
      <c r="N37" s="34"/>
      <c r="O37" s="36"/>
      <c r="P37" s="36"/>
      <c r="Q37" s="36"/>
      <c r="R37" s="2"/>
      <c r="S37" s="2"/>
      <c r="T37" s="2"/>
      <c r="U37" s="2"/>
    </row>
    <row r="38" spans="1:21" x14ac:dyDescent="0.25">
      <c r="A38" s="23" t="s">
        <v>73</v>
      </c>
      <c r="B38" s="59">
        <f ca="1">SUMIFS(OFFSET(Persistance!$K:$K,0,$A$2-Persistance!$K$1),Persistance!$B:$B,'2015'!$A38,Persistance!$D:$D,'2015'!B$5,Persistance!$A:$A,"Business")*1000</f>
        <v>0</v>
      </c>
      <c r="C38" s="59">
        <f ca="1">SUMIFS(OFFSET(Persistance!$K:$K,0,$A$2-Persistance!$K$1),Persistance!$B:$B,'2015'!$A38,Persistance!$D:$D,'2015'!C$5,Persistance!$A:$A,"Business")*1000</f>
        <v>26030.314225263075</v>
      </c>
      <c r="D38" s="59">
        <f ca="1">SUMIFS(OFFSET(Persistance!$K:$K,0,$A$2-Persistance!$K$1),Persistance!$B:$B,'2015'!$A38,Persistance!$D:$D,'2015'!D$5,Persistance!$A:$A,"Business")*1000</f>
        <v>0</v>
      </c>
      <c r="E38" s="59">
        <f ca="1">SUMIFS(OFFSET(Persistance!$K:$K,0,$A$2-Persistance!$K$1),Persistance!$B:$B,'2015'!$A38,Persistance!$D:$D,'2015'!E$5,Persistance!$A:$A,"Business")*1000</f>
        <v>65273.570059999998</v>
      </c>
      <c r="F38" s="59">
        <f ca="1">SUMIFS(OFFSET(Persistance!$K:$K,0,$A$2-Persistance!$K$1),Persistance!$B:$B,'2015'!$A38,Persistance!$D:$D,'2015'!F$5,Persistance!$A:$A,"Business")*1000</f>
        <v>0</v>
      </c>
      <c r="G38" s="59">
        <f ca="1">SUMIFS(OFFSET(Persistance!$K:$K,0,$A$2-Persistance!$K$1),Persistance!$B:$B,'2015'!$A38,Persistance!$D:$D,'2015'!G$5,Persistance!$A:$A,"Business")*1000</f>
        <v>0</v>
      </c>
      <c r="H38" s="59">
        <f ca="1">SUMIFS(OFFSET(Persistance!$K:$K,0,$A$2-Persistance!$K$1),Persistance!$B:$B,'2015'!$A38,Persistance!$D:$D,'2015'!H$5,Persistance!$A:$A,"Business")*1000</f>
        <v>0</v>
      </c>
      <c r="I38" s="59">
        <f ca="1">SUMIFS(OFFSET(Persistance!$K:$K,0,$A$2-Persistance!$K$1),Persistance!$B:$B,'2015'!$A38,Persistance!$D:$D,'2015'!I$5,Persistance!$A:$A,"Business")*1000</f>
        <v>0</v>
      </c>
      <c r="J38" s="59">
        <f ca="1">SUMIFS(OFFSET(Persistance!$K:$K,0,$A$2-Persistance!$K$1),Persistance!$B:$B,'2015'!$A38,Persistance!$D:$D,'2015'!J$5,Persistance!$A:$A,"Business")*1000</f>
        <v>0</v>
      </c>
      <c r="K38" s="59">
        <f ca="1">SUMIFS(OFFSET(Persistance!$K:$K,0,$A$2-Persistance!$K$1),Persistance!$B:$B,'2015'!$A38,Persistance!$D:$D,'2015'!K$5,Persistance!$A:$A,"Business")*1000</f>
        <v>0</v>
      </c>
      <c r="L38" s="34">
        <f t="shared" ca="1" si="4"/>
        <v>91303.884285263077</v>
      </c>
      <c r="M38" s="34"/>
      <c r="N38" s="34"/>
      <c r="O38" s="36"/>
      <c r="P38" s="36"/>
      <c r="Q38" s="36"/>
      <c r="R38" s="2"/>
      <c r="S38" s="2"/>
      <c r="T38" s="2"/>
      <c r="U38" s="2"/>
    </row>
    <row r="39" spans="1:21" x14ac:dyDescent="0.25">
      <c r="A39" s="23" t="s">
        <v>58</v>
      </c>
      <c r="B39" s="59">
        <f ca="1">SUMIFS(OFFSET(Persistance!$K:$K,0,$A$2-Persistance!$K$1),Persistance!$B:$B,'2015'!$A39,Persistance!$D:$D,'2015'!B$5,Persistance!$A:$A,"Business")*1000</f>
        <v>0</v>
      </c>
      <c r="C39" s="59">
        <f ca="1">SUMIFS(OFFSET(Persistance!$K:$K,0,$A$2-Persistance!$K$1),Persistance!$B:$B,'2015'!$A39,Persistance!$D:$D,'2015'!C$5,Persistance!$A:$A,"Business")*1000</f>
        <v>0</v>
      </c>
      <c r="D39" s="59">
        <f ca="1">SUMIFS(OFFSET(Persistance!$K:$K,0,$A$2-Persistance!$K$1),Persistance!$B:$B,'2015'!$A39,Persistance!$D:$D,'2015'!D$5,Persistance!$A:$A,"Business")*1000</f>
        <v>0</v>
      </c>
      <c r="E39" s="59">
        <f ca="1">SUMIFS(OFFSET(Persistance!$K:$K,0,$A$2-Persistance!$K$1),Persistance!$B:$B,'2015'!$A39,Persistance!$D:$D,'2015'!E$5,Persistance!$A:$A,"Business")*1000</f>
        <v>0</v>
      </c>
      <c r="F39" s="59">
        <f ca="1">SUMIFS(OFFSET(Persistance!$K:$K,0,$A$2-Persistance!$K$1),Persistance!$B:$B,'2015'!$A39,Persistance!$D:$D,'2015'!F$5,Persistance!$A:$A,"Business")*1000</f>
        <v>142714</v>
      </c>
      <c r="G39" s="59">
        <f ca="1">SUMIFS(OFFSET(Persistance!$K:$K,0,$A$2-Persistance!$K$1),Persistance!$B:$B,'2015'!$A39,Persistance!$D:$D,'2015'!G$5,Persistance!$A:$A,"Business")*1000</f>
        <v>0</v>
      </c>
      <c r="H39" s="59">
        <f ca="1">SUMIFS(OFFSET(Persistance!$K:$K,0,$A$2-Persistance!$K$1),Persistance!$B:$B,'2015'!$A39,Persistance!$D:$D,'2015'!H$5,Persistance!$A:$A,"Business")*1000</f>
        <v>0</v>
      </c>
      <c r="I39" s="59">
        <f ca="1">SUMIFS(OFFSET(Persistance!$K:$K,0,$A$2-Persistance!$K$1),Persistance!$B:$B,'2015'!$A39,Persistance!$D:$D,'2015'!I$5,Persistance!$A:$A,"Business")*1000</f>
        <v>0</v>
      </c>
      <c r="J39" s="59">
        <f ca="1">SUMIFS(OFFSET(Persistance!$K:$K,0,$A$2-Persistance!$K$1),Persistance!$B:$B,'2015'!$A39,Persistance!$D:$D,'2015'!J$5,Persistance!$A:$A,"Business")*1000</f>
        <v>0</v>
      </c>
      <c r="K39" s="59">
        <f ca="1">SUMIFS(OFFSET(Persistance!$K:$K,0,$A$2-Persistance!$K$1),Persistance!$B:$B,'2015'!$A39,Persistance!$D:$D,'2015'!K$5,Persistance!$A:$A,"Business")*1000</f>
        <v>0</v>
      </c>
      <c r="L39" s="34">
        <f t="shared" ca="1" si="4"/>
        <v>142714</v>
      </c>
      <c r="M39" s="34"/>
      <c r="N39" s="34"/>
      <c r="O39" s="36"/>
      <c r="P39" s="36"/>
      <c r="Q39" s="36"/>
      <c r="R39" s="2"/>
      <c r="S39" s="2"/>
      <c r="T39" s="2"/>
      <c r="U39" s="2"/>
    </row>
    <row r="40" spans="1:21" x14ac:dyDescent="0.25">
      <c r="A40" s="23" t="s">
        <v>8</v>
      </c>
      <c r="B40" s="59">
        <f ca="1">SUMIFS(OFFSET(Persistance!$K:$K,0,$A$2-Persistance!$K$1),Persistance!$B:$B,'2015'!$A40,Persistance!$D:$D,'2015'!B$5,Persistance!$A:$A,"Business")*1000</f>
        <v>0</v>
      </c>
      <c r="C40" s="59">
        <f ca="1">SUMIFS(OFFSET(Persistance!$K:$K,0,$A$2-Persistance!$K$1),Persistance!$B:$B,'2015'!$A40,Persistance!$D:$D,'2015'!C$5,Persistance!$A:$A,"Business")*1000</f>
        <v>0</v>
      </c>
      <c r="D40" s="59">
        <f ca="1">SUMIFS(OFFSET(Persistance!$K:$K,0,$A$2-Persistance!$K$1),Persistance!$B:$B,'2015'!$A40,Persistance!$D:$D,'2015'!D$5,Persistance!$A:$A,"Business")*1000</f>
        <v>0</v>
      </c>
      <c r="E40" s="59">
        <f ca="1">SUMIFS(OFFSET(Persistance!$K:$K,0,$A$2-Persistance!$K$1),Persistance!$B:$B,'2015'!$A40,Persistance!$D:$D,'2015'!E$5,Persistance!$A:$A,"Business")*1000</f>
        <v>0</v>
      </c>
      <c r="F40" s="59">
        <f ca="1">SUMIFS(OFFSET(Persistance!$K:$K,0,$A$2-Persistance!$K$1),Persistance!$B:$B,'2015'!$A40,Persistance!$D:$D,'2015'!F$5,Persistance!$A:$A,"Business")*1000</f>
        <v>0</v>
      </c>
      <c r="G40" s="59">
        <f ca="1">SUMIFS(OFFSET(Persistance!$K:$K,0,$A$2-Persistance!$K$1),Persistance!$B:$B,'2015'!$A40,Persistance!$D:$D,'2015'!G$5,Persistance!$A:$A,"Business")*1000</f>
        <v>0</v>
      </c>
      <c r="H40" s="59">
        <f ca="1">SUMIFS(OFFSET(Persistance!$K:$K,0,$A$2-Persistance!$K$1),Persistance!$B:$B,'2015'!$A40,Persistance!$D:$D,'2015'!H$5,Persistance!$A:$A,"Business")*1000</f>
        <v>0</v>
      </c>
      <c r="I40" s="59">
        <f ca="1">SUMIFS(OFFSET(Persistance!$K:$K,0,$A$2-Persistance!$K$1),Persistance!$B:$B,'2015'!$A40,Persistance!$D:$D,'2015'!I$5,Persistance!$A:$A,"Business")*1000</f>
        <v>0</v>
      </c>
      <c r="J40" s="59">
        <f ca="1">SUMIFS(OFFSET(Persistance!$K:$K,0,$A$2-Persistance!$K$1),Persistance!$B:$B,'2015'!$A40,Persistance!$D:$D,'2015'!J$5,Persistance!$A:$A,"Business")*1000</f>
        <v>0</v>
      </c>
      <c r="K40" s="59">
        <f ca="1">SUMIFS(OFFSET(Persistance!$K:$K,0,$A$2-Persistance!$K$1),Persistance!$B:$B,'2015'!$A40,Persistance!$D:$D,'2015'!K$5,Persistance!$A:$A,"Business")*1000</f>
        <v>0</v>
      </c>
      <c r="L40" s="34">
        <f t="shared" ca="1" si="4"/>
        <v>0</v>
      </c>
      <c r="M40" s="34"/>
      <c r="N40" s="34"/>
      <c r="O40" s="36"/>
      <c r="P40" s="36"/>
      <c r="Q40" s="36"/>
      <c r="R40" s="2"/>
      <c r="S40" s="2"/>
      <c r="T40" s="2"/>
      <c r="U40" s="2"/>
    </row>
    <row r="41" spans="1:21" x14ac:dyDescent="0.25">
      <c r="A41" s="23" t="s">
        <v>60</v>
      </c>
      <c r="B41" s="59">
        <f ca="1">SUMIFS(OFFSET(Persistance!$K:$K,0,$A$2-Persistance!$K$1),Persistance!$B:$B,'2015'!$A41,Persistance!$D:$D,'2015'!B$5,Persistance!$A:$A,"Business")*1000</f>
        <v>0</v>
      </c>
      <c r="C41" s="59">
        <f ca="1">SUMIFS(OFFSET(Persistance!$K:$K,0,$A$2-Persistance!$K$1),Persistance!$B:$B,'2015'!$A41,Persistance!$D:$D,'2015'!C$5,Persistance!$A:$A,"Business")*1000</f>
        <v>0</v>
      </c>
      <c r="D41" s="59">
        <f ca="1">SUMIFS(OFFSET(Persistance!$K:$K,0,$A$2-Persistance!$K$1),Persistance!$B:$B,'2015'!$A41,Persistance!$D:$D,'2015'!D$5,Persistance!$A:$A,"Business")*1000</f>
        <v>0</v>
      </c>
      <c r="E41" s="59">
        <f ca="1">SUMIFS(OFFSET(Persistance!$K:$K,0,$A$2-Persistance!$K$1),Persistance!$B:$B,'2015'!$A41,Persistance!$D:$D,'2015'!E$5,Persistance!$A:$A,"Business")*1000</f>
        <v>0</v>
      </c>
      <c r="F41" s="59">
        <f ca="1">SUMIFS(OFFSET(Persistance!$K:$K,0,$A$2-Persistance!$K$1),Persistance!$B:$B,'2015'!$A41,Persistance!$D:$D,'2015'!F$5,Persistance!$A:$A,"Business")*1000</f>
        <v>0</v>
      </c>
      <c r="G41" s="59">
        <f ca="1">SUMIFS(OFFSET(Persistance!$K:$K,0,$A$2-Persistance!$K$1),Persistance!$B:$B,'2015'!$A41,Persistance!$D:$D,'2015'!G$5,Persistance!$A:$A,"Business")*1000</f>
        <v>0</v>
      </c>
      <c r="H41" s="59">
        <f ca="1">SUMIFS(OFFSET(Persistance!$K:$K,0,$A$2-Persistance!$K$1),Persistance!$B:$B,'2015'!$A41,Persistance!$D:$D,'2015'!H$5,Persistance!$A:$A,"Business")*1000</f>
        <v>0</v>
      </c>
      <c r="I41" s="59">
        <f ca="1">SUMIFS(OFFSET(Persistance!$K:$K,0,$A$2-Persistance!$K$1),Persistance!$B:$B,'2015'!$A41,Persistance!$D:$D,'2015'!I$5,Persistance!$A:$A,"Business")*1000</f>
        <v>0</v>
      </c>
      <c r="J41" s="59">
        <f ca="1">SUMIFS(OFFSET(Persistance!$K:$K,0,$A$2-Persistance!$K$1),Persistance!$B:$B,'2015'!$A41,Persistance!$D:$D,'2015'!J$5,Persistance!$A:$A,"Business")*1000</f>
        <v>0</v>
      </c>
      <c r="K41" s="59">
        <f ca="1">SUMIFS(OFFSET(Persistance!$K:$K,0,$A$2-Persistance!$K$1),Persistance!$B:$B,'2015'!$A41,Persistance!$D:$D,'2015'!K$5,Persistance!$A:$A,"Business")*1000</f>
        <v>0</v>
      </c>
      <c r="L41" s="34">
        <f t="shared" ca="1" si="4"/>
        <v>0</v>
      </c>
      <c r="M41" s="34"/>
      <c r="N41" s="34"/>
      <c r="O41" s="36"/>
      <c r="P41" s="36"/>
      <c r="Q41" s="36"/>
      <c r="R41" s="2"/>
      <c r="S41" s="2"/>
      <c r="T41" s="2"/>
      <c r="U41" s="2"/>
    </row>
    <row r="42" spans="1:21" x14ac:dyDescent="0.25">
      <c r="A42" s="23" t="s">
        <v>74</v>
      </c>
      <c r="B42" s="59">
        <f ca="1">SUMIFS(OFFSET(Persistance!$K:$K,0,$A$2-Persistance!$K$1),Persistance!$B:$B,'2015'!$A42,Persistance!$D:$D,'2015'!B$5,Persistance!$A:$A,"Business")*1000</f>
        <v>0</v>
      </c>
      <c r="C42" s="59">
        <f ca="1">SUMIFS(OFFSET(Persistance!$K:$K,0,$A$2-Persistance!$K$1),Persistance!$B:$B,'2015'!$A42,Persistance!$D:$D,'2015'!C$5,Persistance!$A:$A,"Business")*1000</f>
        <v>0</v>
      </c>
      <c r="D42" s="59">
        <f ca="1">SUMIFS(OFFSET(Persistance!$K:$K,0,$A$2-Persistance!$K$1),Persistance!$B:$B,'2015'!$A42,Persistance!$D:$D,'2015'!D$5,Persistance!$A:$A,"Business")*1000</f>
        <v>0</v>
      </c>
      <c r="E42" s="59">
        <f ca="1">SUMIFS(OFFSET(Persistance!$K:$K,0,$A$2-Persistance!$K$1),Persistance!$B:$B,'2015'!$A42,Persistance!$D:$D,'2015'!E$5,Persistance!$A:$A,"Business")*1000</f>
        <v>0</v>
      </c>
      <c r="F42" s="59">
        <f ca="1">SUMIFS(OFFSET(Persistance!$K:$K,0,$A$2-Persistance!$K$1),Persistance!$B:$B,'2015'!$A42,Persistance!$D:$D,'2015'!F$5,Persistance!$A:$A,"Business")*1000</f>
        <v>0</v>
      </c>
      <c r="G42" s="59">
        <f ca="1">SUMIFS(OFFSET(Persistance!$K:$K,0,$A$2-Persistance!$K$1),Persistance!$B:$B,'2015'!$A42,Persistance!$D:$D,'2015'!G$5,Persistance!$A:$A,"Business")*1000</f>
        <v>0</v>
      </c>
      <c r="H42" s="59">
        <f ca="1">SUMIFS(OFFSET(Persistance!$K:$K,0,$A$2-Persistance!$K$1),Persistance!$B:$B,'2015'!$A42,Persistance!$D:$D,'2015'!H$5,Persistance!$A:$A,"Business")*1000</f>
        <v>0</v>
      </c>
      <c r="I42" s="59">
        <f ca="1">SUMIFS(OFFSET(Persistance!$K:$K,0,$A$2-Persistance!$K$1),Persistance!$B:$B,'2015'!$A42,Persistance!$D:$D,'2015'!I$5,Persistance!$A:$A,"Business")*1000</f>
        <v>0</v>
      </c>
      <c r="J42" s="59">
        <f ca="1">SUMIFS(OFFSET(Persistance!$K:$K,0,$A$2-Persistance!$K$1),Persistance!$B:$B,'2015'!$A42,Persistance!$D:$D,'2015'!J$5,Persistance!$A:$A,"Business")*1000</f>
        <v>0</v>
      </c>
      <c r="K42" s="59">
        <f ca="1">SUMIFS(OFFSET(Persistance!$K:$K,0,$A$2-Persistance!$K$1),Persistance!$B:$B,'2015'!$A42,Persistance!$D:$D,'2015'!K$5,Persistance!$A:$A,"Business")*1000</f>
        <v>0</v>
      </c>
      <c r="L42" s="34">
        <f t="shared" ca="1" si="4"/>
        <v>0</v>
      </c>
      <c r="M42" s="34"/>
      <c r="N42" s="34"/>
      <c r="O42" s="36"/>
      <c r="P42" s="36"/>
      <c r="Q42" s="36"/>
      <c r="R42" s="2"/>
      <c r="S42" s="2"/>
      <c r="T42" s="2"/>
      <c r="U42" s="2"/>
    </row>
    <row r="43" spans="1:21" x14ac:dyDescent="0.25">
      <c r="A43" s="23" t="s">
        <v>76</v>
      </c>
      <c r="B43" s="59">
        <f ca="1">SUMIFS(OFFSET(Persistance!$K:$K,0,$A$2-Persistance!$K$1),Persistance!$B:$B,'2015'!$A43,Persistance!$D:$D,'2015'!B$5,Persistance!$A:$A,"Business")*1000</f>
        <v>0</v>
      </c>
      <c r="C43" s="59">
        <f ca="1">SUMIFS(OFFSET(Persistance!$K:$K,0,$A$2-Persistance!$K$1),Persistance!$B:$B,'2015'!$A43,Persistance!$D:$D,'2015'!C$5,Persistance!$A:$A,"Business")*1000</f>
        <v>0</v>
      </c>
      <c r="D43" s="59">
        <f ca="1">SUMIFS(OFFSET(Persistance!$K:$K,0,$A$2-Persistance!$K$1),Persistance!$B:$B,'2015'!$A43,Persistance!$D:$D,'2015'!D$5,Persistance!$A:$A,"Business")*1000</f>
        <v>0</v>
      </c>
      <c r="E43" s="59">
        <f ca="1">SUMIFS(OFFSET(Persistance!$K:$K,0,$A$2-Persistance!$K$1),Persistance!$B:$B,'2015'!$A43,Persistance!$D:$D,'2015'!E$5,Persistance!$A:$A,"Business")*1000</f>
        <v>0</v>
      </c>
      <c r="F43" s="59">
        <f ca="1">SUMIFS(OFFSET(Persistance!$K:$K,0,$A$2-Persistance!$K$1),Persistance!$B:$B,'2015'!$A43,Persistance!$D:$D,'2015'!F$5,Persistance!$A:$A,"Business")*1000</f>
        <v>0</v>
      </c>
      <c r="G43" s="59">
        <f ca="1">SUMIFS(OFFSET(Persistance!$K:$K,0,$A$2-Persistance!$K$1),Persistance!$B:$B,'2015'!$A43,Persistance!$D:$D,'2015'!G$5,Persistance!$A:$A,"Business")*1000</f>
        <v>0</v>
      </c>
      <c r="H43" s="59">
        <f ca="1">SUMIFS(OFFSET(Persistance!$K:$K,0,$A$2-Persistance!$K$1),Persistance!$B:$B,'2015'!$A43,Persistance!$D:$D,'2015'!H$5,Persistance!$A:$A,"Business")*1000</f>
        <v>0</v>
      </c>
      <c r="I43" s="59">
        <f ca="1">SUMIFS(OFFSET(Persistance!$K:$K,0,$A$2-Persistance!$K$1),Persistance!$B:$B,'2015'!$A43,Persistance!$D:$D,'2015'!I$5,Persistance!$A:$A,"Business")*1000</f>
        <v>0</v>
      </c>
      <c r="J43" s="59">
        <f ca="1">SUMIFS(OFFSET(Persistance!$K:$K,0,$A$2-Persistance!$K$1),Persistance!$B:$B,'2015'!$A43,Persistance!$D:$D,'2015'!J$5,Persistance!$A:$A,"Business")*1000</f>
        <v>0</v>
      </c>
      <c r="K43" s="59">
        <f ca="1">SUMIFS(OFFSET(Persistance!$K:$K,0,$A$2-Persistance!$K$1),Persistance!$B:$B,'2015'!$A43,Persistance!$D:$D,'2015'!K$5,Persistance!$A:$A,"Business")*1000</f>
        <v>0</v>
      </c>
      <c r="L43" s="34">
        <f t="shared" ca="1" si="4"/>
        <v>0</v>
      </c>
      <c r="M43" s="34"/>
      <c r="N43" s="34"/>
      <c r="O43" s="36"/>
      <c r="P43" s="36"/>
      <c r="Q43" s="36"/>
      <c r="R43" s="2"/>
      <c r="S43" s="2"/>
      <c r="T43" s="2"/>
      <c r="U43" s="2"/>
    </row>
    <row r="44" spans="1:21" x14ac:dyDescent="0.25">
      <c r="A44" s="23" t="s">
        <v>71</v>
      </c>
      <c r="B44" s="59">
        <f ca="1">SUMIFS(OFFSET(Persistance!$K:$K,0,$A$2-Persistance!$K$1),Persistance!$B:$B,'2015'!$A44,Persistance!$D:$D,'2015'!B$5,Persistance!$A:$A,"Business")*1000</f>
        <v>0</v>
      </c>
      <c r="C44" s="59">
        <f ca="1">SUMIFS(OFFSET(Persistance!$K:$K,0,$A$2-Persistance!$K$1),Persistance!$B:$B,'2015'!$A44,Persistance!$D:$D,'2015'!C$5,Persistance!$A:$A,"Business")*1000</f>
        <v>0</v>
      </c>
      <c r="D44" s="59">
        <f ca="1">SUMIFS(OFFSET(Persistance!$K:$K,0,$A$2-Persistance!$K$1),Persistance!$B:$B,'2015'!$A44,Persistance!$D:$D,'2015'!D$5,Persistance!$A:$A,"Business")*1000</f>
        <v>0</v>
      </c>
      <c r="E44" s="59">
        <f ca="1">SUMIFS(OFFSET(Persistance!$K:$K,0,$A$2-Persistance!$K$1),Persistance!$B:$B,'2015'!$A44,Persistance!$D:$D,'2015'!E$5,Persistance!$A:$A,"Business")*1000</f>
        <v>0</v>
      </c>
      <c r="F44" s="59">
        <f ca="1">SUMIFS(OFFSET(Persistance!$K:$K,0,$A$2-Persistance!$K$1),Persistance!$B:$B,'2015'!$A44,Persistance!$D:$D,'2015'!F$5,Persistance!$A:$A,"Business")*1000</f>
        <v>0</v>
      </c>
      <c r="G44" s="59">
        <f ca="1">SUMIFS(OFFSET(Persistance!$K:$K,0,$A$2-Persistance!$K$1),Persistance!$B:$B,'2015'!$A44,Persistance!$D:$D,'2015'!G$5,Persistance!$A:$A,"Business")*1000</f>
        <v>0</v>
      </c>
      <c r="H44" s="59">
        <f ca="1">SUMIFS(OFFSET(Persistance!$K:$K,0,$A$2-Persistance!$K$1),Persistance!$B:$B,'2015'!$A44,Persistance!$D:$D,'2015'!H$5,Persistance!$A:$A,"Business")*1000</f>
        <v>0</v>
      </c>
      <c r="I44" s="59">
        <f ca="1">SUMIFS(OFFSET(Persistance!$K:$K,0,$A$2-Persistance!$K$1),Persistance!$B:$B,'2015'!$A44,Persistance!$D:$D,'2015'!I$5,Persistance!$A:$A,"Business")*1000</f>
        <v>0</v>
      </c>
      <c r="J44" s="59">
        <f ca="1">SUMIFS(OFFSET(Persistance!$K:$K,0,$A$2-Persistance!$K$1),Persistance!$B:$B,'2015'!$A44,Persistance!$D:$D,'2015'!J$5,Persistance!$A:$A,"Business")*1000</f>
        <v>0</v>
      </c>
      <c r="K44" s="59">
        <f ca="1">SUMIFS(OFFSET(Persistance!$K:$K,0,$A$2-Persistance!$K$1),Persistance!$B:$B,'2015'!$A44,Persistance!$D:$D,'2015'!K$5,Persistance!$A:$A,"Business")*1000</f>
        <v>0</v>
      </c>
      <c r="L44" s="34">
        <f t="shared" ca="1" si="4"/>
        <v>0</v>
      </c>
      <c r="M44" s="34"/>
      <c r="N44" s="34"/>
      <c r="O44" s="36"/>
      <c r="P44" s="36"/>
      <c r="Q44" s="36"/>
      <c r="R44" s="2"/>
      <c r="S44" s="2"/>
      <c r="T44" s="2"/>
      <c r="U44" s="2"/>
    </row>
    <row r="45" spans="1:21" x14ac:dyDescent="0.25">
      <c r="A45" s="23" t="s">
        <v>14</v>
      </c>
      <c r="B45" s="59">
        <f ca="1">SUMIFS(OFFSET(Persistance!$K:$K,0,$A$2-Persistance!$K$1),Persistance!$B:$B,'2015'!$A45,Persistance!$D:$D,'2015'!B$5)*1000*'Retrofit Split'!B$2</f>
        <v>0</v>
      </c>
      <c r="C45" s="59">
        <f ca="1">SUMIFS(OFFSET(Persistance!$K:$K,0,$A$2-Persistance!$K$1),Persistance!$B:$B,'2015'!$A45,Persistance!$D:$D,'2015'!C$5)*1000*'Retrofit Split'!C$2</f>
        <v>217351.34486890931</v>
      </c>
      <c r="D45" s="59">
        <f ca="1">SUMIFS(OFFSET(Persistance!$K:$K,0,$A$2-Persistance!$K$1),Persistance!$B:$B,'2015'!$A45,Persistance!$D:$D,'2015'!D$5)*1000*'Retrofit Split'!D$2</f>
        <v>325318.84245209477</v>
      </c>
      <c r="E45" s="59">
        <f ca="1">SUMIFS(OFFSET(Persistance!$K:$K,0,$A$2-Persistance!$K$1),Persistance!$B:$B,'2015'!$A45,Persistance!$D:$D,'2015'!E$5)*1000*'Retrofit Split'!E$2</f>
        <v>120272.75115870219</v>
      </c>
      <c r="F45" s="59">
        <f ca="1">SUMIFS(OFFSET(Persistance!$K:$K,0,$A$2-Persistance!$K$1),Persistance!$B:$B,'2015'!$A45,Persistance!$D:$D,'2015'!F$5)*1000*'Retrofit Split'!F$2</f>
        <v>323638.22436455695</v>
      </c>
      <c r="G45" s="59">
        <f ca="1">SUMIFS(OFFSET(Persistance!$K:$K,0,$A$2-Persistance!$K$1),Persistance!$B:$B,'2015'!$A45,Persistance!$D:$D,'2015'!G$5)*1000*'Retrofit Split'!G$2</f>
        <v>0</v>
      </c>
      <c r="H45" s="59">
        <f ca="1">SUMIFS(OFFSET(Persistance!$K:$K,0,$A$2-Persistance!$K$1),Persistance!$B:$B,'2015'!$A45,Persistance!$D:$D,'2015'!H$5)*1000*'Retrofit Split'!H$2</f>
        <v>0</v>
      </c>
      <c r="I45" s="59">
        <f ca="1">SUMIFS(OFFSET(Persistance!$K:$K,0,$A$2-Persistance!$K$1),Persistance!$B:$B,'2015'!$A45,Persistance!$D:$D,'2015'!I$5)*1000*'Retrofit Split'!I$2</f>
        <v>0</v>
      </c>
      <c r="J45" s="59">
        <f ca="1">SUMIFS(OFFSET(Persistance!$K:$K,0,$A$2-Persistance!$K$1),Persistance!$B:$B,'2015'!$A45,Persistance!$D:$D,'2015'!J$5)*1000*'Retrofit Split'!J$2</f>
        <v>0</v>
      </c>
      <c r="K45" s="59">
        <f ca="1">SUMIFS(OFFSET(Persistance!$K:$K,0,$A$2-Persistance!$K$1),Persistance!$B:$B,'2015'!$A45,Persistance!$D:$D,'2015'!K$5)*1000*'Retrofit Split'!K$2</f>
        <v>0</v>
      </c>
      <c r="L45" s="34">
        <f t="shared" ca="1" si="4"/>
        <v>986581.16284426325</v>
      </c>
      <c r="M45" s="34"/>
      <c r="N45" s="34"/>
      <c r="O45" s="36"/>
      <c r="P45" s="36"/>
      <c r="Q45" s="36"/>
      <c r="R45" s="2"/>
      <c r="S45" s="2"/>
      <c r="T45" s="2"/>
      <c r="U45" s="2"/>
    </row>
    <row r="46" spans="1:21" x14ac:dyDescent="0.25">
      <c r="A46" s="23" t="s">
        <v>77</v>
      </c>
      <c r="B46" s="59">
        <f ca="1">SUMIFS(OFFSET(Persistance!$K:$K,0,$A$2-Persistance!$K$1),Persistance!$B:$B,'2015'!$A46,Persistance!$D:$D,'2015'!B$5,Persistance!$A:$A,"Business")*1000</f>
        <v>0</v>
      </c>
      <c r="C46" s="59">
        <f ca="1">SUMIFS(OFFSET(Persistance!$K:$K,0,$A$2-Persistance!$K$1),Persistance!$B:$B,'2015'!$A46,Persistance!$D:$D,'2015'!C$5,Persistance!$A:$A,"Business")*1000</f>
        <v>3087.1752339770001</v>
      </c>
      <c r="D46" s="59">
        <f ca="1">SUMIFS(OFFSET(Persistance!$K:$K,0,$A$2-Persistance!$K$1),Persistance!$B:$B,'2015'!$A46,Persistance!$D:$D,'2015'!D$5,Persistance!$A:$A,"Business")*1000</f>
        <v>441570.42264862498</v>
      </c>
      <c r="E46" s="59">
        <f ca="1">SUMIFS(OFFSET(Persistance!$K:$K,0,$A$2-Persistance!$K$1),Persistance!$B:$B,'2015'!$A46,Persistance!$D:$D,'2015'!E$5,Persistance!$A:$A,"Business")*1000</f>
        <v>0</v>
      </c>
      <c r="F46" s="59">
        <f ca="1">SUMIFS(OFFSET(Persistance!$K:$K,0,$A$2-Persistance!$K$1),Persistance!$B:$B,'2015'!$A46,Persistance!$D:$D,'2015'!F$5,Persistance!$A:$A,"Business")*1000</f>
        <v>0</v>
      </c>
      <c r="G46" s="59">
        <f ca="1">SUMIFS(OFFSET(Persistance!$K:$K,0,$A$2-Persistance!$K$1),Persistance!$B:$B,'2015'!$A46,Persistance!$D:$D,'2015'!G$5,Persistance!$A:$A,"Business")*1000</f>
        <v>0</v>
      </c>
      <c r="H46" s="59">
        <f ca="1">SUMIFS(OFFSET(Persistance!$K:$K,0,$A$2-Persistance!$K$1),Persistance!$B:$B,'2015'!$A46,Persistance!$D:$D,'2015'!H$5,Persistance!$A:$A,"Business")*1000</f>
        <v>0</v>
      </c>
      <c r="I46" s="59">
        <f ca="1">SUMIFS(OFFSET(Persistance!$K:$K,0,$A$2-Persistance!$K$1),Persistance!$B:$B,'2015'!$A46,Persistance!$D:$D,'2015'!I$5,Persistance!$A:$A,"Business")*1000</f>
        <v>0</v>
      </c>
      <c r="J46" s="59">
        <f ca="1">SUMIFS(OFFSET(Persistance!$K:$K,0,$A$2-Persistance!$K$1),Persistance!$B:$B,'2015'!$A46,Persistance!$D:$D,'2015'!J$5,Persistance!$A:$A,"Business")*1000</f>
        <v>0</v>
      </c>
      <c r="K46" s="59">
        <f ca="1">SUMIFS(OFFSET(Persistance!$K:$K,0,$A$2-Persistance!$K$1),Persistance!$B:$B,'2015'!$A46,Persistance!$D:$D,'2015'!K$5,Persistance!$A:$A,"Business")*1000</f>
        <v>0</v>
      </c>
      <c r="L46" s="34">
        <f t="shared" ca="1" si="4"/>
        <v>444657.59788260196</v>
      </c>
      <c r="M46" s="34"/>
      <c r="N46" s="34"/>
      <c r="O46" s="36"/>
      <c r="P46" s="36"/>
      <c r="Q46" s="36"/>
      <c r="R46" s="2"/>
      <c r="S46" s="2"/>
      <c r="T46" s="2"/>
      <c r="U46" s="2"/>
    </row>
    <row r="47" spans="1:21" x14ac:dyDescent="0.25">
      <c r="A47" s="23" t="s">
        <v>36</v>
      </c>
      <c r="B47" s="59">
        <f ca="1">SUMIFS(OFFSET(Persistance!$K:$K,0,$A$2-Persistance!$K$1),Persistance!$B:$B,'2015'!$A47,Persistance!$D:$D,'2015'!B$5,Persistance!$A:$A,"Business")*1000</f>
        <v>0</v>
      </c>
      <c r="C47" s="59">
        <f ca="1">SUMIFS(OFFSET(Persistance!$K:$K,0,$A$2-Persistance!$K$1),Persistance!$B:$B,'2015'!$A47,Persistance!$D:$D,'2015'!C$5,Persistance!$A:$A,"Business")*1000</f>
        <v>0</v>
      </c>
      <c r="D47" s="59">
        <f ca="1">SUMIFS(OFFSET(Persistance!$K:$K,0,$A$2-Persistance!$K$1),Persistance!$B:$B,'2015'!$A47,Persistance!$D:$D,'2015'!D$5,Persistance!$A:$A,"Business")*1000</f>
        <v>0</v>
      </c>
      <c r="E47" s="59">
        <f ca="1">SUMIFS(OFFSET(Persistance!$K:$K,0,$A$2-Persistance!$K$1),Persistance!$B:$B,'2015'!$A47,Persistance!$D:$D,'2015'!E$5,Persistance!$A:$A,"Business")*1000</f>
        <v>0</v>
      </c>
      <c r="F47" s="59">
        <f ca="1">SUMIFS(OFFSET(Persistance!$K:$K,0,$A$2-Persistance!$K$1),Persistance!$B:$B,'2015'!$A47,Persistance!$D:$D,'2015'!F$5,Persistance!$A:$A,"Business")*1000</f>
        <v>0</v>
      </c>
      <c r="G47" s="59">
        <f ca="1">SUMIFS(OFFSET(Persistance!$K:$K,0,$A$2-Persistance!$K$1),Persistance!$B:$B,'2015'!$A47,Persistance!$D:$D,'2015'!G$5,Persistance!$A:$A,"Business")*1000</f>
        <v>0</v>
      </c>
      <c r="H47" s="59">
        <f ca="1">SUMIFS(OFFSET(Persistance!$K:$K,0,$A$2-Persistance!$K$1),Persistance!$B:$B,'2015'!$A47,Persistance!$D:$D,'2015'!H$5,Persistance!$A:$A,"Business")*1000</f>
        <v>0</v>
      </c>
      <c r="I47" s="59">
        <f ca="1">SUMIFS(OFFSET(Persistance!$K:$K,0,$A$2-Persistance!$K$1),Persistance!$B:$B,'2015'!$A47,Persistance!$D:$D,'2015'!I$5,Persistance!$A:$A,"Business")*1000</f>
        <v>0</v>
      </c>
      <c r="J47" s="59">
        <f ca="1">SUMIFS(OFFSET(Persistance!$K:$K,0,$A$2-Persistance!$K$1),Persistance!$B:$B,'2015'!$A47,Persistance!$D:$D,'2015'!J$5,Persistance!$A:$A,"Business")*1000</f>
        <v>0</v>
      </c>
      <c r="K47" s="59">
        <f ca="1">SUMIFS(OFFSET(Persistance!$K:$K,0,$A$2-Persistance!$K$1),Persistance!$B:$B,'2015'!$A47,Persistance!$D:$D,'2015'!K$5,Persistance!$A:$A,"Business")*1000</f>
        <v>0</v>
      </c>
      <c r="L47" s="34">
        <f t="shared" ca="1" si="4"/>
        <v>0</v>
      </c>
      <c r="M47" s="34"/>
      <c r="N47" s="34"/>
      <c r="O47" s="36"/>
      <c r="P47" s="36"/>
      <c r="Q47" s="36"/>
      <c r="R47" s="2"/>
      <c r="S47" s="28" t="s">
        <v>49</v>
      </c>
      <c r="T47" s="28" t="s">
        <v>17</v>
      </c>
      <c r="U47" s="2" t="s">
        <v>50</v>
      </c>
    </row>
    <row r="48" spans="1:21" x14ac:dyDescent="0.25">
      <c r="B48" s="29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36"/>
      <c r="P48" s="36"/>
      <c r="Q48" s="36"/>
      <c r="R48" s="2"/>
      <c r="S48" s="29">
        <f ca="1">$A$2</f>
        <v>2015</v>
      </c>
      <c r="T48" s="58">
        <f ca="1">AVERAGEIFS(Rates!E:E,Rates!F:F,'2015'!S48,Rates!G:G,"Business")</f>
        <v>2.3000000000000003E-2</v>
      </c>
      <c r="U48" s="30">
        <f ca="1">AVERAGEIFS(Rates!B:B,Rates!F:F,'2015'!S48,Rates!G:G,"Business")</f>
        <v>42005</v>
      </c>
    </row>
    <row r="49" spans="1:21" x14ac:dyDescent="0.25">
      <c r="A49" t="s">
        <v>10</v>
      </c>
      <c r="B49" s="37">
        <f t="shared" ref="B49:L49" ca="1" si="5">SUM(B32:B48)</f>
        <v>0</v>
      </c>
      <c r="C49" s="37">
        <f t="shared" ca="1" si="5"/>
        <v>670628.33475384954</v>
      </c>
      <c r="D49" s="37">
        <f t="shared" ca="1" si="5"/>
        <v>766889.26510071976</v>
      </c>
      <c r="E49" s="37">
        <f t="shared" ca="1" si="5"/>
        <v>475614.7162187022</v>
      </c>
      <c r="F49" s="37">
        <f t="shared" ca="1" si="5"/>
        <v>1208755.2243645568</v>
      </c>
      <c r="G49" s="37">
        <f t="shared" ca="1" si="5"/>
        <v>0</v>
      </c>
      <c r="H49" s="37">
        <f t="shared" ca="1" si="5"/>
        <v>0</v>
      </c>
      <c r="I49" s="37">
        <f t="shared" ca="1" si="5"/>
        <v>0</v>
      </c>
      <c r="J49" s="37">
        <f t="shared" ca="1" si="5"/>
        <v>0</v>
      </c>
      <c r="K49" s="37">
        <f t="shared" ca="1" si="5"/>
        <v>0</v>
      </c>
      <c r="L49" s="37">
        <f t="shared" ca="1" si="5"/>
        <v>3121887.5404378283</v>
      </c>
      <c r="M49" s="37">
        <v>0</v>
      </c>
      <c r="N49" s="38">
        <f ca="1">(((MONTH(U48)-1)/12)*T49)+(((12-(MONTH(U48)-1))/12)*T48)</f>
        <v>2.3000000000000003E-2</v>
      </c>
      <c r="O49" s="39">
        <f ca="1">ROUND(L49*N49,2)</f>
        <v>71803.41</v>
      </c>
      <c r="P49" s="39">
        <f ca="1">ROUND(M49*N49,2)</f>
        <v>0</v>
      </c>
      <c r="Q49" s="39">
        <f ca="1">+O49-P49</f>
        <v>71803.41</v>
      </c>
      <c r="R49" s="2"/>
      <c r="S49" s="29">
        <f ca="1">S48-1</f>
        <v>2014</v>
      </c>
      <c r="T49" s="58">
        <f ca="1">AVERAGEIFS(Rates!E:E,Rates!F:F,'2015'!S49,Rates!G:G,"Business")</f>
        <v>2.2966666666666666E-2</v>
      </c>
      <c r="U49" s="2"/>
    </row>
    <row r="50" spans="1:21" x14ac:dyDescent="0.25">
      <c r="B50" s="29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6"/>
      <c r="P50" s="36"/>
      <c r="Q50" s="36"/>
      <c r="R50" s="2"/>
      <c r="S50" s="2"/>
      <c r="T50" s="2"/>
      <c r="U50" s="2"/>
    </row>
    <row r="51" spans="1:21" x14ac:dyDescent="0.25">
      <c r="A51" t="s">
        <v>44</v>
      </c>
      <c r="B51" s="59">
        <f ca="1">SUMIFS(OFFSET(Persistance!$F:$F,0,$A$2-Persistance!$K$1),Persistance!$B:$B,'2015'!$A51,Persistance!$D:$D,'2015'!B$5,Persistance!$A:$A,"Industrial")*1000</f>
        <v>0</v>
      </c>
      <c r="C51" s="59">
        <f ca="1">SUMIFS(OFFSET(Persistance!$F:$F,0,$A$2-Persistance!$K$1),Persistance!$B:$B,'2015'!$A51,Persistance!$D:$D,'2015'!C$5,Persistance!$A:$A,"Industrial")*1000</f>
        <v>0</v>
      </c>
      <c r="D51" s="59">
        <f ca="1">SUMIFS(OFFSET(Persistance!$F:$F,0,$A$2-Persistance!$K$1),Persistance!$B:$B,'2015'!$A51,Persistance!$D:$D,'2015'!D$5,Persistance!$A:$A,"Industrial")*1000</f>
        <v>0</v>
      </c>
      <c r="E51" s="59">
        <f ca="1">SUMIFS(OFFSET(Persistance!$F:$F,0,$A$2-Persistance!$K$1),Persistance!$B:$B,'2015'!$A51,Persistance!$D:$D,'2015'!E$5,Persistance!$A:$A,"Industrial")*1000</f>
        <v>0</v>
      </c>
      <c r="F51" s="59">
        <f ca="1">SUMIFS(OFFSET(Persistance!$F:$F,0,$A$2-Persistance!$K$1),Persistance!$B:$B,'2015'!$A51,Persistance!$D:$D,'2015'!F$5,Persistance!$A:$A,"Industrial")*1000</f>
        <v>0</v>
      </c>
      <c r="G51" s="59">
        <f ca="1">SUMIFS(OFFSET(Persistance!$F:$F,0,$A$2-Persistance!$K$1),Persistance!$B:$B,'2015'!$A51,Persistance!$D:$D,'2015'!G$5,Persistance!$A:$A,"Industrial")*1000</f>
        <v>0</v>
      </c>
      <c r="H51" s="59">
        <f ca="1">SUMIFS(OFFSET(Persistance!$F:$F,0,$A$2-Persistance!$K$1),Persistance!$B:$B,'2015'!$A51,Persistance!$D:$D,'2015'!H$5,Persistance!$A:$A,"Industrial")*1000</f>
        <v>0</v>
      </c>
      <c r="I51" s="59">
        <f ca="1">SUMIFS(OFFSET(Persistance!$F:$F,0,$A$2-Persistance!$K$1),Persistance!$B:$B,'2015'!$A51,Persistance!$D:$D,'2015'!I$5,Persistance!$A:$A,"Industrial")*1000</f>
        <v>0</v>
      </c>
      <c r="J51" s="59">
        <f ca="1">SUMIFS(OFFSET(Persistance!$F:$F,0,$A$2-Persistance!$K$1),Persistance!$B:$B,'2015'!$A51,Persistance!$D:$D,'2015'!J$5,Persistance!$A:$A,"Industrial")*1000</f>
        <v>0</v>
      </c>
      <c r="K51" s="59">
        <f ca="1">SUMIFS(OFFSET(Persistance!$F:$F,0,$A$2-Persistance!$K$1),Persistance!$B:$B,'2015'!$A51,Persistance!$D:$D,'2015'!K$5,Persistance!$A:$A,"Industrial")*1000</f>
        <v>0</v>
      </c>
      <c r="L51" s="34">
        <v>0</v>
      </c>
      <c r="M51" s="60" t="s">
        <v>97</v>
      </c>
      <c r="N51" s="35"/>
      <c r="O51" s="36"/>
      <c r="P51" s="36"/>
      <c r="Q51" s="36"/>
      <c r="R51" s="2"/>
      <c r="S51" s="2"/>
      <c r="T51" s="2"/>
      <c r="U51" s="2"/>
    </row>
    <row r="52" spans="1:21" x14ac:dyDescent="0.25">
      <c r="A52" t="s">
        <v>42</v>
      </c>
      <c r="B52" s="59">
        <f ca="1">SUMIFS(OFFSET(Persistance!$F:$F,0,$A$2-Persistance!$K$1),Persistance!$B:$B,'2015'!$A52,Persistance!$D:$D,'2015'!B$5,Persistance!$A:$A,"Industrial")*1000</f>
        <v>0</v>
      </c>
      <c r="C52" s="59">
        <f ca="1">SUMIFS(OFFSET(Persistance!$F:$F,0,$A$2-Persistance!$K$1),Persistance!$B:$B,'2015'!$A52,Persistance!$D:$D,'2015'!C$5,Persistance!$A:$A,"Industrial")*1000</f>
        <v>0</v>
      </c>
      <c r="D52" s="59">
        <f ca="1">SUMIFS(OFFSET(Persistance!$F:$F,0,$A$2-Persistance!$K$1),Persistance!$B:$B,'2015'!$A52,Persistance!$D:$D,'2015'!D$5,Persistance!$A:$A,"Industrial")*1000</f>
        <v>0</v>
      </c>
      <c r="E52" s="59">
        <f ca="1">SUMIFS(OFFSET(Persistance!$F:$F,0,$A$2-Persistance!$K$1),Persistance!$B:$B,'2015'!$A52,Persistance!$D:$D,'2015'!E$5,Persistance!$A:$A,"Industrial")*1000</f>
        <v>0</v>
      </c>
      <c r="F52" s="59">
        <f ca="1">SUMIFS(OFFSET(Persistance!$F:$F,0,$A$2-Persistance!$K$1),Persistance!$B:$B,'2015'!$A52,Persistance!$D:$D,'2015'!F$5,Persistance!$A:$A,"Industrial")*1000</f>
        <v>0</v>
      </c>
      <c r="G52" s="59">
        <f ca="1">SUMIFS(OFFSET(Persistance!$F:$F,0,$A$2-Persistance!$K$1),Persistance!$B:$B,'2015'!$A52,Persistance!$D:$D,'2015'!G$5,Persistance!$A:$A,"Industrial")*1000</f>
        <v>0</v>
      </c>
      <c r="H52" s="59">
        <f ca="1">SUMIFS(OFFSET(Persistance!$F:$F,0,$A$2-Persistance!$K$1),Persistance!$B:$B,'2015'!$A52,Persistance!$D:$D,'2015'!H$5,Persistance!$A:$A,"Industrial")*1000</f>
        <v>0</v>
      </c>
      <c r="I52" s="59">
        <f ca="1">SUMIFS(OFFSET(Persistance!$F:$F,0,$A$2-Persistance!$K$1),Persistance!$B:$B,'2015'!$A52,Persistance!$D:$D,'2015'!I$5,Persistance!$A:$A,"Industrial")*1000</f>
        <v>0</v>
      </c>
      <c r="J52" s="59">
        <f ca="1">SUMIFS(OFFSET(Persistance!$F:$F,0,$A$2-Persistance!$K$1),Persistance!$B:$B,'2015'!$A52,Persistance!$D:$D,'2015'!J$5,Persistance!$A:$A,"Industrial")*1000</f>
        <v>0</v>
      </c>
      <c r="K52" s="59">
        <f ca="1">SUMIFS(OFFSET(Persistance!$F:$F,0,$A$2-Persistance!$K$1),Persistance!$B:$B,'2015'!$A52,Persistance!$D:$D,'2015'!K$5,Persistance!$A:$A,"Industrial")*1000</f>
        <v>0</v>
      </c>
      <c r="L52" s="34">
        <v>0</v>
      </c>
      <c r="M52" s="60" t="s">
        <v>97</v>
      </c>
      <c r="N52" s="35"/>
      <c r="O52" s="36"/>
      <c r="P52" s="36"/>
      <c r="Q52" s="36"/>
      <c r="R52" s="2"/>
      <c r="S52" s="2"/>
      <c r="T52" s="2"/>
      <c r="U52" s="2"/>
    </row>
    <row r="53" spans="1:21" x14ac:dyDescent="0.25">
      <c r="A53" t="s">
        <v>61</v>
      </c>
      <c r="B53" s="59">
        <f ca="1">SUMIFS(OFFSET(Persistance!$F:$F,0,$A$2-Persistance!$K$1),Persistance!$B:$B,'2015'!$A53,Persistance!$D:$D,'2015'!B$5,Persistance!$A:$A,"Industrial")*1000</f>
        <v>0</v>
      </c>
      <c r="C53" s="59">
        <f ca="1">SUMIFS(OFFSET(Persistance!$F:$F,0,$A$2-Persistance!$K$1),Persistance!$B:$B,'2015'!$A53,Persistance!$D:$D,'2015'!C$5,Persistance!$A:$A,"Industrial")*1000</f>
        <v>0</v>
      </c>
      <c r="D53" s="59">
        <f ca="1">SUMIFS(OFFSET(Persistance!$F:$F,0,$A$2-Persistance!$K$1),Persistance!$B:$B,'2015'!$A53,Persistance!$D:$D,'2015'!D$5,Persistance!$A:$A,"Industrial")*1000</f>
        <v>0</v>
      </c>
      <c r="E53" s="59">
        <f ca="1">SUMIFS(OFFSET(Persistance!$F:$F,0,$A$2-Persistance!$K$1),Persistance!$B:$B,'2015'!$A53,Persistance!$D:$D,'2015'!E$5,Persistance!$A:$A,"Industrial")*1000</f>
        <v>0</v>
      </c>
      <c r="F53" s="59">
        <f ca="1">SUMIFS(OFFSET(Persistance!$F:$F,0,$A$2-Persistance!$K$1),Persistance!$B:$B,'2015'!$A53,Persistance!$D:$D,'2015'!F$5,Persistance!$A:$A,"Industrial")*1000</f>
        <v>22</v>
      </c>
      <c r="G53" s="59">
        <f ca="1">SUMIFS(OFFSET(Persistance!$F:$F,0,$A$2-Persistance!$K$1),Persistance!$B:$B,'2015'!$A53,Persistance!$D:$D,'2015'!G$5,Persistance!$A:$A,"Industrial")*1000</f>
        <v>0</v>
      </c>
      <c r="H53" s="59">
        <f ca="1">SUMIFS(OFFSET(Persistance!$F:$F,0,$A$2-Persistance!$K$1),Persistance!$B:$B,'2015'!$A53,Persistance!$D:$D,'2015'!H$5,Persistance!$A:$A,"Industrial")*1000</f>
        <v>0</v>
      </c>
      <c r="I53" s="59">
        <f ca="1">SUMIFS(OFFSET(Persistance!$F:$F,0,$A$2-Persistance!$K$1),Persistance!$B:$B,'2015'!$A53,Persistance!$D:$D,'2015'!I$5,Persistance!$A:$A,"Industrial")*1000</f>
        <v>0</v>
      </c>
      <c r="J53" s="59">
        <f ca="1">SUMIFS(OFFSET(Persistance!$F:$F,0,$A$2-Persistance!$K$1),Persistance!$B:$B,'2015'!$A53,Persistance!$D:$D,'2015'!J$5,Persistance!$A:$A,"Industrial")*1000</f>
        <v>0</v>
      </c>
      <c r="K53" s="59">
        <f ca="1">SUMIFS(OFFSET(Persistance!$F:$F,0,$A$2-Persistance!$K$1),Persistance!$B:$B,'2015'!$A53,Persistance!$D:$D,'2015'!K$5,Persistance!$A:$A,"Industrial")*1000</f>
        <v>0</v>
      </c>
      <c r="L53" s="34">
        <f ca="1">SUM(B53:K53)*3</f>
        <v>66</v>
      </c>
      <c r="M53" s="60" t="s">
        <v>99</v>
      </c>
      <c r="N53" s="35"/>
      <c r="O53" s="36"/>
      <c r="P53" s="36"/>
      <c r="Q53" s="36"/>
      <c r="R53" s="2"/>
      <c r="S53" s="2"/>
      <c r="T53" s="2"/>
      <c r="U53" s="2"/>
    </row>
    <row r="54" spans="1:21" x14ac:dyDescent="0.25">
      <c r="A54" s="23" t="s">
        <v>58</v>
      </c>
      <c r="B54" s="59">
        <f ca="1">SUMIFS(OFFSET(Persistance!$F:$F,0,$A$2-Persistance!$K$1),Persistance!$B:$B,'2015'!$A54,Persistance!$D:$D,'2015'!B$5,Persistance!$A:$A,"Industrial")*1000</f>
        <v>0</v>
      </c>
      <c r="C54" s="59">
        <f ca="1">SUMIFS(OFFSET(Persistance!$F:$F,0,$A$2-Persistance!$K$1),Persistance!$B:$B,'2015'!$A54,Persistance!$D:$D,'2015'!C$5,Persistance!$A:$A,"Industrial")*1000</f>
        <v>0</v>
      </c>
      <c r="D54" s="59">
        <f ca="1">SUMIFS(OFFSET(Persistance!$F:$F,0,$A$2-Persistance!$K$1),Persistance!$B:$B,'2015'!$A54,Persistance!$D:$D,'2015'!D$5,Persistance!$A:$A,"Industrial")*1000</f>
        <v>0</v>
      </c>
      <c r="E54" s="59">
        <f ca="1">SUMIFS(OFFSET(Persistance!$F:$F,0,$A$2-Persistance!$K$1),Persistance!$B:$B,'2015'!$A54,Persistance!$D:$D,'2015'!E$5,Persistance!$A:$A,"Industrial")*1000</f>
        <v>0</v>
      </c>
      <c r="F54" s="59">
        <f ca="1">SUMIFS(OFFSET(Persistance!$F:$F,0,$A$2-Persistance!$K$1),Persistance!$B:$B,'2015'!$A54,Persistance!$D:$D,'2015'!F$5,Persistance!$A:$A,"Industrial")*1000</f>
        <v>30.5</v>
      </c>
      <c r="G54" s="59">
        <f ca="1">SUMIFS(OFFSET(Persistance!$F:$F,0,$A$2-Persistance!$K$1),Persistance!$B:$B,'2015'!$A54,Persistance!$D:$D,'2015'!G$5,Persistance!$A:$A,"Industrial")*1000</f>
        <v>0</v>
      </c>
      <c r="H54" s="59">
        <f ca="1">SUMIFS(OFFSET(Persistance!$F:$F,0,$A$2-Persistance!$K$1),Persistance!$B:$B,'2015'!$A54,Persistance!$D:$D,'2015'!H$5,Persistance!$A:$A,"Industrial")*1000</f>
        <v>0</v>
      </c>
      <c r="I54" s="59">
        <f ca="1">SUMIFS(OFFSET(Persistance!$F:$F,0,$A$2-Persistance!$K$1),Persistance!$B:$B,'2015'!$A54,Persistance!$D:$D,'2015'!I$5,Persistance!$A:$A,"Industrial")*1000</f>
        <v>0</v>
      </c>
      <c r="J54" s="59">
        <f ca="1">SUMIFS(OFFSET(Persistance!$F:$F,0,$A$2-Persistance!$K$1),Persistance!$B:$B,'2015'!$A54,Persistance!$D:$D,'2015'!J$5,Persistance!$A:$A,"Industrial")*1000</f>
        <v>0</v>
      </c>
      <c r="K54" s="59">
        <f ca="1">SUMIFS(OFFSET(Persistance!$F:$F,0,$A$2-Persistance!$K$1),Persistance!$B:$B,'2015'!$A54,Persistance!$D:$D,'2015'!K$5,Persistance!$A:$A,"Industrial")*1000</f>
        <v>0</v>
      </c>
      <c r="L54" s="34">
        <f t="shared" ref="L54" ca="1" si="6">SUM(B54:K54)*12</f>
        <v>366</v>
      </c>
      <c r="M54" s="34"/>
      <c r="N54" s="35"/>
      <c r="O54" s="36"/>
      <c r="P54" s="36"/>
      <c r="Q54" s="36"/>
      <c r="R54" s="2"/>
      <c r="S54" s="2"/>
      <c r="T54" s="2"/>
      <c r="U54" s="2"/>
    </row>
    <row r="55" spans="1:21" x14ac:dyDescent="0.25">
      <c r="A55" t="s">
        <v>66</v>
      </c>
      <c r="B55" s="59">
        <f ca="1">SUMIFS(OFFSET(Persistance!$F:$F,0,$A$2-Persistance!$K$1),Persistance!$B:$B,'2015'!$A55,Persistance!$D:$D,'2015'!B$5,Persistance!$A:$A,"Industrial")*1000</f>
        <v>0</v>
      </c>
      <c r="C55" s="59">
        <f ca="1">SUMIFS(OFFSET(Persistance!$F:$F,0,$A$2-Persistance!$K$1),Persistance!$B:$B,'2015'!$A55,Persistance!$D:$D,'2015'!C$5,Persistance!$A:$A,"Industrial")*1000</f>
        <v>0</v>
      </c>
      <c r="D55" s="59">
        <f ca="1">SUMIFS(OFFSET(Persistance!$F:$F,0,$A$2-Persistance!$K$1),Persistance!$B:$B,'2015'!$A55,Persistance!$D:$D,'2015'!D$5,Persistance!$A:$A,"Industrial")*1000</f>
        <v>0</v>
      </c>
      <c r="E55" s="59">
        <f ca="1">SUMIFS(OFFSET(Persistance!$F:$F,0,$A$2-Persistance!$K$1),Persistance!$B:$B,'2015'!$A55,Persistance!$D:$D,'2015'!E$5,Persistance!$A:$A,"Industrial")*1000</f>
        <v>0</v>
      </c>
      <c r="F55" s="59">
        <f ca="1">SUMIFS(OFFSET(Persistance!$F:$F,0,$A$2-Persistance!$K$1),Persistance!$B:$B,'2015'!$A55,Persistance!$D:$D,'2015'!F$5,Persistance!$A:$A,"Industrial")*1000</f>
        <v>0</v>
      </c>
      <c r="G55" s="59">
        <f ca="1">SUMIFS(OFFSET(Persistance!$F:$F,0,$A$2-Persistance!$K$1),Persistance!$B:$B,'2015'!$A55,Persistance!$D:$D,'2015'!G$5,Persistance!$A:$A,"Industrial")*1000</f>
        <v>0</v>
      </c>
      <c r="H55" s="59">
        <f ca="1">SUMIFS(OFFSET(Persistance!$F:$F,0,$A$2-Persistance!$K$1),Persistance!$B:$B,'2015'!$A55,Persistance!$D:$D,'2015'!H$5,Persistance!$A:$A,"Industrial")*1000</f>
        <v>0</v>
      </c>
      <c r="I55" s="59">
        <f ca="1">SUMIFS(OFFSET(Persistance!$F:$F,0,$A$2-Persistance!$K$1),Persistance!$B:$B,'2015'!$A55,Persistance!$D:$D,'2015'!I$5,Persistance!$A:$A,"Industrial")*1000</f>
        <v>0</v>
      </c>
      <c r="J55" s="59">
        <f ca="1">SUMIFS(OFFSET(Persistance!$F:$F,0,$A$2-Persistance!$K$1),Persistance!$B:$B,'2015'!$A55,Persistance!$D:$D,'2015'!J$5,Persistance!$A:$A,"Industrial")*1000</f>
        <v>0</v>
      </c>
      <c r="K55" s="59">
        <f ca="1">SUMIFS(OFFSET(Persistance!$F:$F,0,$A$2-Persistance!$K$1),Persistance!$B:$B,'2015'!$A55,Persistance!$D:$D,'2015'!K$5,Persistance!$A:$A,"Industrial")*1000</f>
        <v>0</v>
      </c>
      <c r="L55" s="34">
        <f ca="1">SUM(B55:K55)*12</f>
        <v>0</v>
      </c>
      <c r="M55" s="34"/>
      <c r="N55" s="35"/>
      <c r="O55" s="36"/>
      <c r="P55" s="36"/>
      <c r="Q55" s="36"/>
      <c r="R55" s="2"/>
      <c r="S55" s="2"/>
      <c r="T55" s="2"/>
      <c r="U55" s="2"/>
    </row>
    <row r="56" spans="1:21" x14ac:dyDescent="0.25">
      <c r="A56" s="23" t="s">
        <v>8</v>
      </c>
      <c r="B56" s="59">
        <f ca="1">SUMIFS(OFFSET(Persistance!$F:$F,0,$A$2-Persistance!$K$1),Persistance!$B:$B,'2015'!$A56,Persistance!$D:$D,'2015'!B$5,Persistance!$A:$A,"Industrial")*1000</f>
        <v>0</v>
      </c>
      <c r="C56" s="59">
        <f ca="1">SUMIFS(OFFSET(Persistance!$F:$F,0,$A$2-Persistance!$K$1),Persistance!$B:$B,'2015'!$A56,Persistance!$D:$D,'2015'!C$5,Persistance!$A:$A,"Industrial")*1000</f>
        <v>130.58500000000001</v>
      </c>
      <c r="D56" s="59">
        <f ca="1">SUMIFS(OFFSET(Persistance!$F:$F,0,$A$2-Persistance!$K$1),Persistance!$B:$B,'2015'!$A56,Persistance!$D:$D,'2015'!D$5,Persistance!$A:$A,"Industrial")*1000</f>
        <v>0</v>
      </c>
      <c r="E56" s="59">
        <f ca="1">SUMIFS(OFFSET(Persistance!$F:$F,0,$A$2-Persistance!$K$1),Persistance!$B:$B,'2015'!$A56,Persistance!$D:$D,'2015'!E$5,Persistance!$A:$A,"Industrial")*1000</f>
        <v>2.9276477999999999</v>
      </c>
      <c r="F56" s="59">
        <f ca="1">SUMIFS(OFFSET(Persistance!$F:$F,0,$A$2-Persistance!$K$1),Persistance!$B:$B,'2015'!$A56,Persistance!$D:$D,'2015'!F$5,Persistance!$A:$A,"Industrial")*1000</f>
        <v>0</v>
      </c>
      <c r="G56" s="59">
        <f ca="1">SUMIFS(OFFSET(Persistance!$F:$F,0,$A$2-Persistance!$K$1),Persistance!$B:$B,'2015'!$A56,Persistance!$D:$D,'2015'!G$5,Persistance!$A:$A,"Industrial")*1000</f>
        <v>0</v>
      </c>
      <c r="H56" s="59">
        <f ca="1">SUMIFS(OFFSET(Persistance!$F:$F,0,$A$2-Persistance!$K$1),Persistance!$B:$B,'2015'!$A56,Persistance!$D:$D,'2015'!H$5,Persistance!$A:$A,"Industrial")*1000</f>
        <v>0</v>
      </c>
      <c r="I56" s="59">
        <f ca="1">SUMIFS(OFFSET(Persistance!$F:$F,0,$A$2-Persistance!$K$1),Persistance!$B:$B,'2015'!$A56,Persistance!$D:$D,'2015'!I$5,Persistance!$A:$A,"Industrial")*1000</f>
        <v>0</v>
      </c>
      <c r="J56" s="59">
        <f ca="1">SUMIFS(OFFSET(Persistance!$F:$F,0,$A$2-Persistance!$K$1),Persistance!$B:$B,'2015'!$A56,Persistance!$D:$D,'2015'!J$5,Persistance!$A:$A,"Industrial")*1000</f>
        <v>0</v>
      </c>
      <c r="K56" s="59">
        <f ca="1">SUMIFS(OFFSET(Persistance!$F:$F,0,$A$2-Persistance!$K$1),Persistance!$B:$B,'2015'!$A56,Persistance!$D:$D,'2015'!K$5,Persistance!$A:$A,"Industrial")*1000</f>
        <v>0</v>
      </c>
      <c r="L56" s="34">
        <f ca="1">SUM(B56:K56)*12</f>
        <v>1602.1517736000001</v>
      </c>
      <c r="M56" s="34"/>
      <c r="N56" s="35"/>
      <c r="O56" s="36"/>
      <c r="P56" s="36"/>
      <c r="Q56" s="36"/>
      <c r="R56" s="2"/>
      <c r="S56" s="2"/>
      <c r="T56" s="2"/>
      <c r="U56" s="2"/>
    </row>
    <row r="57" spans="1:21" x14ac:dyDescent="0.25">
      <c r="A57" t="s">
        <v>63</v>
      </c>
      <c r="B57" s="59">
        <f ca="1">SUMIFS(OFFSET(Persistance!$F:$F,0,$A$2-Persistance!$K$1),Persistance!$B:$B,'2015'!$A57,Persistance!$D:$D,'2015'!B$5,Persistance!$A:$A,"Industrial")*1000</f>
        <v>0</v>
      </c>
      <c r="C57" s="59">
        <f ca="1">SUMIFS(OFFSET(Persistance!$F:$F,0,$A$2-Persistance!$K$1),Persistance!$B:$B,'2015'!$A57,Persistance!$D:$D,'2015'!C$5,Persistance!$A:$A,"Industrial")*1000</f>
        <v>0</v>
      </c>
      <c r="D57" s="59">
        <f ca="1">SUMIFS(OFFSET(Persistance!$F:$F,0,$A$2-Persistance!$K$1),Persistance!$B:$B,'2015'!$A57,Persistance!$D:$D,'2015'!D$5,Persistance!$A:$A,"Industrial")*1000</f>
        <v>0</v>
      </c>
      <c r="E57" s="59">
        <f ca="1">SUMIFS(OFFSET(Persistance!$F:$F,0,$A$2-Persistance!$K$1),Persistance!$B:$B,'2015'!$A57,Persistance!$D:$D,'2015'!E$5,Persistance!$A:$A,"Industrial")*1000</f>
        <v>0</v>
      </c>
      <c r="F57" s="59">
        <f ca="1">SUMIFS(OFFSET(Persistance!$F:$F,0,$A$2-Persistance!$K$1),Persistance!$B:$B,'2015'!$A57,Persistance!$D:$D,'2015'!F$5,Persistance!$A:$A,"Industrial")*1000</f>
        <v>0</v>
      </c>
      <c r="G57" s="59">
        <f ca="1">SUMIFS(OFFSET(Persistance!$F:$F,0,$A$2-Persistance!$K$1),Persistance!$B:$B,'2015'!$A57,Persistance!$D:$D,'2015'!G$5,Persistance!$A:$A,"Industrial")*1000</f>
        <v>0</v>
      </c>
      <c r="H57" s="59">
        <f ca="1">SUMIFS(OFFSET(Persistance!$F:$F,0,$A$2-Persistance!$K$1),Persistance!$B:$B,'2015'!$A57,Persistance!$D:$D,'2015'!H$5,Persistance!$A:$A,"Industrial")*1000</f>
        <v>0</v>
      </c>
      <c r="I57" s="59">
        <f ca="1">SUMIFS(OFFSET(Persistance!$F:$F,0,$A$2-Persistance!$K$1),Persistance!$B:$B,'2015'!$A57,Persistance!$D:$D,'2015'!I$5,Persistance!$A:$A,"Industrial")*1000</f>
        <v>0</v>
      </c>
      <c r="J57" s="59">
        <f ca="1">SUMIFS(OFFSET(Persistance!$F:$F,0,$A$2-Persistance!$K$1),Persistance!$B:$B,'2015'!$A57,Persistance!$D:$D,'2015'!J$5,Persistance!$A:$A,"Industrial")*1000</f>
        <v>0</v>
      </c>
      <c r="K57" s="59">
        <f ca="1">SUMIFS(OFFSET(Persistance!$F:$F,0,$A$2-Persistance!$K$1),Persistance!$B:$B,'2015'!$A57,Persistance!$D:$D,'2015'!K$5,Persistance!$A:$A,"Industrial")*1000</f>
        <v>0</v>
      </c>
      <c r="L57" s="34">
        <f t="shared" ref="L57:L60" ca="1" si="7">SUM(B57:K57)*12</f>
        <v>0</v>
      </c>
      <c r="M57" s="34"/>
      <c r="N57" s="35"/>
      <c r="O57" s="36"/>
      <c r="P57" s="36"/>
      <c r="Q57" s="36"/>
      <c r="R57" s="2"/>
      <c r="S57" s="2"/>
      <c r="T57" s="2"/>
      <c r="U57" s="2"/>
    </row>
    <row r="58" spans="1:21" x14ac:dyDescent="0.25">
      <c r="A58" t="s">
        <v>64</v>
      </c>
      <c r="B58" s="59">
        <f ca="1">SUMIFS(OFFSET(Persistance!$F:$F,0,$A$2-Persistance!$K$1),Persistance!$B:$B,'2015'!$A58,Persistance!$D:$D,'2015'!B$5,Persistance!$A:$A,"Industrial")*1000</f>
        <v>0</v>
      </c>
      <c r="C58" s="59">
        <f ca="1">SUMIFS(OFFSET(Persistance!$F:$F,0,$A$2-Persistance!$K$1),Persistance!$B:$B,'2015'!$A58,Persistance!$D:$D,'2015'!C$5,Persistance!$A:$A,"Industrial")*1000</f>
        <v>0</v>
      </c>
      <c r="D58" s="59">
        <f ca="1">SUMIFS(OFFSET(Persistance!$F:$F,0,$A$2-Persistance!$K$1),Persistance!$B:$B,'2015'!$A58,Persistance!$D:$D,'2015'!D$5,Persistance!$A:$A,"Industrial")*1000</f>
        <v>0</v>
      </c>
      <c r="E58" s="59">
        <f ca="1">SUMIFS(OFFSET(Persistance!$F:$F,0,$A$2-Persistance!$K$1),Persistance!$B:$B,'2015'!$A58,Persistance!$D:$D,'2015'!E$5,Persistance!$A:$A,"Industrial")*1000</f>
        <v>0</v>
      </c>
      <c r="F58" s="59">
        <f ca="1">SUMIFS(OFFSET(Persistance!$F:$F,0,$A$2-Persistance!$K$1),Persistance!$B:$B,'2015'!$A58,Persistance!$D:$D,'2015'!F$5,Persistance!$A:$A,"Industrial")*1000</f>
        <v>0</v>
      </c>
      <c r="G58" s="59">
        <f ca="1">SUMIFS(OFFSET(Persistance!$F:$F,0,$A$2-Persistance!$K$1),Persistance!$B:$B,'2015'!$A58,Persistance!$D:$D,'2015'!G$5,Persistance!$A:$A,"Industrial")*1000</f>
        <v>0</v>
      </c>
      <c r="H58" s="59">
        <f ca="1">SUMIFS(OFFSET(Persistance!$F:$F,0,$A$2-Persistance!$K$1),Persistance!$B:$B,'2015'!$A58,Persistance!$D:$D,'2015'!H$5,Persistance!$A:$A,"Industrial")*1000</f>
        <v>0</v>
      </c>
      <c r="I58" s="59">
        <f ca="1">SUMIFS(OFFSET(Persistance!$F:$F,0,$A$2-Persistance!$K$1),Persistance!$B:$B,'2015'!$A58,Persistance!$D:$D,'2015'!I$5,Persistance!$A:$A,"Industrial")*1000</f>
        <v>0</v>
      </c>
      <c r="J58" s="59">
        <f ca="1">SUMIFS(OFFSET(Persistance!$F:$F,0,$A$2-Persistance!$K$1),Persistance!$B:$B,'2015'!$A58,Persistance!$D:$D,'2015'!J$5,Persistance!$A:$A,"Industrial")*1000</f>
        <v>0</v>
      </c>
      <c r="K58" s="59">
        <f ca="1">SUMIFS(OFFSET(Persistance!$F:$F,0,$A$2-Persistance!$K$1),Persistance!$B:$B,'2015'!$A58,Persistance!$D:$D,'2015'!K$5,Persistance!$A:$A,"Industrial")*1000</f>
        <v>0</v>
      </c>
      <c r="L58" s="34">
        <f t="shared" ca="1" si="7"/>
        <v>0</v>
      </c>
      <c r="M58" s="34"/>
      <c r="N58" s="35"/>
      <c r="O58" s="36"/>
      <c r="P58" s="36"/>
      <c r="Q58" s="36"/>
      <c r="R58" s="2"/>
      <c r="S58" s="2"/>
      <c r="T58" s="2"/>
      <c r="U58" s="2"/>
    </row>
    <row r="59" spans="1:21" x14ac:dyDescent="0.25">
      <c r="A59" t="s">
        <v>62</v>
      </c>
      <c r="B59" s="59">
        <f ca="1">SUMIFS(OFFSET(Persistance!$F:$F,0,$A$2-Persistance!$K$1),Persistance!$B:$B,'2015'!$A59,Persistance!$D:$D,'2015'!B$5,Persistance!$A:$A,"Industrial")*1000</f>
        <v>0</v>
      </c>
      <c r="C59" s="59">
        <f ca="1">SUMIFS(OFFSET(Persistance!$F:$F,0,$A$2-Persistance!$K$1),Persistance!$B:$B,'2015'!$A59,Persistance!$D:$D,'2015'!C$5,Persistance!$A:$A,"Industrial")*1000</f>
        <v>0</v>
      </c>
      <c r="D59" s="59">
        <f ca="1">SUMIFS(OFFSET(Persistance!$F:$F,0,$A$2-Persistance!$K$1),Persistance!$B:$B,'2015'!$A59,Persistance!$D:$D,'2015'!D$5,Persistance!$A:$A,"Industrial")*1000</f>
        <v>0</v>
      </c>
      <c r="E59" s="59">
        <f ca="1">SUMIFS(OFFSET(Persistance!$F:$F,0,$A$2-Persistance!$K$1),Persistance!$B:$B,'2015'!$A59,Persistance!$D:$D,'2015'!E$5,Persistance!$A:$A,"Industrial")*1000</f>
        <v>0</v>
      </c>
      <c r="F59" s="59">
        <f ca="1">SUMIFS(OFFSET(Persistance!$F:$F,0,$A$2-Persistance!$K$1),Persistance!$B:$B,'2015'!$A59,Persistance!$D:$D,'2015'!F$5,Persistance!$A:$A,"Industrial")*1000</f>
        <v>0</v>
      </c>
      <c r="G59" s="59">
        <f ca="1">SUMIFS(OFFSET(Persistance!$F:$F,0,$A$2-Persistance!$K$1),Persistance!$B:$B,'2015'!$A59,Persistance!$D:$D,'2015'!G$5,Persistance!$A:$A,"Industrial")*1000</f>
        <v>0</v>
      </c>
      <c r="H59" s="59">
        <f ca="1">SUMIFS(OFFSET(Persistance!$F:$F,0,$A$2-Persistance!$K$1),Persistance!$B:$B,'2015'!$A59,Persistance!$D:$D,'2015'!H$5,Persistance!$A:$A,"Industrial")*1000</f>
        <v>0</v>
      </c>
      <c r="I59" s="59">
        <f ca="1">SUMIFS(OFFSET(Persistance!$F:$F,0,$A$2-Persistance!$K$1),Persistance!$B:$B,'2015'!$A59,Persistance!$D:$D,'2015'!I$5,Persistance!$A:$A,"Industrial")*1000</f>
        <v>0</v>
      </c>
      <c r="J59" s="59">
        <f ca="1">SUMIFS(OFFSET(Persistance!$F:$F,0,$A$2-Persistance!$K$1),Persistance!$B:$B,'2015'!$A59,Persistance!$D:$D,'2015'!J$5,Persistance!$A:$A,"Industrial")*1000</f>
        <v>0</v>
      </c>
      <c r="K59" s="59">
        <f ca="1">SUMIFS(OFFSET(Persistance!$F:$F,0,$A$2-Persistance!$K$1),Persistance!$B:$B,'2015'!$A59,Persistance!$D:$D,'2015'!K$5,Persistance!$A:$A,"Industrial")*1000</f>
        <v>0</v>
      </c>
      <c r="L59" s="34">
        <f t="shared" ca="1" si="7"/>
        <v>0</v>
      </c>
      <c r="M59" s="34"/>
      <c r="N59" s="35"/>
      <c r="O59" s="36"/>
      <c r="P59" s="36"/>
      <c r="Q59" s="36"/>
      <c r="R59" s="2"/>
      <c r="S59" s="2"/>
      <c r="T59" s="2"/>
      <c r="U59" s="2"/>
    </row>
    <row r="60" spans="1:21" x14ac:dyDescent="0.25">
      <c r="A60" t="s">
        <v>14</v>
      </c>
      <c r="B60" s="59">
        <f ca="1">SUMIFS(OFFSET(Persistance!$F:$F,0,$A$2-Persistance!$F$1),Persistance!$B:$B,'2015'!$A60,Persistance!$D:$D,'2015'!B$5)*1000*'Retrofit Split'!B$7</f>
        <v>0</v>
      </c>
      <c r="C60" s="59">
        <f ca="1">SUMIFS(OFFSET(Persistance!$F:$F,0,$A$2-Persistance!$F$1),Persistance!$B:$B,'2015'!$A60,Persistance!$D:$D,'2015'!C$5)*1000*'Retrofit Split'!C$7</f>
        <v>13.747560903574895</v>
      </c>
      <c r="D60" s="59">
        <f ca="1">SUMIFS(OFFSET(Persistance!$F:$F,0,$A$2-Persistance!$F$1),Persistance!$B:$B,'2015'!$A60,Persistance!$D:$D,'2015'!D$5)*1000*'Retrofit Split'!D$7</f>
        <v>162.22945821464714</v>
      </c>
      <c r="E60" s="59">
        <f ca="1">SUMIFS(OFFSET(Persistance!$F:$F,0,$A$2-Persistance!$F$1),Persistance!$B:$B,'2015'!$A60,Persistance!$D:$D,'2015'!E$5)*1000*'Retrofit Split'!E$7</f>
        <v>67.937379336897592</v>
      </c>
      <c r="F60" s="59">
        <f ca="1">SUMIFS(OFFSET(Persistance!$F:$F,0,$A$2-Persistance!$F$1),Persistance!$B:$B,'2015'!$A60,Persistance!$D:$D,'2015'!F$5)*1000*'Retrofit Split'!F$7</f>
        <v>192.336621588425</v>
      </c>
      <c r="G60" s="59">
        <f ca="1">SUMIFS(OFFSET(Persistance!$F:$F,0,$A$2-Persistance!$F$1),Persistance!$B:$B,'2015'!$A60,Persistance!$D:$D,'2015'!G$5)*1000*'Retrofit Split'!G$7</f>
        <v>0</v>
      </c>
      <c r="H60" s="59">
        <f ca="1">SUMIFS(OFFSET(Persistance!$F:$F,0,$A$2-Persistance!$F$1),Persistance!$B:$B,'2015'!$A60,Persistance!$D:$D,'2015'!H$5)*1000*'Retrofit Split'!H$7</f>
        <v>0</v>
      </c>
      <c r="I60" s="59">
        <f ca="1">SUMIFS(OFFSET(Persistance!$F:$F,0,$A$2-Persistance!$F$1),Persistance!$B:$B,'2015'!$A60,Persistance!$D:$D,'2015'!I$5)*1000*'Retrofit Split'!I$7</f>
        <v>0</v>
      </c>
      <c r="J60" s="59">
        <f ca="1">SUMIFS(OFFSET(Persistance!$F:$F,0,$A$2-Persistance!$F$1),Persistance!$B:$B,'2015'!$A60,Persistance!$D:$D,'2015'!J$5)*1000*'Retrofit Split'!J$7</f>
        <v>0</v>
      </c>
      <c r="K60" s="59">
        <f ca="1">SUMIFS(OFFSET(Persistance!$F:$F,0,$A$2-Persistance!$F$1),Persistance!$B:$B,'2015'!$A60,Persistance!$D:$D,'2015'!K$5)*1000*'Retrofit Split'!K$7</f>
        <v>0</v>
      </c>
      <c r="L60" s="34">
        <f t="shared" ca="1" si="7"/>
        <v>5235.0122405225356</v>
      </c>
      <c r="M60" s="34"/>
      <c r="N60" s="35"/>
      <c r="O60" s="36"/>
      <c r="P60" s="36"/>
      <c r="Q60" s="36"/>
      <c r="R60" s="2"/>
      <c r="S60" s="28" t="s">
        <v>49</v>
      </c>
      <c r="T60" s="28" t="s">
        <v>17</v>
      </c>
      <c r="U60" s="2" t="s">
        <v>50</v>
      </c>
    </row>
    <row r="61" spans="1:21" x14ac:dyDescent="0.25">
      <c r="B61" s="29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5"/>
      <c r="O61" s="36"/>
      <c r="P61" s="36"/>
      <c r="Q61" s="36"/>
      <c r="R61" s="2"/>
      <c r="S61" s="29">
        <f ca="1">$A$2</f>
        <v>2015</v>
      </c>
      <c r="T61" s="58">
        <f ca="1">AVERAGEIFS(Rates!E:E,Rates!F:F,'2015'!S61,Rates!G:G,"Industrial")</f>
        <v>6.5800999999999989</v>
      </c>
      <c r="U61" s="30">
        <f ca="1">AVERAGEIFS(Rates!B:B,Rates!F:F,'2015'!S61,Rates!G:G,"Industrial")</f>
        <v>42005</v>
      </c>
    </row>
    <row r="62" spans="1:21" x14ac:dyDescent="0.25">
      <c r="A62" t="s">
        <v>19</v>
      </c>
      <c r="B62" s="37">
        <f ca="1">SUM(B51:B61)</f>
        <v>0</v>
      </c>
      <c r="C62" s="37">
        <f ca="1">SUM(C51:C61)</f>
        <v>144.33256090357492</v>
      </c>
      <c r="D62" s="37">
        <f ca="1">SUM(D51:D61)</f>
        <v>162.22945821464714</v>
      </c>
      <c r="E62" s="37">
        <f t="shared" ref="E62:L62" ca="1" si="8">SUM(E51:E61)</f>
        <v>70.865027136897595</v>
      </c>
      <c r="F62" s="37">
        <f t="shared" ca="1" si="8"/>
        <v>244.836621588425</v>
      </c>
      <c r="G62" s="37">
        <f t="shared" ca="1" si="8"/>
        <v>0</v>
      </c>
      <c r="H62" s="37">
        <f t="shared" ca="1" si="8"/>
        <v>0</v>
      </c>
      <c r="I62" s="37">
        <f t="shared" ca="1" si="8"/>
        <v>0</v>
      </c>
      <c r="J62" s="37">
        <f t="shared" ca="1" si="8"/>
        <v>0</v>
      </c>
      <c r="K62" s="37">
        <f t="shared" ca="1" si="8"/>
        <v>0</v>
      </c>
      <c r="L62" s="37">
        <f t="shared" ca="1" si="8"/>
        <v>7269.1640141225362</v>
      </c>
      <c r="M62" s="37">
        <v>0</v>
      </c>
      <c r="N62" s="38">
        <f ca="1">(((MONTH(U61)-1)/12)*T62)+(((12-(MONTH(U61)-1))/12)*T61)</f>
        <v>6.5800999999999989</v>
      </c>
      <c r="O62" s="39">
        <f ca="1">ROUND(L62*N62,2)</f>
        <v>47831.83</v>
      </c>
      <c r="P62" s="39">
        <f ca="1">ROUND(M62*N62,2)</f>
        <v>0</v>
      </c>
      <c r="Q62" s="39">
        <f ca="1">+O62-P62</f>
        <v>47831.83</v>
      </c>
      <c r="R62" s="2"/>
      <c r="S62" s="29">
        <f ca="1">S61-1</f>
        <v>2014</v>
      </c>
      <c r="T62" s="58">
        <f ca="1">AVERAGEIFS(Rates!E:E,Rates!F:F,'2015'!S62,Rates!G:G,"Industrial")</f>
        <v>6.4807999999999995</v>
      </c>
      <c r="U62" s="2"/>
    </row>
    <row r="63" spans="1:21" x14ac:dyDescent="0.25">
      <c r="B63" s="57"/>
      <c r="C63" s="57"/>
      <c r="D63" s="57"/>
      <c r="E63" s="34"/>
      <c r="F63" s="34"/>
      <c r="G63" s="34"/>
      <c r="H63" s="34"/>
      <c r="I63" s="34"/>
      <c r="J63" s="34"/>
      <c r="K63" s="34"/>
      <c r="L63" s="61">
        <f ca="1">L62/12</f>
        <v>605.76366784354468</v>
      </c>
      <c r="M63" s="34"/>
      <c r="N63" s="35"/>
      <c r="O63" s="36"/>
      <c r="P63" s="36"/>
      <c r="Q63" s="36"/>
      <c r="R63" s="2"/>
      <c r="S63" s="2"/>
      <c r="T63" s="2"/>
      <c r="U63" s="2"/>
    </row>
    <row r="64" spans="1:21" ht="15.75" thickBot="1" x14ac:dyDescent="0.3">
      <c r="A64" t="s">
        <v>20</v>
      </c>
      <c r="B64" s="29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40">
        <f ca="1">SUM(O30:O63)</f>
        <v>182142.53000000003</v>
      </c>
      <c r="P64" s="40">
        <f ca="1">SUM(P30:P63)</f>
        <v>0</v>
      </c>
      <c r="Q64" s="40">
        <f ca="1">SUM(Q30:Q63)</f>
        <v>182142.53000000003</v>
      </c>
      <c r="R64" s="2"/>
      <c r="S64" s="2"/>
      <c r="T64" s="2"/>
      <c r="U64" s="2"/>
    </row>
    <row r="65" spans="3:21" ht="15.75" thickTop="1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R65" s="2"/>
      <c r="S65" s="2"/>
      <c r="T65" s="2"/>
      <c r="U65" s="2"/>
    </row>
    <row r="66" spans="3:2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R66" s="2"/>
      <c r="S66" s="2"/>
      <c r="T66" s="2"/>
      <c r="U66" s="2"/>
    </row>
    <row r="67" spans="3:2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R67" s="2"/>
      <c r="S67" s="2"/>
      <c r="T67" s="2"/>
      <c r="U67" s="2"/>
    </row>
    <row r="68" spans="3:21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R68" s="2"/>
      <c r="S68" s="2"/>
      <c r="T68" s="2"/>
      <c r="U6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workbookViewId="0">
      <selection activeCell="B15" sqref="B15"/>
    </sheetView>
  </sheetViews>
  <sheetFormatPr defaultRowHeight="15" x14ac:dyDescent="0.25"/>
  <cols>
    <col min="3" max="3" width="12.5703125" bestFit="1" customWidth="1"/>
  </cols>
  <sheetData>
    <row r="2" spans="2:3" x14ac:dyDescent="0.25">
      <c r="B2" t="s">
        <v>49</v>
      </c>
      <c r="C2" t="s">
        <v>100</v>
      </c>
    </row>
    <row r="3" spans="2:3" x14ac:dyDescent="0.25">
      <c r="B3">
        <v>2011</v>
      </c>
      <c r="C3" s="33" t="str">
        <f t="shared" ref="C3:C6" ca="1" si="0">IFERROR(INDIRECT("'"&amp;B3&amp;"'!Q64"),"")</f>
        <v/>
      </c>
    </row>
    <row r="4" spans="2:3" x14ac:dyDescent="0.25">
      <c r="B4">
        <f>B3+1</f>
        <v>2012</v>
      </c>
      <c r="C4" s="33" t="str">
        <f t="shared" ca="1" si="0"/>
        <v/>
      </c>
    </row>
    <row r="5" spans="2:3" x14ac:dyDescent="0.25">
      <c r="B5">
        <f t="shared" ref="B5:B11" si="1">B4+1</f>
        <v>2013</v>
      </c>
      <c r="C5" s="33">
        <f t="shared" ca="1" si="0"/>
        <v>77858.67</v>
      </c>
    </row>
    <row r="6" spans="2:3" x14ac:dyDescent="0.25">
      <c r="B6">
        <f t="shared" si="1"/>
        <v>2014</v>
      </c>
      <c r="C6" s="33">
        <f t="shared" ca="1" si="0"/>
        <v>121208.5</v>
      </c>
    </row>
    <row r="7" spans="2:3" x14ac:dyDescent="0.25">
      <c r="B7">
        <f t="shared" si="1"/>
        <v>2015</v>
      </c>
      <c r="C7" s="33">
        <f ca="1">IFERROR(INDIRECT("'"&amp;B7&amp;"'!Q64"),"")</f>
        <v>182142.53000000003</v>
      </c>
    </row>
    <row r="8" spans="2:3" x14ac:dyDescent="0.25">
      <c r="B8">
        <f t="shared" si="1"/>
        <v>2016</v>
      </c>
      <c r="C8" s="33" t="str">
        <f t="shared" ref="C8:C12" ca="1" si="2">IFERROR(INDIRECT("'"&amp;B8&amp;"'!Q64"),"")</f>
        <v/>
      </c>
    </row>
    <row r="9" spans="2:3" x14ac:dyDescent="0.25">
      <c r="B9">
        <f t="shared" si="1"/>
        <v>2017</v>
      </c>
      <c r="C9" s="33" t="str">
        <f t="shared" ca="1" si="2"/>
        <v/>
      </c>
    </row>
    <row r="10" spans="2:3" x14ac:dyDescent="0.25">
      <c r="B10">
        <f t="shared" si="1"/>
        <v>2018</v>
      </c>
      <c r="C10" s="33" t="str">
        <f t="shared" ca="1" si="2"/>
        <v/>
      </c>
    </row>
    <row r="11" spans="2:3" x14ac:dyDescent="0.25">
      <c r="B11">
        <f t="shared" si="1"/>
        <v>2019</v>
      </c>
      <c r="C11" s="33" t="str">
        <f t="shared" ca="1" si="2"/>
        <v/>
      </c>
    </row>
    <row r="12" spans="2:3" x14ac:dyDescent="0.25">
      <c r="B12">
        <f t="shared" ref="B12" si="3">B11+1</f>
        <v>2020</v>
      </c>
      <c r="C12" s="33" t="str">
        <f t="shared" ca="1" si="2"/>
        <v/>
      </c>
    </row>
    <row r="13" spans="2:3" x14ac:dyDescent="0.25">
      <c r="C13" s="33"/>
    </row>
    <row r="14" spans="2:3" x14ac:dyDescent="0.25">
      <c r="B14" t="s">
        <v>15</v>
      </c>
      <c r="C14" s="33">
        <f ca="1">SUM(C3:C12)</f>
        <v>381209.7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85"/>
  <sheetViews>
    <sheetView workbookViewId="0">
      <selection activeCell="D108" sqref="D108"/>
    </sheetView>
  </sheetViews>
  <sheetFormatPr defaultRowHeight="15" x14ac:dyDescent="0.25"/>
  <cols>
    <col min="2" max="2" width="50.7109375" bestFit="1" customWidth="1"/>
  </cols>
  <sheetData>
    <row r="1" spans="1:16" ht="45" x14ac:dyDescent="0.25">
      <c r="A1" s="15" t="s">
        <v>30</v>
      </c>
      <c r="B1" s="16" t="s">
        <v>31</v>
      </c>
      <c r="C1" s="17" t="s">
        <v>32</v>
      </c>
      <c r="D1" s="18" t="s">
        <v>33</v>
      </c>
      <c r="E1" s="19" t="s">
        <v>34</v>
      </c>
      <c r="F1" s="20">
        <v>2011</v>
      </c>
      <c r="G1" s="20">
        <v>2012</v>
      </c>
      <c r="H1" s="20">
        <v>2013</v>
      </c>
      <c r="I1" s="20">
        <v>2014</v>
      </c>
      <c r="J1" s="20">
        <v>2015</v>
      </c>
      <c r="K1" s="21">
        <v>2011</v>
      </c>
      <c r="L1" s="21">
        <v>2012</v>
      </c>
      <c r="M1" s="21">
        <v>2013</v>
      </c>
      <c r="N1" s="21">
        <v>2014</v>
      </c>
      <c r="O1" s="32">
        <v>2015</v>
      </c>
    </row>
    <row r="2" spans="1:16" hidden="1" x14ac:dyDescent="0.25">
      <c r="A2" s="22" t="s">
        <v>38</v>
      </c>
      <c r="B2" s="23" t="s">
        <v>51</v>
      </c>
      <c r="C2" s="23" t="s">
        <v>52</v>
      </c>
      <c r="D2" s="24">
        <v>2015</v>
      </c>
      <c r="E2" s="23" t="s">
        <v>53</v>
      </c>
      <c r="F2" s="25"/>
      <c r="G2" s="25"/>
      <c r="H2" s="25"/>
      <c r="I2" s="25"/>
      <c r="J2" s="25">
        <v>8.0000000000000002E-3</v>
      </c>
      <c r="K2" s="26"/>
      <c r="L2" s="26"/>
      <c r="M2" s="26"/>
      <c r="N2" s="26"/>
      <c r="O2" s="26">
        <v>128.82499999999999</v>
      </c>
    </row>
    <row r="3" spans="1:16" hidden="1" x14ac:dyDescent="0.25">
      <c r="A3" s="22" t="s">
        <v>38</v>
      </c>
      <c r="B3" s="23" t="s">
        <v>54</v>
      </c>
      <c r="C3" s="23" t="s">
        <v>52</v>
      </c>
      <c r="D3" s="24">
        <v>2015</v>
      </c>
      <c r="E3" s="23" t="s">
        <v>53</v>
      </c>
      <c r="F3" s="25"/>
      <c r="G3" s="25"/>
      <c r="H3" s="25"/>
      <c r="I3" s="25"/>
      <c r="J3" s="25">
        <v>1.4E-2</v>
      </c>
      <c r="K3" s="26"/>
      <c r="L3" s="26"/>
      <c r="M3" s="26"/>
      <c r="N3" s="26"/>
      <c r="O3" s="26">
        <v>186.251</v>
      </c>
    </row>
    <row r="4" spans="1:16" hidden="1" x14ac:dyDescent="0.25">
      <c r="A4" s="22" t="s">
        <v>38</v>
      </c>
      <c r="B4" s="23" t="s">
        <v>55</v>
      </c>
      <c r="C4" s="23" t="s">
        <v>52</v>
      </c>
      <c r="D4" s="24">
        <v>2015</v>
      </c>
      <c r="E4" s="23" t="s">
        <v>53</v>
      </c>
      <c r="F4" s="25"/>
      <c r="G4" s="25"/>
      <c r="H4" s="25"/>
      <c r="I4" s="25"/>
      <c r="J4" s="25">
        <v>3.0000000000000001E-3</v>
      </c>
      <c r="K4" s="26"/>
      <c r="L4" s="26"/>
      <c r="M4" s="26"/>
      <c r="N4" s="26"/>
      <c r="O4" s="26">
        <v>14.22</v>
      </c>
    </row>
    <row r="5" spans="1:16" hidden="1" x14ac:dyDescent="0.25">
      <c r="A5" s="22" t="s">
        <v>38</v>
      </c>
      <c r="B5" s="23" t="s">
        <v>56</v>
      </c>
      <c r="C5" s="23" t="s">
        <v>52</v>
      </c>
      <c r="D5" s="24">
        <v>2015</v>
      </c>
      <c r="E5" s="23" t="s">
        <v>53</v>
      </c>
      <c r="F5" s="25"/>
      <c r="G5" s="25"/>
      <c r="H5" s="25"/>
      <c r="I5" s="25"/>
      <c r="J5" s="25">
        <v>7.0999999999999994E-2</v>
      </c>
      <c r="K5" s="26"/>
      <c r="L5" s="26"/>
      <c r="M5" s="26"/>
      <c r="N5" s="26"/>
      <c r="O5" s="26">
        <v>137.64599999999999</v>
      </c>
    </row>
    <row r="6" spans="1:16" hidden="1" x14ac:dyDescent="0.25">
      <c r="A6" s="22" t="s">
        <v>38</v>
      </c>
      <c r="B6" s="23" t="s">
        <v>57</v>
      </c>
      <c r="C6" s="23" t="s">
        <v>52</v>
      </c>
      <c r="D6" s="24">
        <v>2015</v>
      </c>
      <c r="E6" s="23" t="s">
        <v>53</v>
      </c>
      <c r="F6" s="25"/>
      <c r="G6" s="25"/>
      <c r="H6" s="25"/>
      <c r="I6" s="25"/>
      <c r="J6" s="25">
        <v>0</v>
      </c>
      <c r="K6" s="26"/>
      <c r="L6" s="26"/>
      <c r="M6" s="26"/>
      <c r="N6" s="26"/>
      <c r="O6" s="26">
        <v>0</v>
      </c>
    </row>
    <row r="7" spans="1:16" hidden="1" x14ac:dyDescent="0.25">
      <c r="A7" s="22" t="s">
        <v>41</v>
      </c>
      <c r="B7" s="23" t="s">
        <v>58</v>
      </c>
      <c r="C7" s="23" t="s">
        <v>52</v>
      </c>
      <c r="D7" s="24">
        <v>2015</v>
      </c>
      <c r="E7" s="23" t="s">
        <v>53</v>
      </c>
      <c r="F7" s="25"/>
      <c r="G7" s="25"/>
      <c r="H7" s="25"/>
      <c r="I7" s="25"/>
      <c r="J7" s="25">
        <v>3.0499999999999999E-2</v>
      </c>
      <c r="K7" s="26"/>
      <c r="L7" s="26"/>
      <c r="M7" s="26"/>
      <c r="N7" s="26"/>
      <c r="O7" s="26">
        <v>142.714</v>
      </c>
      <c r="P7" t="s">
        <v>98</v>
      </c>
    </row>
    <row r="8" spans="1:16" hidden="1" x14ac:dyDescent="0.25">
      <c r="A8" s="22" t="s">
        <v>35</v>
      </c>
      <c r="B8" s="23" t="s">
        <v>14</v>
      </c>
      <c r="C8" s="23" t="s">
        <v>52</v>
      </c>
      <c r="D8" s="24">
        <v>2015</v>
      </c>
      <c r="E8" s="23" t="s">
        <v>53</v>
      </c>
      <c r="F8" s="25"/>
      <c r="G8" s="25"/>
      <c r="H8" s="25"/>
      <c r="I8" s="25"/>
      <c r="J8" s="25">
        <v>0.248</v>
      </c>
      <c r="K8" s="26"/>
      <c r="L8" s="26"/>
      <c r="M8" s="26"/>
      <c r="N8" s="26"/>
      <c r="O8" s="26">
        <v>2070.2860000000001</v>
      </c>
    </row>
    <row r="9" spans="1:16" hidden="1" x14ac:dyDescent="0.25">
      <c r="A9" s="22" t="s">
        <v>35</v>
      </c>
      <c r="B9" s="23" t="s">
        <v>59</v>
      </c>
      <c r="C9" s="23" t="s">
        <v>52</v>
      </c>
      <c r="D9" s="24">
        <v>2015</v>
      </c>
      <c r="E9" s="23" t="s">
        <v>53</v>
      </c>
      <c r="F9" s="25"/>
      <c r="G9" s="25"/>
      <c r="H9" s="25"/>
      <c r="I9" s="25"/>
      <c r="J9" s="25">
        <v>0.161</v>
      </c>
      <c r="K9" s="26"/>
      <c r="L9" s="26"/>
      <c r="M9" s="26"/>
      <c r="N9" s="26"/>
      <c r="O9" s="26">
        <v>742.40300000000002</v>
      </c>
    </row>
    <row r="10" spans="1:16" hidden="1" x14ac:dyDescent="0.25">
      <c r="A10" s="22" t="s">
        <v>35</v>
      </c>
      <c r="B10" s="23" t="s">
        <v>60</v>
      </c>
      <c r="C10" s="23" t="s">
        <v>52</v>
      </c>
      <c r="D10" s="24">
        <v>2015</v>
      </c>
      <c r="E10" s="23" t="s">
        <v>53</v>
      </c>
      <c r="F10" s="25"/>
      <c r="G10" s="25"/>
      <c r="H10" s="25"/>
      <c r="I10" s="25"/>
      <c r="J10" s="25">
        <v>0</v>
      </c>
      <c r="K10" s="26"/>
      <c r="L10" s="26"/>
      <c r="M10" s="26"/>
      <c r="N10" s="26"/>
      <c r="O10" s="26">
        <v>0</v>
      </c>
    </row>
    <row r="11" spans="1:16" hidden="1" x14ac:dyDescent="0.25">
      <c r="A11" s="22" t="s">
        <v>41</v>
      </c>
      <c r="B11" s="23" t="s">
        <v>61</v>
      </c>
      <c r="C11" s="23" t="s">
        <v>52</v>
      </c>
      <c r="D11" s="24">
        <v>2015</v>
      </c>
      <c r="E11" s="23" t="s">
        <v>53</v>
      </c>
      <c r="F11" s="25"/>
      <c r="G11" s="25"/>
      <c r="H11" s="25"/>
      <c r="I11" s="25"/>
      <c r="J11" s="25">
        <v>2.1999999999999999E-2</v>
      </c>
      <c r="K11" s="26"/>
      <c r="L11" s="26"/>
      <c r="M11" s="26"/>
      <c r="N11" s="26"/>
      <c r="O11" s="26">
        <v>14.864000000000001</v>
      </c>
    </row>
    <row r="12" spans="1:16" hidden="1" x14ac:dyDescent="0.25">
      <c r="A12" s="22" t="s">
        <v>41</v>
      </c>
      <c r="B12" s="23" t="s">
        <v>62</v>
      </c>
      <c r="C12" s="23" t="s">
        <v>52</v>
      </c>
      <c r="D12" s="24">
        <v>2015</v>
      </c>
      <c r="E12" s="23" t="s">
        <v>53</v>
      </c>
      <c r="F12" s="25"/>
      <c r="G12" s="25"/>
      <c r="H12" s="25"/>
      <c r="I12" s="25"/>
      <c r="J12" s="25">
        <v>0</v>
      </c>
      <c r="K12" s="26"/>
      <c r="L12" s="26"/>
      <c r="M12" s="26"/>
      <c r="N12" s="26"/>
      <c r="O12" s="26">
        <v>0</v>
      </c>
    </row>
    <row r="13" spans="1:16" hidden="1" x14ac:dyDescent="0.25">
      <c r="A13" s="22" t="s">
        <v>41</v>
      </c>
      <c r="B13" s="23" t="s">
        <v>63</v>
      </c>
      <c r="C13" s="23" t="s">
        <v>52</v>
      </c>
      <c r="D13" s="24">
        <v>2015</v>
      </c>
      <c r="E13" s="23" t="s">
        <v>53</v>
      </c>
      <c r="F13" s="25"/>
      <c r="G13" s="25"/>
      <c r="H13" s="25"/>
      <c r="I13" s="25"/>
      <c r="J13" s="25">
        <v>0</v>
      </c>
      <c r="K13" s="26"/>
      <c r="L13" s="26"/>
      <c r="M13" s="26"/>
      <c r="N13" s="26"/>
      <c r="O13" s="26">
        <v>0</v>
      </c>
    </row>
    <row r="14" spans="1:16" hidden="1" x14ac:dyDescent="0.25">
      <c r="A14" s="22" t="s">
        <v>41</v>
      </c>
      <c r="B14" s="23" t="s">
        <v>64</v>
      </c>
      <c r="C14" s="23" t="s">
        <v>52</v>
      </c>
      <c r="D14" s="24">
        <v>2015</v>
      </c>
      <c r="E14" s="23" t="s">
        <v>53</v>
      </c>
      <c r="F14" s="25"/>
      <c r="G14" s="25"/>
      <c r="H14" s="25"/>
      <c r="I14" s="25"/>
      <c r="J14" s="25">
        <v>0</v>
      </c>
      <c r="K14" s="26"/>
      <c r="L14" s="26"/>
      <c r="M14" s="26"/>
      <c r="N14" s="26"/>
      <c r="O14" s="26">
        <v>0</v>
      </c>
    </row>
    <row r="15" spans="1:16" hidden="1" x14ac:dyDescent="0.25">
      <c r="A15" s="22" t="s">
        <v>38</v>
      </c>
      <c r="B15" s="23" t="s">
        <v>65</v>
      </c>
      <c r="C15" s="23" t="s">
        <v>52</v>
      </c>
      <c r="D15" s="24">
        <v>2015</v>
      </c>
      <c r="E15" s="23" t="s">
        <v>53</v>
      </c>
      <c r="F15" s="25"/>
      <c r="G15" s="25"/>
      <c r="H15" s="25"/>
      <c r="I15" s="25"/>
      <c r="J15" s="25">
        <v>6.0000000000000001E-3</v>
      </c>
      <c r="K15" s="26"/>
      <c r="L15" s="26"/>
      <c r="M15" s="26"/>
      <c r="N15" s="26"/>
      <c r="O15" s="26">
        <v>54.628999999999998</v>
      </c>
    </row>
    <row r="16" spans="1:16" hidden="1" x14ac:dyDescent="0.25">
      <c r="A16" s="22" t="s">
        <v>41</v>
      </c>
      <c r="B16" s="23" t="s">
        <v>66</v>
      </c>
      <c r="C16" s="23" t="s">
        <v>52</v>
      </c>
      <c r="D16" s="24">
        <v>2015</v>
      </c>
      <c r="E16" s="23" t="s">
        <v>53</v>
      </c>
      <c r="F16" s="25"/>
      <c r="G16" s="25"/>
      <c r="H16" s="25"/>
      <c r="I16" s="25"/>
      <c r="J16" s="25">
        <v>0</v>
      </c>
      <c r="K16" s="26"/>
      <c r="L16" s="26"/>
      <c r="M16" s="26"/>
      <c r="N16" s="26"/>
      <c r="O16" s="26">
        <v>0</v>
      </c>
    </row>
    <row r="17" spans="1:15" hidden="1" x14ac:dyDescent="0.25">
      <c r="A17" s="22" t="s">
        <v>38</v>
      </c>
      <c r="B17" s="23" t="s">
        <v>67</v>
      </c>
      <c r="C17" s="23" t="s">
        <v>52</v>
      </c>
      <c r="D17" s="24">
        <v>2015</v>
      </c>
      <c r="E17" s="23" t="s">
        <v>53</v>
      </c>
      <c r="F17" s="25"/>
      <c r="G17" s="25"/>
      <c r="H17" s="25"/>
      <c r="I17" s="25"/>
      <c r="J17" s="25">
        <v>0</v>
      </c>
      <c r="K17" s="26"/>
      <c r="L17" s="26"/>
      <c r="M17" s="26"/>
      <c r="N17" s="26"/>
      <c r="O17" s="26">
        <v>0</v>
      </c>
    </row>
    <row r="18" spans="1:15" hidden="1" x14ac:dyDescent="0.25">
      <c r="A18" s="22" t="s">
        <v>35</v>
      </c>
      <c r="B18" s="23" t="s">
        <v>68</v>
      </c>
      <c r="C18" s="23" t="s">
        <v>52</v>
      </c>
      <c r="D18" s="24">
        <v>2015</v>
      </c>
      <c r="E18" s="23" t="s">
        <v>53</v>
      </c>
      <c r="F18" s="25"/>
      <c r="G18" s="25"/>
      <c r="H18" s="25"/>
      <c r="I18" s="25"/>
      <c r="J18" s="25">
        <v>0</v>
      </c>
      <c r="K18" s="26"/>
      <c r="L18" s="26"/>
      <c r="M18" s="26"/>
      <c r="N18" s="26"/>
      <c r="O18" s="26">
        <v>0</v>
      </c>
    </row>
    <row r="19" spans="1:15" hidden="1" x14ac:dyDescent="0.25">
      <c r="A19" s="22" t="s">
        <v>35</v>
      </c>
      <c r="B19" s="23" t="s">
        <v>69</v>
      </c>
      <c r="C19" s="23" t="s">
        <v>52</v>
      </c>
      <c r="D19" s="24">
        <v>2015</v>
      </c>
      <c r="E19" s="23" t="s">
        <v>53</v>
      </c>
      <c r="F19" s="25"/>
      <c r="G19" s="25"/>
      <c r="H19" s="25"/>
      <c r="I19" s="25"/>
      <c r="J19" s="25">
        <v>0</v>
      </c>
      <c r="K19" s="26"/>
      <c r="L19" s="26"/>
      <c r="M19" s="26"/>
      <c r="N19" s="26"/>
      <c r="O19" s="26">
        <v>0</v>
      </c>
    </row>
    <row r="20" spans="1:15" hidden="1" x14ac:dyDescent="0.25">
      <c r="A20" s="22" t="s">
        <v>38</v>
      </c>
      <c r="B20" s="23" t="s">
        <v>70</v>
      </c>
      <c r="C20" s="23" t="s">
        <v>52</v>
      </c>
      <c r="D20" s="24">
        <v>2015</v>
      </c>
      <c r="E20" s="23" t="s">
        <v>53</v>
      </c>
      <c r="F20" s="25"/>
      <c r="G20" s="25"/>
      <c r="H20" s="25"/>
      <c r="I20" s="25"/>
      <c r="J20" s="25">
        <v>0</v>
      </c>
      <c r="K20" s="26"/>
      <c r="L20" s="26"/>
      <c r="M20" s="26"/>
      <c r="N20" s="26"/>
      <c r="O20" s="26">
        <v>0</v>
      </c>
    </row>
    <row r="21" spans="1:15" hidden="1" x14ac:dyDescent="0.25">
      <c r="A21" s="22" t="s">
        <v>35</v>
      </c>
      <c r="B21" s="23" t="s">
        <v>71</v>
      </c>
      <c r="C21" s="23" t="s">
        <v>52</v>
      </c>
      <c r="D21" s="24">
        <v>2015</v>
      </c>
      <c r="E21" s="23" t="s">
        <v>53</v>
      </c>
      <c r="F21" s="25"/>
      <c r="G21" s="25"/>
      <c r="H21" s="25"/>
      <c r="I21" s="25"/>
      <c r="J21" s="25">
        <v>0</v>
      </c>
      <c r="K21" s="26"/>
      <c r="L21" s="26"/>
      <c r="M21" s="26"/>
      <c r="N21" s="26"/>
      <c r="O21" s="26">
        <v>0</v>
      </c>
    </row>
    <row r="22" spans="1:15" hidden="1" x14ac:dyDescent="0.25">
      <c r="A22" s="22" t="s">
        <v>38</v>
      </c>
      <c r="B22" s="23" t="s">
        <v>51</v>
      </c>
      <c r="C22" s="23" t="s">
        <v>52</v>
      </c>
      <c r="D22" s="24">
        <v>2015</v>
      </c>
      <c r="E22" s="23" t="s">
        <v>53</v>
      </c>
      <c r="F22" s="25"/>
      <c r="G22" s="25"/>
      <c r="H22" s="25"/>
      <c r="I22" s="25"/>
      <c r="J22" s="25">
        <v>2.7E-2</v>
      </c>
      <c r="K22" s="26"/>
      <c r="L22" s="26"/>
      <c r="M22" s="26"/>
      <c r="N22" s="26"/>
      <c r="O22" s="26">
        <v>421.39699999999999</v>
      </c>
    </row>
    <row r="23" spans="1:15" hidden="1" x14ac:dyDescent="0.25">
      <c r="A23" s="22" t="s">
        <v>38</v>
      </c>
      <c r="B23" s="23" t="s">
        <v>2</v>
      </c>
      <c r="C23" s="23" t="s">
        <v>52</v>
      </c>
      <c r="D23" s="24">
        <v>2015</v>
      </c>
      <c r="E23" s="23" t="s">
        <v>53</v>
      </c>
      <c r="F23" s="25"/>
      <c r="G23" s="25"/>
      <c r="H23" s="25"/>
      <c r="I23" s="25"/>
      <c r="J23" s="25">
        <v>2.1000000000000001E-2</v>
      </c>
      <c r="K23" s="26"/>
      <c r="L23" s="26"/>
      <c r="M23" s="26"/>
      <c r="N23" s="26"/>
      <c r="O23" s="26">
        <v>41.378999999999998</v>
      </c>
    </row>
    <row r="24" spans="1:15" hidden="1" x14ac:dyDescent="0.25">
      <c r="A24" s="22" t="s">
        <v>38</v>
      </c>
      <c r="B24" s="23" t="s">
        <v>6</v>
      </c>
      <c r="C24" s="23" t="s">
        <v>52</v>
      </c>
      <c r="D24" s="24">
        <v>2015</v>
      </c>
      <c r="E24" s="23" t="s">
        <v>53</v>
      </c>
      <c r="F24" s="25"/>
      <c r="G24" s="25"/>
      <c r="H24" s="25"/>
      <c r="I24" s="25"/>
      <c r="J24" s="25">
        <v>0</v>
      </c>
      <c r="K24" s="26"/>
      <c r="L24" s="26"/>
      <c r="M24" s="26"/>
      <c r="N24" s="26"/>
      <c r="O24" s="26">
        <v>0</v>
      </c>
    </row>
    <row r="25" spans="1:15" hidden="1" x14ac:dyDescent="0.25">
      <c r="A25" s="22" t="s">
        <v>35</v>
      </c>
      <c r="B25" s="23" t="s">
        <v>58</v>
      </c>
      <c r="C25" s="23" t="s">
        <v>52</v>
      </c>
      <c r="D25" s="24">
        <v>2015</v>
      </c>
      <c r="E25" s="23" t="s">
        <v>53</v>
      </c>
      <c r="F25" s="25"/>
      <c r="G25" s="25"/>
      <c r="H25" s="25"/>
      <c r="I25" s="25"/>
      <c r="J25" s="25">
        <v>0</v>
      </c>
      <c r="K25" s="26"/>
      <c r="L25" s="26"/>
      <c r="M25" s="26"/>
      <c r="N25" s="26"/>
      <c r="O25" s="26">
        <v>0</v>
      </c>
    </row>
    <row r="26" spans="1:15" hidden="1" x14ac:dyDescent="0.25">
      <c r="A26" s="22" t="s">
        <v>35</v>
      </c>
      <c r="B26" s="23" t="s">
        <v>14</v>
      </c>
      <c r="C26" s="23" t="s">
        <v>52</v>
      </c>
      <c r="D26" s="24">
        <v>2015</v>
      </c>
      <c r="E26" s="23" t="s">
        <v>53</v>
      </c>
      <c r="F26" s="25"/>
      <c r="G26" s="25"/>
      <c r="H26" s="25"/>
      <c r="I26" s="25"/>
      <c r="J26" s="25">
        <v>3.0000000000000001E-3</v>
      </c>
      <c r="K26" s="26"/>
      <c r="L26" s="26"/>
      <c r="M26" s="26"/>
      <c r="N26" s="26"/>
      <c r="O26" s="26">
        <v>16.091000000000001</v>
      </c>
    </row>
    <row r="27" spans="1:15" hidden="1" x14ac:dyDescent="0.25">
      <c r="A27" s="22" t="s">
        <v>35</v>
      </c>
      <c r="B27" s="23" t="s">
        <v>7</v>
      </c>
      <c r="C27" s="23" t="s">
        <v>52</v>
      </c>
      <c r="D27" s="24">
        <v>2012</v>
      </c>
      <c r="E27" s="23" t="s">
        <v>72</v>
      </c>
      <c r="F27" s="25">
        <v>0</v>
      </c>
      <c r="G27" s="25">
        <v>0.13275005530464942</v>
      </c>
      <c r="H27" s="25">
        <v>0.13275005530464942</v>
      </c>
      <c r="I27" s="25">
        <v>0.13165130953139823</v>
      </c>
      <c r="J27" s="25">
        <v>0.11569752090379097</v>
      </c>
      <c r="K27" s="26">
        <v>0</v>
      </c>
      <c r="L27" s="26">
        <v>492.44934342297472</v>
      </c>
      <c r="M27" s="26">
        <v>492.44934342297449</v>
      </c>
      <c r="N27" s="26">
        <v>487.17807013218203</v>
      </c>
      <c r="O27" s="26">
        <v>424.15950042570012</v>
      </c>
    </row>
    <row r="28" spans="1:15" hidden="1" x14ac:dyDescent="0.25">
      <c r="A28" s="22" t="s">
        <v>35</v>
      </c>
      <c r="B28" s="23" t="s">
        <v>14</v>
      </c>
      <c r="C28" s="23" t="s">
        <v>52</v>
      </c>
      <c r="D28" s="24">
        <v>2012</v>
      </c>
      <c r="E28" s="23" t="s">
        <v>72</v>
      </c>
      <c r="F28" s="25">
        <v>0</v>
      </c>
      <c r="G28" s="25">
        <v>5.3296749339765442E-2</v>
      </c>
      <c r="H28" s="25">
        <v>5.3296749339765442E-2</v>
      </c>
      <c r="I28" s="25">
        <v>5.3258020899987005E-2</v>
      </c>
      <c r="J28" s="25">
        <v>5.3065931965687527E-2</v>
      </c>
      <c r="K28" s="26">
        <v>0</v>
      </c>
      <c r="L28" s="26">
        <v>306.30243650494157</v>
      </c>
      <c r="M28" s="26">
        <v>306.30243650494157</v>
      </c>
      <c r="N28" s="26">
        <v>306.17632946085405</v>
      </c>
      <c r="O28" s="26">
        <v>305.5508502100123</v>
      </c>
    </row>
    <row r="29" spans="1:15" hidden="1" x14ac:dyDescent="0.25">
      <c r="A29" s="22" t="s">
        <v>35</v>
      </c>
      <c r="B29" s="23" t="s">
        <v>73</v>
      </c>
      <c r="C29" s="23" t="s">
        <v>52</v>
      </c>
      <c r="D29" s="24">
        <v>2012</v>
      </c>
      <c r="E29" s="23" t="s">
        <v>72</v>
      </c>
      <c r="F29" s="25">
        <v>0</v>
      </c>
      <c r="G29" s="25">
        <v>5.1771746295647828E-3</v>
      </c>
      <c r="H29" s="25">
        <v>5.1771746295647828E-3</v>
      </c>
      <c r="I29" s="25">
        <v>5.1771746295647828E-3</v>
      </c>
      <c r="J29" s="25">
        <v>5.1771746295647828E-3</v>
      </c>
      <c r="K29" s="26">
        <v>0</v>
      </c>
      <c r="L29" s="26">
        <v>25.176254462563076</v>
      </c>
      <c r="M29" s="26">
        <v>25.176254462563076</v>
      </c>
      <c r="N29" s="26">
        <v>25.176254462563076</v>
      </c>
      <c r="O29" s="26">
        <v>25.176254462563076</v>
      </c>
    </row>
    <row r="30" spans="1:15" hidden="1" x14ac:dyDescent="0.25">
      <c r="A30" s="22" t="s">
        <v>38</v>
      </c>
      <c r="B30" s="23" t="s">
        <v>1</v>
      </c>
      <c r="C30" s="23" t="s">
        <v>52</v>
      </c>
      <c r="D30" s="24">
        <v>2012</v>
      </c>
      <c r="E30" s="23" t="s">
        <v>72</v>
      </c>
      <c r="F30" s="25">
        <v>0</v>
      </c>
      <c r="G30" s="25">
        <v>5.5036975196147385E-3</v>
      </c>
      <c r="H30" s="25">
        <v>5.5036975196147385E-3</v>
      </c>
      <c r="I30" s="25">
        <v>5.5036975196147385E-3</v>
      </c>
      <c r="J30" s="25">
        <v>5.322762241814839E-3</v>
      </c>
      <c r="K30" s="26">
        <v>0</v>
      </c>
      <c r="L30" s="26">
        <v>9.6526160615853964</v>
      </c>
      <c r="M30" s="26">
        <v>9.6526160615853964</v>
      </c>
      <c r="N30" s="26">
        <v>9.6526160615853964</v>
      </c>
      <c r="O30" s="26">
        <v>9.4908138896209806</v>
      </c>
    </row>
    <row r="31" spans="1:15" hidden="1" x14ac:dyDescent="0.25">
      <c r="A31" s="22" t="s">
        <v>38</v>
      </c>
      <c r="B31" s="23" t="s">
        <v>0</v>
      </c>
      <c r="C31" s="23" t="s">
        <v>52</v>
      </c>
      <c r="D31" s="24">
        <v>2012</v>
      </c>
      <c r="E31" s="23" t="s">
        <v>72</v>
      </c>
      <c r="F31" s="25">
        <v>0</v>
      </c>
      <c r="G31" s="25">
        <v>5.7214231657986689E-3</v>
      </c>
      <c r="H31" s="25">
        <v>5.7214231657986689E-3</v>
      </c>
      <c r="I31" s="25">
        <v>5.7214231657986689E-3</v>
      </c>
      <c r="J31" s="25">
        <v>5.6068192536778798E-3</v>
      </c>
      <c r="K31" s="26">
        <v>0</v>
      </c>
      <c r="L31" s="26">
        <v>38.455009992674654</v>
      </c>
      <c r="M31" s="26">
        <v>38.455009992674654</v>
      </c>
      <c r="N31" s="26">
        <v>38.455009992674654</v>
      </c>
      <c r="O31" s="26">
        <v>38.352524937674652</v>
      </c>
    </row>
    <row r="32" spans="1:15" hidden="1" x14ac:dyDescent="0.25">
      <c r="A32" s="22" t="s">
        <v>38</v>
      </c>
      <c r="B32" s="23" t="s">
        <v>4</v>
      </c>
      <c r="C32" s="23" t="s">
        <v>52</v>
      </c>
      <c r="D32" s="24">
        <v>2012</v>
      </c>
      <c r="E32" s="23" t="s">
        <v>72</v>
      </c>
      <c r="F32" s="25">
        <v>0</v>
      </c>
      <c r="G32" s="25">
        <v>7.5627692504465034E-3</v>
      </c>
      <c r="H32" s="25">
        <v>7.5627692504465034E-3</v>
      </c>
      <c r="I32" s="25">
        <v>7.5627692504465034E-3</v>
      </c>
      <c r="J32" s="25">
        <v>7.5627692504465034E-3</v>
      </c>
      <c r="K32" s="26">
        <v>0</v>
      </c>
      <c r="L32" s="26">
        <v>136.85533643476819</v>
      </c>
      <c r="M32" s="26">
        <v>136.85533643476819</v>
      </c>
      <c r="N32" s="26">
        <v>136.85533643476819</v>
      </c>
      <c r="O32" s="26">
        <v>136.85533643476819</v>
      </c>
    </row>
    <row r="33" spans="1:15" hidden="1" x14ac:dyDescent="0.25">
      <c r="A33" s="22" t="s">
        <v>38</v>
      </c>
      <c r="B33" s="23" t="s">
        <v>3</v>
      </c>
      <c r="C33" s="23" t="s">
        <v>52</v>
      </c>
      <c r="D33" s="24">
        <v>2012</v>
      </c>
      <c r="E33" s="23" t="s">
        <v>72</v>
      </c>
      <c r="F33" s="25">
        <v>0</v>
      </c>
      <c r="G33" s="25">
        <v>1.1774319800701922E-3</v>
      </c>
      <c r="H33" s="25">
        <v>1.1774319800701922E-3</v>
      </c>
      <c r="I33" s="25">
        <v>1.1774319800701922E-3</v>
      </c>
      <c r="J33" s="25">
        <v>1.1774319800701922E-3</v>
      </c>
      <c r="K33" s="26">
        <v>0</v>
      </c>
      <c r="L33" s="26">
        <v>7.1448626837196434</v>
      </c>
      <c r="M33" s="26">
        <v>7.1448626837196434</v>
      </c>
      <c r="N33" s="26">
        <v>7.1448626837196434</v>
      </c>
      <c r="O33" s="26">
        <v>7.1448626837196434</v>
      </c>
    </row>
    <row r="34" spans="1:15" hidden="1" x14ac:dyDescent="0.25">
      <c r="A34" s="22" t="s">
        <v>38</v>
      </c>
      <c r="B34" s="23" t="s">
        <v>2</v>
      </c>
      <c r="C34" s="23" t="s">
        <v>52</v>
      </c>
      <c r="D34" s="24">
        <v>2012</v>
      </c>
      <c r="E34" s="23" t="s">
        <v>72</v>
      </c>
      <c r="F34" s="25">
        <v>0</v>
      </c>
      <c r="G34" s="25">
        <v>6.4229111686013501E-2</v>
      </c>
      <c r="H34" s="25">
        <v>6.4229111686013501E-2</v>
      </c>
      <c r="I34" s="25">
        <v>6.4229111686013501E-2</v>
      </c>
      <c r="J34" s="25">
        <v>6.4229111686013501E-2</v>
      </c>
      <c r="K34" s="26">
        <v>0</v>
      </c>
      <c r="L34" s="26">
        <v>111.56436043864068</v>
      </c>
      <c r="M34" s="26">
        <v>111.56436043864068</v>
      </c>
      <c r="N34" s="26">
        <v>111.56436043864068</v>
      </c>
      <c r="O34" s="26">
        <v>111.56436043864068</v>
      </c>
    </row>
    <row r="35" spans="1:15" hidden="1" x14ac:dyDescent="0.25">
      <c r="A35" s="22" t="s">
        <v>38</v>
      </c>
      <c r="B35" s="23" t="s">
        <v>6</v>
      </c>
      <c r="C35" s="23" t="s">
        <v>52</v>
      </c>
      <c r="D35" s="24">
        <v>2012</v>
      </c>
      <c r="E35" s="23" t="s">
        <v>72</v>
      </c>
      <c r="F35" s="25">
        <v>0</v>
      </c>
      <c r="G35" s="25">
        <v>6.5893223416060214E-4</v>
      </c>
      <c r="H35" s="25">
        <v>6.2921895738691092E-4</v>
      </c>
      <c r="I35" s="25">
        <v>6.2921895738691092E-4</v>
      </c>
      <c r="J35" s="25">
        <v>6.2921895738691092E-4</v>
      </c>
      <c r="K35" s="26">
        <v>0</v>
      </c>
      <c r="L35" s="26">
        <v>4.9827871246337887</v>
      </c>
      <c r="M35" s="26">
        <v>4.9827871093749998</v>
      </c>
      <c r="N35" s="26">
        <v>4.9827871093749998</v>
      </c>
      <c r="O35" s="26">
        <v>4.4107871246337886</v>
      </c>
    </row>
    <row r="36" spans="1:15" hidden="1" x14ac:dyDescent="0.25">
      <c r="A36" s="22" t="s">
        <v>41</v>
      </c>
      <c r="B36" s="23" t="s">
        <v>44</v>
      </c>
      <c r="C36" s="23" t="s">
        <v>52</v>
      </c>
      <c r="D36" s="24">
        <v>2012</v>
      </c>
      <c r="E36" s="23" t="s">
        <v>72</v>
      </c>
      <c r="F36" s="25">
        <v>0</v>
      </c>
      <c r="G36" s="25">
        <v>0.21825272500000001</v>
      </c>
      <c r="H36" s="25">
        <v>0</v>
      </c>
      <c r="I36" s="25">
        <v>0</v>
      </c>
      <c r="J36" s="25">
        <v>0</v>
      </c>
      <c r="K36" s="26">
        <v>0</v>
      </c>
      <c r="L36" s="26">
        <v>5.2597950000000004</v>
      </c>
      <c r="M36" s="26">
        <v>0</v>
      </c>
      <c r="N36" s="26">
        <v>0</v>
      </c>
      <c r="O36" s="26">
        <v>0</v>
      </c>
    </row>
    <row r="37" spans="1:15" hidden="1" x14ac:dyDescent="0.25">
      <c r="A37" s="22" t="s">
        <v>35</v>
      </c>
      <c r="B37" s="23" t="s">
        <v>74</v>
      </c>
      <c r="C37" s="23" t="s">
        <v>52</v>
      </c>
      <c r="D37" s="24">
        <v>2013</v>
      </c>
      <c r="E37" s="23" t="s">
        <v>75</v>
      </c>
      <c r="F37" s="25" t="s">
        <v>37</v>
      </c>
      <c r="G37" s="25" t="s">
        <v>37</v>
      </c>
      <c r="H37" s="25">
        <v>6.4000000000000005E-4</v>
      </c>
      <c r="I37" s="25" t="s">
        <v>37</v>
      </c>
      <c r="J37" s="25" t="s">
        <v>37</v>
      </c>
      <c r="K37" s="26" t="s">
        <v>37</v>
      </c>
      <c r="L37" s="26" t="s">
        <v>37</v>
      </c>
      <c r="M37" s="26">
        <v>0</v>
      </c>
      <c r="N37" s="26" t="s">
        <v>37</v>
      </c>
      <c r="O37" s="26" t="s">
        <v>37</v>
      </c>
    </row>
    <row r="38" spans="1:15" hidden="1" x14ac:dyDescent="0.25">
      <c r="A38" s="22" t="s">
        <v>35</v>
      </c>
      <c r="B38" s="23" t="s">
        <v>76</v>
      </c>
      <c r="C38" s="23" t="s">
        <v>52</v>
      </c>
      <c r="D38" s="24">
        <v>2013</v>
      </c>
      <c r="E38" s="23" t="s">
        <v>75</v>
      </c>
      <c r="F38" s="25" t="s">
        <v>37</v>
      </c>
      <c r="G38" s="25" t="s">
        <v>37</v>
      </c>
      <c r="H38" s="25">
        <v>0</v>
      </c>
      <c r="I38" s="25" t="s">
        <v>37</v>
      </c>
      <c r="J38" s="25" t="s">
        <v>37</v>
      </c>
      <c r="K38" s="26" t="s">
        <v>37</v>
      </c>
      <c r="L38" s="26" t="s">
        <v>37</v>
      </c>
      <c r="M38" s="26">
        <v>0</v>
      </c>
      <c r="N38" s="26" t="s">
        <v>37</v>
      </c>
      <c r="O38" s="26" t="s">
        <v>37</v>
      </c>
    </row>
    <row r="39" spans="1:15" hidden="1" x14ac:dyDescent="0.25">
      <c r="A39" s="22" t="s">
        <v>35</v>
      </c>
      <c r="B39" s="23" t="s">
        <v>14</v>
      </c>
      <c r="C39" s="23" t="s">
        <v>52</v>
      </c>
      <c r="D39" s="24">
        <v>2012</v>
      </c>
      <c r="E39" s="23" t="s">
        <v>75</v>
      </c>
      <c r="F39" s="25" t="s">
        <v>37</v>
      </c>
      <c r="G39" s="25">
        <v>5.5984448139999995E-3</v>
      </c>
      <c r="H39" s="25">
        <v>5.5984448139999995E-3</v>
      </c>
      <c r="I39" s="25">
        <v>5.5984448139999995E-3</v>
      </c>
      <c r="J39" s="25">
        <v>5.4475850749999997E-3</v>
      </c>
      <c r="K39" s="26">
        <v>0</v>
      </c>
      <c r="L39" s="26">
        <v>15.820601949727001</v>
      </c>
      <c r="M39" s="26">
        <v>15.820601949727001</v>
      </c>
      <c r="N39" s="26">
        <v>15.820601949727001</v>
      </c>
      <c r="O39" s="26">
        <v>15.275570676557999</v>
      </c>
    </row>
    <row r="40" spans="1:15" hidden="1" x14ac:dyDescent="0.25">
      <c r="A40" s="22" t="s">
        <v>35</v>
      </c>
      <c r="B40" s="23" t="s">
        <v>14</v>
      </c>
      <c r="C40" s="23" t="s">
        <v>52</v>
      </c>
      <c r="D40" s="24">
        <v>2013</v>
      </c>
      <c r="E40" s="23" t="s">
        <v>75</v>
      </c>
      <c r="F40" s="25" t="s">
        <v>37</v>
      </c>
      <c r="G40" s="25" t="s">
        <v>37</v>
      </c>
      <c r="H40" s="25">
        <v>0.19646162908799999</v>
      </c>
      <c r="I40" s="25">
        <v>0.19640372211100002</v>
      </c>
      <c r="J40" s="25">
        <v>0.19640372211100002</v>
      </c>
      <c r="K40" s="26">
        <v>0</v>
      </c>
      <c r="L40" s="26">
        <v>0</v>
      </c>
      <c r="M40" s="26">
        <v>1143.0306620895999</v>
      </c>
      <c r="N40" s="26">
        <v>1142.8492538958299</v>
      </c>
      <c r="O40" s="26">
        <v>1142.8492538958299</v>
      </c>
    </row>
    <row r="41" spans="1:15" hidden="1" x14ac:dyDescent="0.25">
      <c r="A41" s="22" t="s">
        <v>35</v>
      </c>
      <c r="B41" s="23" t="s">
        <v>14</v>
      </c>
      <c r="C41" s="23" t="s">
        <v>52</v>
      </c>
      <c r="D41" s="24">
        <v>2012</v>
      </c>
      <c r="E41" s="23" t="s">
        <v>75</v>
      </c>
      <c r="F41" s="25" t="s">
        <v>37</v>
      </c>
      <c r="G41" s="25">
        <v>2.1390665109999999E-3</v>
      </c>
      <c r="H41" s="25">
        <v>2.1390665109999999E-3</v>
      </c>
      <c r="I41" s="25">
        <v>2.1390665109999999E-3</v>
      </c>
      <c r="J41" s="25">
        <v>2.1390665109999999E-3</v>
      </c>
      <c r="K41" s="26">
        <v>0</v>
      </c>
      <c r="L41" s="26">
        <v>65.165761314359997</v>
      </c>
      <c r="M41" s="26">
        <v>65.165761314359997</v>
      </c>
      <c r="N41" s="26">
        <v>65.165761314359997</v>
      </c>
      <c r="O41" s="26">
        <v>65.165761314359997</v>
      </c>
    </row>
    <row r="42" spans="1:15" hidden="1" x14ac:dyDescent="0.25">
      <c r="A42" s="22" t="s">
        <v>35</v>
      </c>
      <c r="B42" s="23" t="s">
        <v>77</v>
      </c>
      <c r="C42" s="23" t="s">
        <v>52</v>
      </c>
      <c r="D42" s="24">
        <v>2012</v>
      </c>
      <c r="E42" s="23" t="s">
        <v>75</v>
      </c>
      <c r="F42" s="25" t="s">
        <v>37</v>
      </c>
      <c r="G42" s="25">
        <v>1.5419686439999999E-3</v>
      </c>
      <c r="H42" s="25">
        <v>1.5419686439999999E-3</v>
      </c>
      <c r="I42" s="25">
        <v>1.4980188139999998E-3</v>
      </c>
      <c r="J42" s="25">
        <v>4.8121340299999999E-4</v>
      </c>
      <c r="K42" s="26" t="s">
        <v>37</v>
      </c>
      <c r="L42" s="26">
        <v>8.7177142471379998</v>
      </c>
      <c r="M42" s="26">
        <v>8.7177142471379998</v>
      </c>
      <c r="N42" s="26">
        <v>8.4808488697469997</v>
      </c>
      <c r="O42" s="26">
        <v>3.0871752339770002</v>
      </c>
    </row>
    <row r="43" spans="1:15" hidden="1" x14ac:dyDescent="0.25">
      <c r="A43" s="22" t="s">
        <v>35</v>
      </c>
      <c r="B43" s="23" t="s">
        <v>77</v>
      </c>
      <c r="C43" s="23" t="s">
        <v>52</v>
      </c>
      <c r="D43" s="24">
        <v>2013</v>
      </c>
      <c r="E43" s="23" t="s">
        <v>75</v>
      </c>
      <c r="F43" s="25" t="s">
        <v>37</v>
      </c>
      <c r="G43" s="25" t="s">
        <v>37</v>
      </c>
      <c r="H43" s="25">
        <v>0.13087428931200001</v>
      </c>
      <c r="I43" s="25">
        <v>0.13087428931200001</v>
      </c>
      <c r="J43" s="25">
        <v>0.123381144635</v>
      </c>
      <c r="K43" s="26" t="s">
        <v>37</v>
      </c>
      <c r="L43" s="26" t="s">
        <v>37</v>
      </c>
      <c r="M43" s="26">
        <v>469.87170204659799</v>
      </c>
      <c r="N43" s="26">
        <v>469.87170204659799</v>
      </c>
      <c r="O43" s="26">
        <v>441.57042264862497</v>
      </c>
    </row>
    <row r="44" spans="1:15" hidden="1" x14ac:dyDescent="0.25">
      <c r="A44" s="22" t="s">
        <v>38</v>
      </c>
      <c r="B44" s="23" t="s">
        <v>78</v>
      </c>
      <c r="C44" s="23" t="s">
        <v>52</v>
      </c>
      <c r="D44" s="24">
        <v>2013</v>
      </c>
      <c r="E44" s="23" t="s">
        <v>75</v>
      </c>
      <c r="F44" s="25">
        <v>0</v>
      </c>
      <c r="G44" s="25">
        <v>0</v>
      </c>
      <c r="H44" s="25">
        <v>2.6397725299999999E-3</v>
      </c>
      <c r="I44" s="25">
        <v>2.6397725299999999E-3</v>
      </c>
      <c r="J44" s="25">
        <v>2.5444908210000001E-3</v>
      </c>
      <c r="K44" s="26">
        <v>0</v>
      </c>
      <c r="L44" s="26">
        <v>0</v>
      </c>
      <c r="M44" s="26">
        <v>39.385980026691001</v>
      </c>
      <c r="N44" s="26">
        <v>39.385980026691001</v>
      </c>
      <c r="O44" s="26">
        <v>37.868206720288001</v>
      </c>
    </row>
    <row r="45" spans="1:15" hidden="1" x14ac:dyDescent="0.25">
      <c r="A45" s="22" t="s">
        <v>38</v>
      </c>
      <c r="B45" s="23" t="s">
        <v>1</v>
      </c>
      <c r="C45" s="23" t="s">
        <v>52</v>
      </c>
      <c r="D45" s="24">
        <v>2013</v>
      </c>
      <c r="E45" s="23" t="s">
        <v>75</v>
      </c>
      <c r="F45" s="25" t="s">
        <v>37</v>
      </c>
      <c r="G45" s="25" t="s">
        <v>37</v>
      </c>
      <c r="H45" s="25">
        <v>1.263884004E-2</v>
      </c>
      <c r="I45" s="25">
        <v>1.263884004E-2</v>
      </c>
      <c r="J45" s="25">
        <v>1.263884004E-2</v>
      </c>
      <c r="K45" s="26" t="s">
        <v>37</v>
      </c>
      <c r="L45" s="26" t="s">
        <v>37</v>
      </c>
      <c r="M45" s="26">
        <v>22.535832559999999</v>
      </c>
      <c r="N45" s="26">
        <v>22.535832559999999</v>
      </c>
      <c r="O45" s="26">
        <v>22.535832559999999</v>
      </c>
    </row>
    <row r="46" spans="1:15" hidden="1" x14ac:dyDescent="0.25">
      <c r="A46" s="22" t="s">
        <v>38</v>
      </c>
      <c r="B46" s="23" t="s">
        <v>0</v>
      </c>
      <c r="C46" s="23" t="s">
        <v>52</v>
      </c>
      <c r="D46" s="24">
        <v>2013</v>
      </c>
      <c r="E46" s="23" t="s">
        <v>75</v>
      </c>
      <c r="F46" s="25" t="s">
        <v>37</v>
      </c>
      <c r="G46" s="25" t="s">
        <v>37</v>
      </c>
      <c r="H46" s="25">
        <v>3.220383817E-3</v>
      </c>
      <c r="I46" s="25">
        <v>3.220383817E-3</v>
      </c>
      <c r="J46" s="25">
        <v>3.220383817E-3</v>
      </c>
      <c r="K46" s="26" t="s">
        <v>37</v>
      </c>
      <c r="L46" s="26" t="s">
        <v>37</v>
      </c>
      <c r="M46" s="26">
        <v>22.363997127845</v>
      </c>
      <c r="N46" s="26">
        <v>22.363997127845</v>
      </c>
      <c r="O46" s="26">
        <v>22.363997127845</v>
      </c>
    </row>
    <row r="47" spans="1:15" hidden="1" x14ac:dyDescent="0.25">
      <c r="A47" s="22" t="s">
        <v>38</v>
      </c>
      <c r="B47" s="23" t="s">
        <v>0</v>
      </c>
      <c r="C47" s="23" t="s">
        <v>52</v>
      </c>
      <c r="D47" s="24">
        <v>2013</v>
      </c>
      <c r="E47" s="23" t="s">
        <v>75</v>
      </c>
      <c r="F47" s="25" t="s">
        <v>37</v>
      </c>
      <c r="G47" s="25" t="s">
        <v>37</v>
      </c>
      <c r="H47" s="25">
        <v>3.5134482700000002E-4</v>
      </c>
      <c r="I47" s="25">
        <v>3.5134482700000002E-4</v>
      </c>
      <c r="J47" s="25">
        <v>3.5134482700000002E-4</v>
      </c>
      <c r="K47" s="26" t="s">
        <v>37</v>
      </c>
      <c r="L47" s="26" t="s">
        <v>37</v>
      </c>
      <c r="M47" s="26">
        <v>1.554341792822</v>
      </c>
      <c r="N47" s="26">
        <v>1.554341792822</v>
      </c>
      <c r="O47" s="26">
        <v>1.554341792822</v>
      </c>
    </row>
    <row r="48" spans="1:15" hidden="1" x14ac:dyDescent="0.25">
      <c r="A48" s="22" t="s">
        <v>38</v>
      </c>
      <c r="B48" s="23" t="s">
        <v>79</v>
      </c>
      <c r="C48" s="23" t="s">
        <v>52</v>
      </c>
      <c r="D48" s="24">
        <v>2013</v>
      </c>
      <c r="E48" s="23" t="s">
        <v>75</v>
      </c>
      <c r="F48" s="25">
        <v>0</v>
      </c>
      <c r="G48" s="25">
        <v>0</v>
      </c>
      <c r="H48" s="25">
        <v>6.0485539480000005E-3</v>
      </c>
      <c r="I48" s="25">
        <v>6.0485539480000005E-3</v>
      </c>
      <c r="J48" s="25">
        <v>5.7164911790000003E-3</v>
      </c>
      <c r="K48" s="26">
        <v>0</v>
      </c>
      <c r="L48" s="26">
        <v>0</v>
      </c>
      <c r="M48" s="26">
        <v>87.789616450820006</v>
      </c>
      <c r="N48" s="26">
        <v>87.789616450820006</v>
      </c>
      <c r="O48" s="26">
        <v>82.500080679909999</v>
      </c>
    </row>
    <row r="49" spans="1:15" hidden="1" x14ac:dyDescent="0.25">
      <c r="A49" s="22" t="s">
        <v>38</v>
      </c>
      <c r="B49" s="23" t="s">
        <v>6</v>
      </c>
      <c r="C49" s="23" t="s">
        <v>52</v>
      </c>
      <c r="D49" s="24">
        <v>2013</v>
      </c>
      <c r="E49" s="23" t="s">
        <v>75</v>
      </c>
      <c r="F49" s="25">
        <v>0</v>
      </c>
      <c r="G49" s="25">
        <v>0</v>
      </c>
      <c r="H49" s="25">
        <v>8.9190891719999991E-3</v>
      </c>
      <c r="I49" s="25">
        <v>8.7852888310000002E-3</v>
      </c>
      <c r="J49" s="25">
        <v>8.7731251499999999E-3</v>
      </c>
      <c r="K49" s="26">
        <v>0</v>
      </c>
      <c r="L49" s="26">
        <v>0</v>
      </c>
      <c r="M49" s="26">
        <v>128.96763015747101</v>
      </c>
      <c r="N49" s="26">
        <v>126.39188587951699</v>
      </c>
      <c r="O49" s="26">
        <v>126.157727531433</v>
      </c>
    </row>
    <row r="50" spans="1:15" hidden="1" x14ac:dyDescent="0.25">
      <c r="A50" s="22" t="s">
        <v>38</v>
      </c>
      <c r="B50" s="23" t="s">
        <v>80</v>
      </c>
      <c r="C50" s="23" t="s">
        <v>52</v>
      </c>
      <c r="D50" s="24">
        <v>2013</v>
      </c>
      <c r="E50" s="23" t="s">
        <v>75</v>
      </c>
      <c r="F50" s="25" t="s">
        <v>37</v>
      </c>
      <c r="G50" s="25" t="s">
        <v>37</v>
      </c>
      <c r="H50" s="25">
        <v>0.117198843279</v>
      </c>
      <c r="I50" s="25">
        <v>0.117198843279</v>
      </c>
      <c r="J50" s="25">
        <v>0.117198843279</v>
      </c>
      <c r="K50" s="26" t="s">
        <v>37</v>
      </c>
      <c r="L50" s="26" t="s">
        <v>37</v>
      </c>
      <c r="M50" s="26">
        <v>208.36341598911699</v>
      </c>
      <c r="N50" s="26">
        <v>208.36341598911699</v>
      </c>
      <c r="O50" s="26">
        <v>208.36341598911699</v>
      </c>
    </row>
    <row r="51" spans="1:15" hidden="1" x14ac:dyDescent="0.25">
      <c r="A51" s="22" t="s">
        <v>38</v>
      </c>
      <c r="B51" s="23" t="s">
        <v>80</v>
      </c>
      <c r="C51" s="23" t="s">
        <v>52</v>
      </c>
      <c r="D51" s="24">
        <v>2012</v>
      </c>
      <c r="E51" s="23" t="s">
        <v>75</v>
      </c>
      <c r="F51" s="25" t="s">
        <v>37</v>
      </c>
      <c r="G51" s="25">
        <v>1.1146615360000001E-3</v>
      </c>
      <c r="H51" s="25">
        <v>1.1146615360000001E-3</v>
      </c>
      <c r="I51" s="25">
        <v>1.1146615360000001E-3</v>
      </c>
      <c r="J51" s="25">
        <v>1.1146615360000001E-3</v>
      </c>
      <c r="K51" s="26" t="s">
        <v>37</v>
      </c>
      <c r="L51" s="26">
        <v>2.0161346815179999</v>
      </c>
      <c r="M51" s="26">
        <v>2.0161346815179999</v>
      </c>
      <c r="N51" s="26">
        <v>2.0161346815179999</v>
      </c>
      <c r="O51" s="26">
        <v>2.0161346815179999</v>
      </c>
    </row>
    <row r="52" spans="1:15" hidden="1" x14ac:dyDescent="0.25">
      <c r="A52" s="22" t="s">
        <v>38</v>
      </c>
      <c r="B52" s="23" t="s">
        <v>80</v>
      </c>
      <c r="C52" s="23" t="s">
        <v>52</v>
      </c>
      <c r="D52" s="24">
        <v>2012</v>
      </c>
      <c r="E52" s="23" t="s">
        <v>75</v>
      </c>
      <c r="F52" s="25" t="s">
        <v>37</v>
      </c>
      <c r="G52" s="25">
        <v>6.2218524100000005E-4</v>
      </c>
      <c r="H52" s="25">
        <v>6.2218524100000005E-4</v>
      </c>
      <c r="I52" s="25">
        <v>6.2218524100000005E-4</v>
      </c>
      <c r="J52" s="25">
        <v>6.2218524100000005E-4</v>
      </c>
      <c r="K52" s="26" t="s">
        <v>37</v>
      </c>
      <c r="L52" s="26">
        <v>1.223838268385</v>
      </c>
      <c r="M52" s="26">
        <v>1.223838268385</v>
      </c>
      <c r="N52" s="26">
        <v>1.223838268385</v>
      </c>
      <c r="O52" s="26">
        <v>1.223838268385</v>
      </c>
    </row>
    <row r="53" spans="1:15" hidden="1" x14ac:dyDescent="0.25">
      <c r="A53" s="22" t="s">
        <v>38</v>
      </c>
      <c r="B53" s="23" t="s">
        <v>80</v>
      </c>
      <c r="C53" s="23" t="s">
        <v>52</v>
      </c>
      <c r="D53" s="24">
        <v>2013</v>
      </c>
      <c r="E53" s="23" t="s">
        <v>75</v>
      </c>
      <c r="F53" s="25" t="s">
        <v>37</v>
      </c>
      <c r="G53" s="25" t="s">
        <v>37</v>
      </c>
      <c r="H53" s="25">
        <v>1.8246841948000001E-2</v>
      </c>
      <c r="I53" s="25">
        <v>1.8246841948000001E-2</v>
      </c>
      <c r="J53" s="25">
        <v>1.8246841948000001E-2</v>
      </c>
      <c r="K53" s="26" t="s">
        <v>37</v>
      </c>
      <c r="L53" s="26" t="s">
        <v>37</v>
      </c>
      <c r="M53" s="26">
        <v>31.189986478197998</v>
      </c>
      <c r="N53" s="26">
        <v>31.189986478197998</v>
      </c>
      <c r="O53" s="26">
        <v>31.189986478197998</v>
      </c>
    </row>
    <row r="54" spans="1:15" hidden="1" x14ac:dyDescent="0.25">
      <c r="A54" s="22" t="s">
        <v>38</v>
      </c>
      <c r="B54" s="23" t="s">
        <v>74</v>
      </c>
      <c r="C54" s="23" t="s">
        <v>52</v>
      </c>
      <c r="D54" s="24">
        <v>2013</v>
      </c>
      <c r="E54" s="23" t="s">
        <v>75</v>
      </c>
      <c r="F54" s="25" t="s">
        <v>37</v>
      </c>
      <c r="G54" s="25" t="s">
        <v>37</v>
      </c>
      <c r="H54" s="25">
        <v>4.9222830000000002E-2</v>
      </c>
      <c r="I54" s="25" t="s">
        <v>37</v>
      </c>
      <c r="J54" s="25" t="s">
        <v>37</v>
      </c>
      <c r="K54" s="26" t="s">
        <v>37</v>
      </c>
      <c r="L54" s="26" t="s">
        <v>37</v>
      </c>
      <c r="M54" s="26">
        <v>6.0861129999999998E-3</v>
      </c>
      <c r="N54" s="26" t="s">
        <v>37</v>
      </c>
      <c r="O54" s="26" t="s">
        <v>37</v>
      </c>
    </row>
    <row r="55" spans="1:15" hidden="1" x14ac:dyDescent="0.25">
      <c r="A55" s="22" t="s">
        <v>38</v>
      </c>
      <c r="B55" s="23" t="s">
        <v>76</v>
      </c>
      <c r="C55" s="23" t="s">
        <v>52</v>
      </c>
      <c r="D55" s="24">
        <v>2013</v>
      </c>
      <c r="E55" s="23" t="s">
        <v>75</v>
      </c>
      <c r="F55" s="25" t="s">
        <v>37</v>
      </c>
      <c r="G55" s="25" t="s">
        <v>37</v>
      </c>
      <c r="H55" s="25">
        <v>0</v>
      </c>
      <c r="I55" s="25" t="s">
        <v>37</v>
      </c>
      <c r="J55" s="25" t="s">
        <v>37</v>
      </c>
      <c r="K55" s="26" t="s">
        <v>37</v>
      </c>
      <c r="L55" s="26" t="s">
        <v>37</v>
      </c>
      <c r="M55" s="26">
        <v>0</v>
      </c>
      <c r="N55" s="26" t="s">
        <v>37</v>
      </c>
      <c r="O55" s="26" t="s">
        <v>37</v>
      </c>
    </row>
    <row r="56" spans="1:15" hidden="1" x14ac:dyDescent="0.25">
      <c r="A56" s="22" t="s">
        <v>41</v>
      </c>
      <c r="B56" s="23" t="s">
        <v>42</v>
      </c>
      <c r="C56" s="23" t="s">
        <v>52</v>
      </c>
      <c r="D56" s="24">
        <v>2013</v>
      </c>
      <c r="E56" s="23" t="s">
        <v>75</v>
      </c>
      <c r="F56" s="25" t="s">
        <v>37</v>
      </c>
      <c r="G56" s="25" t="s">
        <v>37</v>
      </c>
      <c r="H56" s="25">
        <v>1.147405</v>
      </c>
      <c r="I56" s="25" t="s">
        <v>37</v>
      </c>
      <c r="J56" s="25" t="s">
        <v>37</v>
      </c>
      <c r="K56" s="26" t="s">
        <v>37</v>
      </c>
      <c r="L56" s="26" t="s">
        <v>37</v>
      </c>
      <c r="M56" s="26">
        <v>26.127110000000002</v>
      </c>
      <c r="N56" s="26" t="s">
        <v>37</v>
      </c>
      <c r="O56" s="26" t="s">
        <v>37</v>
      </c>
    </row>
    <row r="57" spans="1:15" hidden="1" x14ac:dyDescent="0.25">
      <c r="A57" s="22" t="s">
        <v>38</v>
      </c>
      <c r="B57" s="23" t="s">
        <v>0</v>
      </c>
      <c r="C57" s="23" t="s">
        <v>52</v>
      </c>
      <c r="D57" s="24">
        <v>2013</v>
      </c>
      <c r="E57" s="23" t="s">
        <v>75</v>
      </c>
      <c r="F57" s="25">
        <v>0</v>
      </c>
      <c r="G57" s="25">
        <v>0</v>
      </c>
      <c r="H57" s="25">
        <v>4.4655052044130765E-6</v>
      </c>
      <c r="I57" s="25">
        <v>4.4655052044130765E-6</v>
      </c>
      <c r="J57" s="25">
        <v>4.4655052044130765E-6</v>
      </c>
      <c r="K57" s="26">
        <v>0</v>
      </c>
      <c r="L57" s="26">
        <v>0</v>
      </c>
      <c r="M57" s="26">
        <v>3.125013573913802E-2</v>
      </c>
      <c r="N57" s="26">
        <v>3.125013573913802E-2</v>
      </c>
      <c r="O57" s="26">
        <v>3.125013573913802E-2</v>
      </c>
    </row>
    <row r="58" spans="1:15" hidden="1" x14ac:dyDescent="0.25">
      <c r="A58" s="22" t="s">
        <v>38</v>
      </c>
      <c r="B58" s="23" t="s">
        <v>80</v>
      </c>
      <c r="C58" s="23" t="s">
        <v>52</v>
      </c>
      <c r="D58" s="24">
        <v>2012</v>
      </c>
      <c r="E58" s="23" t="s">
        <v>75</v>
      </c>
      <c r="F58" s="25">
        <v>0</v>
      </c>
      <c r="G58" s="25">
        <v>2.0860932593262584E-5</v>
      </c>
      <c r="H58" s="25">
        <v>2.0860932593262584E-5</v>
      </c>
      <c r="I58" s="25">
        <v>2.0860932593262584E-5</v>
      </c>
      <c r="J58" s="25">
        <v>2.0860932593262584E-5</v>
      </c>
      <c r="K58" s="26">
        <v>0</v>
      </c>
      <c r="L58" s="26">
        <v>4.2413022884420781E-2</v>
      </c>
      <c r="M58" s="26">
        <v>4.2413022884420781E-2</v>
      </c>
      <c r="N58" s="26">
        <v>4.2413022884420781E-2</v>
      </c>
      <c r="O58" s="26">
        <v>4.2413022884420781E-2</v>
      </c>
    </row>
    <row r="59" spans="1:15" hidden="1" x14ac:dyDescent="0.25">
      <c r="A59" s="22" t="s">
        <v>35</v>
      </c>
      <c r="B59" s="23" t="s">
        <v>7</v>
      </c>
      <c r="C59" s="23" t="s">
        <v>52</v>
      </c>
      <c r="D59" s="24">
        <v>2014</v>
      </c>
      <c r="E59" s="23" t="s">
        <v>81</v>
      </c>
      <c r="F59" s="25">
        <v>0</v>
      </c>
      <c r="G59" s="25">
        <v>0</v>
      </c>
      <c r="H59" s="25">
        <v>0</v>
      </c>
      <c r="I59" s="25">
        <v>8.5877169359999991E-2</v>
      </c>
      <c r="J59" s="25">
        <v>8.0884353129999989E-2</v>
      </c>
      <c r="K59" s="26">
        <v>0</v>
      </c>
      <c r="L59" s="26">
        <v>0</v>
      </c>
      <c r="M59" s="26">
        <v>0</v>
      </c>
      <c r="N59" s="26">
        <v>307.00544339999999</v>
      </c>
      <c r="O59" s="26">
        <v>290.06839500000001</v>
      </c>
    </row>
    <row r="60" spans="1:15" hidden="1" x14ac:dyDescent="0.25">
      <c r="A60" s="22" t="s">
        <v>35</v>
      </c>
      <c r="B60" s="23" t="s">
        <v>73</v>
      </c>
      <c r="C60" s="23" t="s">
        <v>52</v>
      </c>
      <c r="D60" s="24">
        <v>2012</v>
      </c>
      <c r="E60" s="23" t="s">
        <v>81</v>
      </c>
      <c r="F60" s="25">
        <v>0</v>
      </c>
      <c r="G60" s="25">
        <v>1.7246627299999999E-4</v>
      </c>
      <c r="H60" s="25">
        <v>1.7246627299999999E-4</v>
      </c>
      <c r="I60" s="25">
        <v>1.7246627299999999E-4</v>
      </c>
      <c r="J60" s="25">
        <v>1.7246627299999999E-4</v>
      </c>
      <c r="K60" s="26">
        <v>0</v>
      </c>
      <c r="L60" s="26">
        <v>0.85405976269999995</v>
      </c>
      <c r="M60" s="26">
        <v>0.85405976269999995</v>
      </c>
      <c r="N60" s="26">
        <v>0.85405976269999995</v>
      </c>
      <c r="O60" s="26">
        <v>0.85405976269999995</v>
      </c>
    </row>
    <row r="61" spans="1:15" hidden="1" x14ac:dyDescent="0.25">
      <c r="A61" s="22" t="s">
        <v>35</v>
      </c>
      <c r="B61" s="23" t="s">
        <v>73</v>
      </c>
      <c r="C61" s="23" t="s">
        <v>52</v>
      </c>
      <c r="D61" s="24">
        <v>2014</v>
      </c>
      <c r="E61" s="23" t="s">
        <v>81</v>
      </c>
      <c r="F61" s="25">
        <v>0</v>
      </c>
      <c r="G61" s="25">
        <v>0</v>
      </c>
      <c r="H61" s="25">
        <v>0</v>
      </c>
      <c r="I61" s="25">
        <v>1.336693052E-2</v>
      </c>
      <c r="J61" s="25">
        <v>1.336693052E-2</v>
      </c>
      <c r="K61" s="26">
        <v>0</v>
      </c>
      <c r="L61" s="26">
        <v>0</v>
      </c>
      <c r="M61" s="26">
        <v>0</v>
      </c>
      <c r="N61" s="26">
        <v>65.273570059999997</v>
      </c>
      <c r="O61" s="26">
        <v>65.273570059999997</v>
      </c>
    </row>
    <row r="62" spans="1:15" hidden="1" x14ac:dyDescent="0.25">
      <c r="A62" s="22" t="s">
        <v>41</v>
      </c>
      <c r="B62" s="23" t="s">
        <v>8</v>
      </c>
      <c r="C62" s="23" t="s">
        <v>52</v>
      </c>
      <c r="D62" s="24">
        <v>2012</v>
      </c>
      <c r="E62" s="23" t="s">
        <v>81</v>
      </c>
      <c r="F62" s="25">
        <v>0</v>
      </c>
      <c r="G62" s="25">
        <v>0.13058500000000001</v>
      </c>
      <c r="H62" s="25">
        <v>0.13058500000000001</v>
      </c>
      <c r="I62" s="25">
        <v>0.13058500000000001</v>
      </c>
      <c r="J62" s="25">
        <v>0.13058500000000001</v>
      </c>
      <c r="K62" s="26">
        <v>0</v>
      </c>
      <c r="L62" s="26">
        <v>423.17184000000003</v>
      </c>
      <c r="M62" s="26">
        <v>423.17184000000003</v>
      </c>
      <c r="N62" s="26">
        <v>423.17184000000003</v>
      </c>
      <c r="O62" s="26">
        <v>423.17184000000003</v>
      </c>
    </row>
    <row r="63" spans="1:15" hidden="1" x14ac:dyDescent="0.25">
      <c r="A63" s="22" t="s">
        <v>41</v>
      </c>
      <c r="B63" s="23" t="s">
        <v>8</v>
      </c>
      <c r="C63" s="23" t="s">
        <v>52</v>
      </c>
      <c r="D63" s="24">
        <v>2014</v>
      </c>
      <c r="E63" s="23" t="s">
        <v>81</v>
      </c>
      <c r="F63" s="25">
        <v>0</v>
      </c>
      <c r="G63" s="25">
        <v>0</v>
      </c>
      <c r="H63" s="25">
        <v>0</v>
      </c>
      <c r="I63" s="25">
        <v>2.9276478000000001E-3</v>
      </c>
      <c r="J63" s="25">
        <v>2.9276478000000001E-3</v>
      </c>
      <c r="K63" s="26">
        <v>0</v>
      </c>
      <c r="L63" s="26">
        <v>0</v>
      </c>
      <c r="M63" s="26">
        <v>0</v>
      </c>
      <c r="N63" s="26">
        <v>18.103370399999999</v>
      </c>
      <c r="O63" s="26">
        <v>18.103370399999999</v>
      </c>
    </row>
    <row r="64" spans="1:15" hidden="1" x14ac:dyDescent="0.25">
      <c r="A64" s="22" t="s">
        <v>35</v>
      </c>
      <c r="B64" s="23" t="s">
        <v>14</v>
      </c>
      <c r="C64" s="23" t="s">
        <v>52</v>
      </c>
      <c r="D64" s="24">
        <v>2012</v>
      </c>
      <c r="E64" s="23" t="s">
        <v>81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</row>
    <row r="65" spans="1:15" hidden="1" x14ac:dyDescent="0.25">
      <c r="A65" s="22" t="s">
        <v>35</v>
      </c>
      <c r="B65" s="23" t="s">
        <v>14</v>
      </c>
      <c r="C65" s="23" t="s">
        <v>52</v>
      </c>
      <c r="D65" s="24">
        <v>2013</v>
      </c>
      <c r="E65" s="23" t="s">
        <v>81</v>
      </c>
      <c r="F65" s="25">
        <v>0</v>
      </c>
      <c r="G65" s="25">
        <v>0</v>
      </c>
      <c r="H65" s="25">
        <v>2.3862840369999999E-2</v>
      </c>
      <c r="I65" s="25">
        <v>2.266507886E-2</v>
      </c>
      <c r="J65" s="25">
        <v>2.259334248E-2</v>
      </c>
      <c r="K65" s="26">
        <v>0</v>
      </c>
      <c r="L65" s="26">
        <v>0</v>
      </c>
      <c r="M65" s="26">
        <v>121.8550717</v>
      </c>
      <c r="N65" s="26">
        <v>117.6826832</v>
      </c>
      <c r="O65" s="26">
        <v>117.4327904</v>
      </c>
    </row>
    <row r="66" spans="1:15" hidden="1" x14ac:dyDescent="0.25">
      <c r="A66" s="22" t="s">
        <v>35</v>
      </c>
      <c r="B66" s="23" t="s">
        <v>14</v>
      </c>
      <c r="C66" s="23" t="s">
        <v>52</v>
      </c>
      <c r="D66" s="24">
        <v>2014</v>
      </c>
      <c r="E66" s="23" t="s">
        <v>81</v>
      </c>
      <c r="F66" s="25">
        <v>0</v>
      </c>
      <c r="G66" s="25">
        <v>0</v>
      </c>
      <c r="H66" s="25">
        <v>0</v>
      </c>
      <c r="I66" s="25">
        <v>8.8880344959999996E-2</v>
      </c>
      <c r="J66" s="25">
        <v>8.8880344959999996E-2</v>
      </c>
      <c r="K66" s="26">
        <v>0</v>
      </c>
      <c r="L66" s="26">
        <v>0</v>
      </c>
      <c r="M66" s="26">
        <v>0</v>
      </c>
      <c r="N66" s="26">
        <v>531.32369860000006</v>
      </c>
      <c r="O66" s="26">
        <v>531.32369860000006</v>
      </c>
    </row>
    <row r="67" spans="1:15" hidden="1" x14ac:dyDescent="0.25">
      <c r="A67" s="22" t="s">
        <v>38</v>
      </c>
      <c r="B67" s="23" t="s">
        <v>1</v>
      </c>
      <c r="C67" s="23" t="s">
        <v>52</v>
      </c>
      <c r="D67" s="24">
        <v>2014</v>
      </c>
      <c r="E67" s="23" t="s">
        <v>81</v>
      </c>
      <c r="F67" s="25">
        <v>0</v>
      </c>
      <c r="G67" s="25">
        <v>0</v>
      </c>
      <c r="H67" s="25">
        <v>0</v>
      </c>
      <c r="I67" s="25">
        <v>1.5125169229999999E-2</v>
      </c>
      <c r="J67" s="25">
        <v>1.5125169229999999E-2</v>
      </c>
      <c r="K67" s="26">
        <v>0</v>
      </c>
      <c r="L67" s="26">
        <v>0</v>
      </c>
      <c r="M67" s="26">
        <v>0</v>
      </c>
      <c r="N67" s="26">
        <v>26.969111089999998</v>
      </c>
      <c r="O67" s="26">
        <v>26.969111089999998</v>
      </c>
    </row>
    <row r="68" spans="1:15" hidden="1" x14ac:dyDescent="0.25">
      <c r="A68" s="22" t="s">
        <v>38</v>
      </c>
      <c r="B68" s="23" t="s">
        <v>0</v>
      </c>
      <c r="C68" s="23" t="s">
        <v>52</v>
      </c>
      <c r="D68" s="24">
        <v>2014</v>
      </c>
      <c r="E68" s="23" t="s">
        <v>81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</row>
    <row r="69" spans="1:15" hidden="1" x14ac:dyDescent="0.25">
      <c r="A69" s="22" t="s">
        <v>38</v>
      </c>
      <c r="B69" s="23" t="s">
        <v>0</v>
      </c>
      <c r="C69" s="23" t="s">
        <v>52</v>
      </c>
      <c r="D69" s="24">
        <v>2014</v>
      </c>
      <c r="E69" s="23" t="s">
        <v>81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</row>
    <row r="70" spans="1:15" hidden="1" x14ac:dyDescent="0.25">
      <c r="A70" s="22" t="s">
        <v>38</v>
      </c>
      <c r="B70" s="23" t="s">
        <v>0</v>
      </c>
      <c r="C70" s="23" t="s">
        <v>52</v>
      </c>
      <c r="D70" s="24">
        <v>2014</v>
      </c>
      <c r="E70" s="23" t="s">
        <v>81</v>
      </c>
      <c r="F70" s="25">
        <v>0</v>
      </c>
      <c r="G70" s="25">
        <v>0</v>
      </c>
      <c r="H70" s="25">
        <v>0</v>
      </c>
      <c r="I70" s="25">
        <v>1.5334454970081816E-3</v>
      </c>
      <c r="J70" s="25">
        <v>1.5334454970081816E-3</v>
      </c>
      <c r="K70" s="26">
        <v>0</v>
      </c>
      <c r="L70" s="26">
        <v>0</v>
      </c>
      <c r="M70" s="26">
        <v>0</v>
      </c>
      <c r="N70" s="26">
        <v>11.103017260858188</v>
      </c>
      <c r="O70" s="26">
        <v>11.103017260858188</v>
      </c>
    </row>
    <row r="71" spans="1:15" hidden="1" x14ac:dyDescent="0.25">
      <c r="A71" s="22" t="s">
        <v>38</v>
      </c>
      <c r="B71" s="23" t="s">
        <v>0</v>
      </c>
      <c r="C71" s="23" t="s">
        <v>52</v>
      </c>
      <c r="D71" s="24">
        <v>2014</v>
      </c>
      <c r="E71" s="23" t="s">
        <v>81</v>
      </c>
      <c r="F71" s="25">
        <v>0</v>
      </c>
      <c r="G71" s="25">
        <v>0</v>
      </c>
      <c r="H71" s="25">
        <v>0</v>
      </c>
      <c r="I71" s="25">
        <v>5.9991542000000005E-5</v>
      </c>
      <c r="J71" s="25">
        <v>5.9991542000000005E-5</v>
      </c>
      <c r="K71" s="26">
        <v>0</v>
      </c>
      <c r="L71" s="26">
        <v>0</v>
      </c>
      <c r="M71" s="26">
        <v>0</v>
      </c>
      <c r="N71" s="26">
        <v>0.40820527579999999</v>
      </c>
      <c r="O71" s="26">
        <v>0.40820527579999999</v>
      </c>
    </row>
    <row r="72" spans="1:15" hidden="1" x14ac:dyDescent="0.25">
      <c r="A72" s="22" t="s">
        <v>38</v>
      </c>
      <c r="B72" s="23" t="s">
        <v>0</v>
      </c>
      <c r="C72" s="23" t="s">
        <v>52</v>
      </c>
      <c r="D72" s="24">
        <v>2014</v>
      </c>
      <c r="E72" s="23" t="s">
        <v>81</v>
      </c>
      <c r="F72" s="25">
        <v>0</v>
      </c>
      <c r="G72" s="25">
        <v>0</v>
      </c>
      <c r="H72" s="25">
        <v>0</v>
      </c>
      <c r="I72" s="25">
        <v>1.9827864897869855E-3</v>
      </c>
      <c r="J72" s="25">
        <v>1.9827864897869855E-3</v>
      </c>
      <c r="K72" s="26">
        <v>0</v>
      </c>
      <c r="L72" s="26">
        <v>0</v>
      </c>
      <c r="M72" s="26">
        <v>0</v>
      </c>
      <c r="N72" s="26">
        <v>13.491633539087971</v>
      </c>
      <c r="O72" s="26">
        <v>13.491633539087971</v>
      </c>
    </row>
    <row r="73" spans="1:15" hidden="1" x14ac:dyDescent="0.25">
      <c r="A73" s="22" t="s">
        <v>38</v>
      </c>
      <c r="B73" s="23" t="s">
        <v>4</v>
      </c>
      <c r="C73" s="23" t="s">
        <v>52</v>
      </c>
      <c r="D73" s="24">
        <v>2014</v>
      </c>
      <c r="E73" s="23" t="s">
        <v>81</v>
      </c>
      <c r="F73" s="25">
        <v>0</v>
      </c>
      <c r="G73" s="25">
        <v>0</v>
      </c>
      <c r="H73" s="25">
        <v>0</v>
      </c>
      <c r="I73" s="25">
        <v>4.1102109230000003E-2</v>
      </c>
      <c r="J73" s="25">
        <v>3.5877680519999997E-2</v>
      </c>
      <c r="K73" s="26">
        <v>0</v>
      </c>
      <c r="L73" s="26">
        <v>0</v>
      </c>
      <c r="M73" s="26">
        <v>0</v>
      </c>
      <c r="N73" s="26">
        <v>628.03765099999998</v>
      </c>
      <c r="O73" s="26">
        <v>544.81602810000004</v>
      </c>
    </row>
    <row r="74" spans="1:15" hidden="1" x14ac:dyDescent="0.25">
      <c r="A74" s="22" t="s">
        <v>38</v>
      </c>
      <c r="B74" s="23" t="s">
        <v>3</v>
      </c>
      <c r="C74" s="23" t="s">
        <v>52</v>
      </c>
      <c r="D74" s="24">
        <v>2013</v>
      </c>
      <c r="E74" s="23" t="s">
        <v>81</v>
      </c>
      <c r="F74" s="25">
        <v>0</v>
      </c>
      <c r="G74" s="25">
        <v>0</v>
      </c>
      <c r="H74" s="25">
        <v>8.9999999999999985E-6</v>
      </c>
      <c r="I74" s="25">
        <v>8.9999999999999985E-6</v>
      </c>
      <c r="J74" s="25">
        <v>7.9999999999999996E-6</v>
      </c>
      <c r="K74" s="26">
        <v>0</v>
      </c>
      <c r="L74" s="26">
        <v>0</v>
      </c>
      <c r="M74" s="26">
        <v>0.12</v>
      </c>
      <c r="N74" s="26">
        <v>0.12</v>
      </c>
      <c r="O74" s="26">
        <v>0.115</v>
      </c>
    </row>
    <row r="75" spans="1:15" hidden="1" x14ac:dyDescent="0.25">
      <c r="A75" s="22" t="s">
        <v>38</v>
      </c>
      <c r="B75" s="23" t="s">
        <v>3</v>
      </c>
      <c r="C75" s="23" t="s">
        <v>52</v>
      </c>
      <c r="D75" s="24">
        <v>2014</v>
      </c>
      <c r="E75" s="23" t="s">
        <v>81</v>
      </c>
      <c r="F75" s="25">
        <v>0</v>
      </c>
      <c r="G75" s="25">
        <v>0</v>
      </c>
      <c r="H75" s="25">
        <v>0</v>
      </c>
      <c r="I75" s="25">
        <v>1.1372020279999999E-2</v>
      </c>
      <c r="J75" s="25">
        <v>1.0733624190000001E-2</v>
      </c>
      <c r="K75" s="26">
        <v>0</v>
      </c>
      <c r="L75" s="26">
        <v>0</v>
      </c>
      <c r="M75" s="26">
        <v>0</v>
      </c>
      <c r="N75" s="26">
        <v>151.93457500000002</v>
      </c>
      <c r="O75" s="26">
        <v>141.76282430000001</v>
      </c>
    </row>
    <row r="76" spans="1:15" hidden="1" x14ac:dyDescent="0.25">
      <c r="A76" s="22" t="s">
        <v>38</v>
      </c>
      <c r="B76" s="23" t="s">
        <v>6</v>
      </c>
      <c r="C76" s="23" t="s">
        <v>52</v>
      </c>
      <c r="D76" s="24">
        <v>2013</v>
      </c>
      <c r="E76" s="23" t="s">
        <v>81</v>
      </c>
      <c r="F76" s="25">
        <v>0</v>
      </c>
      <c r="G76" s="25">
        <v>0</v>
      </c>
      <c r="H76" s="25">
        <v>4.0663622729999998E-3</v>
      </c>
      <c r="I76" s="25">
        <v>4.0584145439999993E-3</v>
      </c>
      <c r="J76" s="25">
        <v>4.0576920239999998E-3</v>
      </c>
      <c r="K76" s="26">
        <v>0</v>
      </c>
      <c r="L76" s="26">
        <v>0</v>
      </c>
      <c r="M76" s="26">
        <v>17.974479770000002</v>
      </c>
      <c r="N76" s="26">
        <v>17.819708219999999</v>
      </c>
      <c r="O76" s="26">
        <v>17.805638080000001</v>
      </c>
    </row>
    <row r="77" spans="1:15" hidden="1" x14ac:dyDescent="0.25">
      <c r="A77" s="22" t="s">
        <v>38</v>
      </c>
      <c r="B77" s="23" t="s">
        <v>6</v>
      </c>
      <c r="C77" s="23" t="s">
        <v>52</v>
      </c>
      <c r="D77" s="24">
        <v>2014</v>
      </c>
      <c r="E77" s="23" t="s">
        <v>81</v>
      </c>
      <c r="F77" s="25">
        <v>0</v>
      </c>
      <c r="G77" s="25">
        <v>0</v>
      </c>
      <c r="H77" s="25">
        <v>0</v>
      </c>
      <c r="I77" s="25">
        <v>1.215514973E-2</v>
      </c>
      <c r="J77" s="25">
        <v>1.2153205299999999E-2</v>
      </c>
      <c r="K77" s="26">
        <v>0</v>
      </c>
      <c r="L77" s="26">
        <v>0</v>
      </c>
      <c r="M77" s="26">
        <v>0</v>
      </c>
      <c r="N77" s="26">
        <v>83.903695600000006</v>
      </c>
      <c r="O77" s="26">
        <v>83.86583053999999</v>
      </c>
    </row>
    <row r="78" spans="1:15" hidden="1" x14ac:dyDescent="0.25">
      <c r="A78" s="22" t="s">
        <v>38</v>
      </c>
      <c r="B78" s="23" t="s">
        <v>2</v>
      </c>
      <c r="C78" s="23" t="s">
        <v>52</v>
      </c>
      <c r="D78" s="24">
        <v>2013</v>
      </c>
      <c r="E78" s="23" t="s">
        <v>81</v>
      </c>
      <c r="F78" s="25">
        <v>0</v>
      </c>
      <c r="G78" s="25">
        <v>0</v>
      </c>
      <c r="H78" s="25">
        <v>1.9746470179999999E-3</v>
      </c>
      <c r="I78" s="25">
        <v>1.9746470179999999E-3</v>
      </c>
      <c r="J78" s="25">
        <v>1.9746470179999999E-3</v>
      </c>
      <c r="K78" s="26">
        <v>0</v>
      </c>
      <c r="L78" s="26">
        <v>0</v>
      </c>
      <c r="M78" s="26">
        <v>3.4183554233</v>
      </c>
      <c r="N78" s="26">
        <v>3.4183554233</v>
      </c>
      <c r="O78" s="26">
        <v>3.4183554233</v>
      </c>
    </row>
    <row r="79" spans="1:15" hidden="1" x14ac:dyDescent="0.25">
      <c r="A79" s="22" t="s">
        <v>38</v>
      </c>
      <c r="B79" s="23" t="s">
        <v>2</v>
      </c>
      <c r="C79" s="23" t="s">
        <v>52</v>
      </c>
      <c r="D79" s="24">
        <v>2014</v>
      </c>
      <c r="E79" s="23" t="s">
        <v>81</v>
      </c>
      <c r="F79" s="25">
        <v>0</v>
      </c>
      <c r="G79" s="25">
        <v>0</v>
      </c>
      <c r="H79" s="25">
        <v>0</v>
      </c>
      <c r="I79" s="25">
        <v>0.19607091043100003</v>
      </c>
      <c r="J79" s="25">
        <v>0.19607091043100003</v>
      </c>
      <c r="K79" s="26">
        <v>0</v>
      </c>
      <c r="L79" s="26">
        <v>0</v>
      </c>
      <c r="M79" s="26">
        <v>0</v>
      </c>
      <c r="N79" s="26">
        <v>367.48369338530006</v>
      </c>
      <c r="O79" s="26">
        <v>367.48369338530006</v>
      </c>
    </row>
    <row r="80" spans="1:15" hidden="1" x14ac:dyDescent="0.25">
      <c r="A80" s="22" t="s">
        <v>35</v>
      </c>
      <c r="B80" s="23" t="s">
        <v>36</v>
      </c>
      <c r="C80" s="23" t="s">
        <v>52</v>
      </c>
      <c r="D80" s="24">
        <v>2014</v>
      </c>
      <c r="E80" s="23" t="s">
        <v>81</v>
      </c>
      <c r="F80" s="25">
        <v>0</v>
      </c>
      <c r="G80" s="25">
        <v>0</v>
      </c>
      <c r="H80" s="25">
        <v>0</v>
      </c>
      <c r="I80" s="25">
        <v>0.26366926299999999</v>
      </c>
      <c r="J80" s="25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</row>
    <row r="81" spans="1:16" hidden="1" x14ac:dyDescent="0.25">
      <c r="A81" s="22" t="s">
        <v>35</v>
      </c>
      <c r="B81" s="23" t="s">
        <v>45</v>
      </c>
      <c r="C81" s="23" t="s">
        <v>52</v>
      </c>
      <c r="D81" s="24">
        <v>2013</v>
      </c>
      <c r="E81" s="23" t="s">
        <v>81</v>
      </c>
      <c r="F81" s="25">
        <v>0</v>
      </c>
      <c r="G81" s="25">
        <v>0</v>
      </c>
      <c r="H81" s="25">
        <v>0</v>
      </c>
      <c r="I81" s="25">
        <v>1.67161E-3</v>
      </c>
      <c r="J81" s="25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</row>
    <row r="82" spans="1:16" hidden="1" x14ac:dyDescent="0.25">
      <c r="A82" s="22" t="s">
        <v>38</v>
      </c>
      <c r="B82" s="23" t="s">
        <v>40</v>
      </c>
      <c r="C82" s="23" t="s">
        <v>52</v>
      </c>
      <c r="D82" s="24">
        <v>2013</v>
      </c>
      <c r="E82" s="23" t="s">
        <v>81</v>
      </c>
      <c r="F82" s="25">
        <v>0</v>
      </c>
      <c r="G82" s="25">
        <v>0</v>
      </c>
      <c r="H82" s="25">
        <v>0</v>
      </c>
      <c r="I82" s="25">
        <v>4.3396839999999999E-2</v>
      </c>
      <c r="J82" s="25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</row>
    <row r="83" spans="1:16" hidden="1" x14ac:dyDescent="0.25">
      <c r="A83" s="22" t="s">
        <v>38</v>
      </c>
      <c r="B83" s="23" t="s">
        <v>40</v>
      </c>
      <c r="C83" s="23" t="s">
        <v>52</v>
      </c>
      <c r="D83" s="24">
        <v>2014</v>
      </c>
      <c r="E83" s="23" t="s">
        <v>81</v>
      </c>
      <c r="F83" s="25">
        <v>0</v>
      </c>
      <c r="G83" s="25">
        <v>0</v>
      </c>
      <c r="H83" s="25">
        <v>0</v>
      </c>
      <c r="I83" s="25">
        <v>2.1370879999999998E-2</v>
      </c>
      <c r="J83" s="25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</row>
    <row r="84" spans="1:16" hidden="1" x14ac:dyDescent="0.25">
      <c r="A84" s="22" t="s">
        <v>41</v>
      </c>
      <c r="B84" s="23" t="s">
        <v>44</v>
      </c>
      <c r="C84" s="23" t="s">
        <v>52</v>
      </c>
      <c r="D84" s="24">
        <v>2014</v>
      </c>
      <c r="E84" s="23" t="s">
        <v>81</v>
      </c>
      <c r="F84" s="25">
        <v>0</v>
      </c>
      <c r="G84" s="25">
        <v>0</v>
      </c>
      <c r="H84" s="25">
        <v>0</v>
      </c>
      <c r="I84" s="25">
        <v>1.2756110000000001</v>
      </c>
      <c r="J84" s="25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</row>
    <row r="85" spans="1:16" hidden="1" x14ac:dyDescent="0.25">
      <c r="A85" s="22" t="s">
        <v>35</v>
      </c>
      <c r="B85" s="23" t="s">
        <v>58</v>
      </c>
      <c r="C85" s="23" t="s">
        <v>52</v>
      </c>
      <c r="D85" s="24">
        <v>2015</v>
      </c>
      <c r="E85" s="23" t="s">
        <v>53</v>
      </c>
      <c r="F85" s="25"/>
      <c r="G85" s="25"/>
      <c r="H85" s="25"/>
      <c r="I85" s="25"/>
      <c r="J85" s="25">
        <v>3.0499999999999999E-2</v>
      </c>
      <c r="K85" s="26"/>
      <c r="L85" s="26"/>
      <c r="M85" s="26"/>
      <c r="N85" s="26"/>
      <c r="O85" s="26">
        <v>142.714</v>
      </c>
      <c r="P85" t="s">
        <v>98</v>
      </c>
    </row>
  </sheetData>
  <autoFilter ref="A1:P85">
    <filterColumn colId="3">
      <filters>
        <filter val="2011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19" workbookViewId="0">
      <selection activeCell="E35" sqref="E35:E37"/>
    </sheetView>
  </sheetViews>
  <sheetFormatPr defaultRowHeight="15" x14ac:dyDescent="0.25"/>
  <cols>
    <col min="1" max="1" width="43.42578125" bestFit="1" customWidth="1"/>
    <col min="2" max="3" width="12.42578125" bestFit="1" customWidth="1"/>
  </cols>
  <sheetData>
    <row r="1" spans="1:7" x14ac:dyDescent="0.25">
      <c r="A1" s="41" t="s">
        <v>82</v>
      </c>
      <c r="B1" s="41" t="s">
        <v>83</v>
      </c>
      <c r="C1" s="41" t="s">
        <v>84</v>
      </c>
      <c r="D1" s="41" t="s">
        <v>85</v>
      </c>
      <c r="E1" s="41" t="s">
        <v>86</v>
      </c>
      <c r="F1" s="41" t="s">
        <v>87</v>
      </c>
      <c r="G1" s="41" t="s">
        <v>88</v>
      </c>
    </row>
    <row r="2" spans="1:7" x14ac:dyDescent="0.25">
      <c r="A2" s="51" t="s">
        <v>89</v>
      </c>
      <c r="B2" s="49">
        <v>40299</v>
      </c>
      <c r="C2" s="49">
        <v>40299</v>
      </c>
      <c r="D2" s="51" t="s">
        <v>93</v>
      </c>
      <c r="E2" s="52">
        <v>2.3099999999999999E-2</v>
      </c>
      <c r="F2" s="43">
        <v>2010</v>
      </c>
      <c r="G2" s="43" t="s">
        <v>35</v>
      </c>
    </row>
    <row r="3" spans="1:7" x14ac:dyDescent="0.25">
      <c r="A3" s="51" t="s">
        <v>91</v>
      </c>
      <c r="B3" s="49">
        <v>40299</v>
      </c>
      <c r="C3" s="49">
        <v>40299</v>
      </c>
      <c r="D3" s="51" t="s">
        <v>93</v>
      </c>
      <c r="E3" s="52">
        <v>2.3099999999999999E-2</v>
      </c>
      <c r="F3" s="43">
        <v>2010</v>
      </c>
      <c r="G3" s="43" t="s">
        <v>35</v>
      </c>
    </row>
    <row r="4" spans="1:7" x14ac:dyDescent="0.25">
      <c r="A4" s="51" t="s">
        <v>95</v>
      </c>
      <c r="B4" s="49">
        <v>40299</v>
      </c>
      <c r="C4" s="49">
        <v>40299</v>
      </c>
      <c r="D4" s="51" t="s">
        <v>93</v>
      </c>
      <c r="E4" s="52">
        <v>1.44E-2</v>
      </c>
      <c r="F4" s="43">
        <v>2010</v>
      </c>
      <c r="G4" s="43" t="s">
        <v>35</v>
      </c>
    </row>
    <row r="5" spans="1:7" x14ac:dyDescent="0.25">
      <c r="A5" s="46" t="s">
        <v>89</v>
      </c>
      <c r="B5" s="49">
        <v>40299</v>
      </c>
      <c r="C5" s="49">
        <v>40299</v>
      </c>
      <c r="D5" s="46" t="s">
        <v>90</v>
      </c>
      <c r="E5" s="53">
        <v>1.4999999999999999E-2</v>
      </c>
      <c r="F5" s="43">
        <v>2010</v>
      </c>
      <c r="G5" s="43" t="s">
        <v>38</v>
      </c>
    </row>
    <row r="6" spans="1:7" x14ac:dyDescent="0.25">
      <c r="A6" s="46" t="s">
        <v>91</v>
      </c>
      <c r="B6" s="49">
        <v>40299</v>
      </c>
      <c r="C6" s="49">
        <v>40299</v>
      </c>
      <c r="D6" s="46" t="s">
        <v>90</v>
      </c>
      <c r="E6" s="53">
        <v>1.4999999999999999E-2</v>
      </c>
      <c r="F6" s="43">
        <v>2010</v>
      </c>
      <c r="G6" s="43" t="s">
        <v>38</v>
      </c>
    </row>
    <row r="7" spans="1:7" x14ac:dyDescent="0.25">
      <c r="A7" s="46" t="s">
        <v>95</v>
      </c>
      <c r="B7" s="49">
        <v>40299</v>
      </c>
      <c r="C7" s="49">
        <v>40299</v>
      </c>
      <c r="D7" s="46" t="s">
        <v>90</v>
      </c>
      <c r="E7" s="53">
        <v>2.1899999999999999E-2</v>
      </c>
      <c r="F7" s="43">
        <v>2010</v>
      </c>
      <c r="G7" s="43" t="s">
        <v>38</v>
      </c>
    </row>
    <row r="8" spans="1:7" x14ac:dyDescent="0.25">
      <c r="A8" s="51" t="s">
        <v>89</v>
      </c>
      <c r="B8" s="49">
        <v>40299</v>
      </c>
      <c r="C8" s="49">
        <v>40299</v>
      </c>
      <c r="D8" s="51" t="s">
        <v>94</v>
      </c>
      <c r="E8" s="52">
        <v>7.3207000000000004</v>
      </c>
      <c r="F8" s="43">
        <v>2010</v>
      </c>
      <c r="G8" s="43" t="s">
        <v>41</v>
      </c>
    </row>
    <row r="9" spans="1:7" x14ac:dyDescent="0.25">
      <c r="A9" s="51" t="s">
        <v>91</v>
      </c>
      <c r="B9" s="49">
        <v>40299</v>
      </c>
      <c r="C9" s="49">
        <v>40299</v>
      </c>
      <c r="D9" s="51" t="s">
        <v>94</v>
      </c>
      <c r="E9" s="52">
        <v>7.3207000000000004</v>
      </c>
      <c r="F9" s="43">
        <v>2010</v>
      </c>
      <c r="G9" s="43" t="s">
        <v>41</v>
      </c>
    </row>
    <row r="10" spans="1:7" x14ac:dyDescent="0.25">
      <c r="A10" s="51" t="s">
        <v>95</v>
      </c>
      <c r="B10" s="49">
        <v>40299</v>
      </c>
      <c r="C10" s="49">
        <v>40299</v>
      </c>
      <c r="D10" s="51" t="s">
        <v>94</v>
      </c>
      <c r="E10" s="52">
        <v>2.7862</v>
      </c>
      <c r="F10" s="43">
        <v>2010</v>
      </c>
      <c r="G10" s="43" t="s">
        <v>41</v>
      </c>
    </row>
    <row r="11" spans="1:7" x14ac:dyDescent="0.25">
      <c r="A11" s="43" t="s">
        <v>89</v>
      </c>
      <c r="B11" s="49">
        <v>40664</v>
      </c>
      <c r="C11" s="49">
        <v>40664</v>
      </c>
      <c r="D11" s="43" t="s">
        <v>93</v>
      </c>
      <c r="E11" s="54">
        <v>2.24E-2</v>
      </c>
      <c r="F11" s="43">
        <v>2011</v>
      </c>
      <c r="G11" s="43" t="s">
        <v>35</v>
      </c>
    </row>
    <row r="12" spans="1:7" x14ac:dyDescent="0.25">
      <c r="A12" s="43" t="s">
        <v>91</v>
      </c>
      <c r="B12" s="49">
        <v>40664</v>
      </c>
      <c r="C12" s="49">
        <v>40664</v>
      </c>
      <c r="D12" s="43" t="s">
        <v>93</v>
      </c>
      <c r="E12" s="54">
        <v>2.24E-2</v>
      </c>
      <c r="F12" s="43">
        <v>2011</v>
      </c>
      <c r="G12" s="43" t="s">
        <v>35</v>
      </c>
    </row>
    <row r="13" spans="1:7" x14ac:dyDescent="0.25">
      <c r="A13" s="43" t="s">
        <v>95</v>
      </c>
      <c r="B13" s="49">
        <v>40664</v>
      </c>
      <c r="C13" s="49">
        <v>40664</v>
      </c>
      <c r="D13" s="43" t="s">
        <v>93</v>
      </c>
      <c r="E13" s="54">
        <v>1.44E-2</v>
      </c>
      <c r="F13" s="43">
        <v>2011</v>
      </c>
      <c r="G13" s="43" t="s">
        <v>35</v>
      </c>
    </row>
    <row r="14" spans="1:7" x14ac:dyDescent="0.25">
      <c r="A14" s="43" t="s">
        <v>89</v>
      </c>
      <c r="B14" s="49">
        <v>40664</v>
      </c>
      <c r="C14" s="49">
        <v>40664</v>
      </c>
      <c r="D14" s="43" t="s">
        <v>90</v>
      </c>
      <c r="E14" s="54">
        <v>1.5100000000000001E-2</v>
      </c>
      <c r="F14" s="43">
        <v>2011</v>
      </c>
      <c r="G14" s="43" t="s">
        <v>38</v>
      </c>
    </row>
    <row r="15" spans="1:7" x14ac:dyDescent="0.25">
      <c r="A15" s="43" t="s">
        <v>91</v>
      </c>
      <c r="B15" s="49">
        <v>40664</v>
      </c>
      <c r="C15" s="49">
        <v>40664</v>
      </c>
      <c r="D15" s="43" t="s">
        <v>90</v>
      </c>
      <c r="E15" s="54">
        <v>1.5100000000000001E-2</v>
      </c>
      <c r="F15" s="43">
        <v>2011</v>
      </c>
      <c r="G15" s="43" t="s">
        <v>38</v>
      </c>
    </row>
    <row r="16" spans="1:7" x14ac:dyDescent="0.25">
      <c r="A16" s="43" t="s">
        <v>95</v>
      </c>
      <c r="B16" s="49">
        <v>40664</v>
      </c>
      <c r="C16" s="49">
        <v>40664</v>
      </c>
      <c r="D16" s="43" t="s">
        <v>90</v>
      </c>
      <c r="E16" s="54">
        <v>2.1899999999999999E-2</v>
      </c>
      <c r="F16" s="43">
        <v>2011</v>
      </c>
      <c r="G16" s="43" t="s">
        <v>38</v>
      </c>
    </row>
    <row r="17" spans="1:7" x14ac:dyDescent="0.25">
      <c r="A17" s="43" t="s">
        <v>89</v>
      </c>
      <c r="B17" s="49">
        <v>40664</v>
      </c>
      <c r="C17" s="49">
        <v>40664</v>
      </c>
      <c r="D17" s="43" t="s">
        <v>94</v>
      </c>
      <c r="E17" s="54">
        <v>7.1928000000000001</v>
      </c>
      <c r="F17" s="43">
        <v>2011</v>
      </c>
      <c r="G17" s="43" t="s">
        <v>41</v>
      </c>
    </row>
    <row r="18" spans="1:7" x14ac:dyDescent="0.25">
      <c r="A18" s="43" t="s">
        <v>91</v>
      </c>
      <c r="B18" s="49">
        <v>40664</v>
      </c>
      <c r="C18" s="49">
        <v>40664</v>
      </c>
      <c r="D18" s="43" t="s">
        <v>94</v>
      </c>
      <c r="E18" s="54">
        <v>7.1928000000000001</v>
      </c>
      <c r="F18" s="43">
        <v>2011</v>
      </c>
      <c r="G18" s="43" t="s">
        <v>41</v>
      </c>
    </row>
    <row r="19" spans="1:7" x14ac:dyDescent="0.25">
      <c r="A19" s="43" t="s">
        <v>95</v>
      </c>
      <c r="B19" s="49">
        <v>40664</v>
      </c>
      <c r="C19" s="49">
        <v>40664</v>
      </c>
      <c r="D19" s="43" t="s">
        <v>94</v>
      </c>
      <c r="E19" s="54">
        <v>2.7524999999999999</v>
      </c>
      <c r="F19" s="43">
        <v>2011</v>
      </c>
      <c r="G19" s="43" t="s">
        <v>41</v>
      </c>
    </row>
    <row r="20" spans="1:7" x14ac:dyDescent="0.25">
      <c r="A20" s="48" t="s">
        <v>89</v>
      </c>
      <c r="B20" s="49">
        <v>41030</v>
      </c>
      <c r="C20" s="49">
        <v>41030</v>
      </c>
      <c r="D20" s="48" t="s">
        <v>93</v>
      </c>
      <c r="E20" s="50">
        <v>2.2599999999999999E-2</v>
      </c>
      <c r="F20" s="43">
        <v>2012</v>
      </c>
      <c r="G20" s="43" t="s">
        <v>35</v>
      </c>
    </row>
    <row r="21" spans="1:7" x14ac:dyDescent="0.25">
      <c r="A21" s="48" t="s">
        <v>91</v>
      </c>
      <c r="B21" s="49">
        <v>41030</v>
      </c>
      <c r="C21" s="49">
        <v>41030</v>
      </c>
      <c r="D21" s="48" t="s">
        <v>93</v>
      </c>
      <c r="E21" s="50">
        <v>2.2599999999999999E-2</v>
      </c>
      <c r="F21" s="43">
        <v>2012</v>
      </c>
      <c r="G21" s="43" t="s">
        <v>35</v>
      </c>
    </row>
    <row r="22" spans="1:7" x14ac:dyDescent="0.25">
      <c r="A22" s="48" t="s">
        <v>95</v>
      </c>
      <c r="B22" s="49">
        <v>41030</v>
      </c>
      <c r="C22" s="49">
        <v>41030</v>
      </c>
      <c r="D22" s="48" t="s">
        <v>93</v>
      </c>
      <c r="E22" s="50">
        <v>1.4500000000000001E-2</v>
      </c>
      <c r="F22" s="43">
        <v>2012</v>
      </c>
      <c r="G22" s="43" t="s">
        <v>35</v>
      </c>
    </row>
    <row r="23" spans="1:7" x14ac:dyDescent="0.25">
      <c r="A23" s="48" t="s">
        <v>89</v>
      </c>
      <c r="B23" s="49">
        <v>41030</v>
      </c>
      <c r="C23" s="49">
        <v>41030</v>
      </c>
      <c r="D23" s="48" t="s">
        <v>90</v>
      </c>
      <c r="E23" s="50">
        <v>1.52E-2</v>
      </c>
      <c r="F23" s="43">
        <v>2012</v>
      </c>
      <c r="G23" s="43" t="s">
        <v>38</v>
      </c>
    </row>
    <row r="24" spans="1:7" x14ac:dyDescent="0.25">
      <c r="A24" s="48" t="s">
        <v>91</v>
      </c>
      <c r="B24" s="49">
        <v>41030</v>
      </c>
      <c r="C24" s="49">
        <v>41030</v>
      </c>
      <c r="D24" s="48" t="s">
        <v>90</v>
      </c>
      <c r="E24" s="50">
        <v>1.52E-2</v>
      </c>
      <c r="F24" s="43">
        <v>2012</v>
      </c>
      <c r="G24" s="43" t="s">
        <v>38</v>
      </c>
    </row>
    <row r="25" spans="1:7" x14ac:dyDescent="0.25">
      <c r="A25" s="48" t="s">
        <v>95</v>
      </c>
      <c r="B25" s="49">
        <v>41030</v>
      </c>
      <c r="C25" s="49">
        <v>41030</v>
      </c>
      <c r="D25" s="48" t="s">
        <v>90</v>
      </c>
      <c r="E25" s="50">
        <v>2.1999999999999999E-2</v>
      </c>
      <c r="F25" s="43">
        <v>2012</v>
      </c>
      <c r="G25" s="43" t="s">
        <v>38</v>
      </c>
    </row>
    <row r="26" spans="1:7" x14ac:dyDescent="0.25">
      <c r="A26" s="48" t="s">
        <v>89</v>
      </c>
      <c r="B26" s="49">
        <v>41030</v>
      </c>
      <c r="C26" s="49">
        <v>41030</v>
      </c>
      <c r="D26" s="48" t="s">
        <v>94</v>
      </c>
      <c r="E26" s="50">
        <v>7.2561</v>
      </c>
      <c r="F26" s="43">
        <v>2012</v>
      </c>
      <c r="G26" s="43" t="s">
        <v>41</v>
      </c>
    </row>
    <row r="27" spans="1:7" x14ac:dyDescent="0.25">
      <c r="A27" s="48" t="s">
        <v>91</v>
      </c>
      <c r="B27" s="49">
        <v>41030</v>
      </c>
      <c r="C27" s="49">
        <v>41030</v>
      </c>
      <c r="D27" s="48" t="s">
        <v>94</v>
      </c>
      <c r="E27" s="50">
        <v>7.2561</v>
      </c>
      <c r="F27" s="43">
        <v>2012</v>
      </c>
      <c r="G27" s="43" t="s">
        <v>41</v>
      </c>
    </row>
    <row r="28" spans="1:7" x14ac:dyDescent="0.25">
      <c r="A28" s="48" t="s">
        <v>95</v>
      </c>
      <c r="B28" s="49">
        <v>41030</v>
      </c>
      <c r="C28" s="49">
        <v>41030</v>
      </c>
      <c r="D28" s="48" t="s">
        <v>94</v>
      </c>
      <c r="E28" s="50">
        <v>2.7711999999999999</v>
      </c>
      <c r="F28" s="43">
        <v>2012</v>
      </c>
      <c r="G28" s="43" t="s">
        <v>41</v>
      </c>
    </row>
    <row r="29" spans="1:7" x14ac:dyDescent="0.25">
      <c r="A29" s="46" t="s">
        <v>89</v>
      </c>
      <c r="B29" s="45">
        <v>41275</v>
      </c>
      <c r="C29" s="45">
        <v>41275</v>
      </c>
      <c r="D29" s="46" t="s">
        <v>93</v>
      </c>
      <c r="E29" s="47">
        <v>2.4799999999999999E-2</v>
      </c>
      <c r="F29" s="43">
        <v>2013</v>
      </c>
      <c r="G29" s="43" t="s">
        <v>35</v>
      </c>
    </row>
    <row r="30" spans="1:7" x14ac:dyDescent="0.25">
      <c r="A30" s="46" t="s">
        <v>91</v>
      </c>
      <c r="B30" s="45">
        <v>41275</v>
      </c>
      <c r="C30" s="45">
        <v>41275</v>
      </c>
      <c r="D30" s="46" t="s">
        <v>93</v>
      </c>
      <c r="E30" s="47">
        <v>2.4799999999999999E-2</v>
      </c>
      <c r="F30" s="43">
        <v>2013</v>
      </c>
      <c r="G30" s="43" t="s">
        <v>35</v>
      </c>
    </row>
    <row r="31" spans="1:7" x14ac:dyDescent="0.25">
      <c r="A31" s="46" t="s">
        <v>95</v>
      </c>
      <c r="B31" s="45">
        <v>41275</v>
      </c>
      <c r="C31" s="45">
        <v>41275</v>
      </c>
      <c r="D31" s="46" t="s">
        <v>93</v>
      </c>
      <c r="E31" s="47">
        <v>1.9300000000000001E-2</v>
      </c>
      <c r="F31" s="43">
        <v>2013</v>
      </c>
      <c r="G31" s="43" t="s">
        <v>35</v>
      </c>
    </row>
    <row r="32" spans="1:7" x14ac:dyDescent="0.25">
      <c r="A32" s="46" t="s">
        <v>89</v>
      </c>
      <c r="B32" s="45">
        <v>41275</v>
      </c>
      <c r="C32" s="45">
        <v>41275</v>
      </c>
      <c r="D32" s="46" t="s">
        <v>90</v>
      </c>
      <c r="E32" s="47">
        <v>1.9900000000000001E-2</v>
      </c>
      <c r="F32" s="43">
        <v>2013</v>
      </c>
      <c r="G32" s="43" t="s">
        <v>38</v>
      </c>
    </row>
    <row r="33" spans="1:7" x14ac:dyDescent="0.25">
      <c r="A33" s="46" t="s">
        <v>91</v>
      </c>
      <c r="B33" s="45">
        <v>41275</v>
      </c>
      <c r="C33" s="45">
        <v>41275</v>
      </c>
      <c r="D33" s="46" t="s">
        <v>90</v>
      </c>
      <c r="E33" s="47">
        <v>1.9900000000000001E-2</v>
      </c>
      <c r="F33" s="43">
        <v>2013</v>
      </c>
      <c r="G33" s="43" t="s">
        <v>38</v>
      </c>
    </row>
    <row r="34" spans="1:7" x14ac:dyDescent="0.25">
      <c r="A34" s="46" t="s">
        <v>95</v>
      </c>
      <c r="B34" s="45">
        <v>41275</v>
      </c>
      <c r="C34" s="45">
        <v>41275</v>
      </c>
      <c r="D34" s="46" t="s">
        <v>90</v>
      </c>
      <c r="E34" s="47">
        <v>2.4500000000000001E-2</v>
      </c>
      <c r="F34" s="43">
        <v>2013</v>
      </c>
      <c r="G34" s="43" t="s">
        <v>38</v>
      </c>
    </row>
    <row r="35" spans="1:7" x14ac:dyDescent="0.25">
      <c r="A35" s="46" t="s">
        <v>89</v>
      </c>
      <c r="B35" s="45">
        <v>41275</v>
      </c>
      <c r="C35" s="45">
        <v>41275</v>
      </c>
      <c r="D35" s="46" t="s">
        <v>94</v>
      </c>
      <c r="E35" s="47">
        <v>7.3987999999999996</v>
      </c>
      <c r="F35" s="43">
        <v>2013</v>
      </c>
      <c r="G35" s="43" t="s">
        <v>41</v>
      </c>
    </row>
    <row r="36" spans="1:7" x14ac:dyDescent="0.25">
      <c r="A36" s="46" t="s">
        <v>91</v>
      </c>
      <c r="B36" s="45">
        <v>41275</v>
      </c>
      <c r="C36" s="45">
        <v>41275</v>
      </c>
      <c r="D36" s="46" t="s">
        <v>94</v>
      </c>
      <c r="E36" s="47">
        <v>7.3987999999999996</v>
      </c>
      <c r="F36" s="43">
        <v>2013</v>
      </c>
      <c r="G36" s="43" t="s">
        <v>41</v>
      </c>
    </row>
    <row r="37" spans="1:7" x14ac:dyDescent="0.25">
      <c r="A37" s="46" t="s">
        <v>95</v>
      </c>
      <c r="B37" s="45">
        <v>41275</v>
      </c>
      <c r="C37" s="45">
        <v>41275</v>
      </c>
      <c r="D37" s="46" t="s">
        <v>94</v>
      </c>
      <c r="E37" s="47">
        <v>4.4494999999999996</v>
      </c>
      <c r="F37" s="43">
        <v>2013</v>
      </c>
      <c r="G37" s="43" t="s">
        <v>41</v>
      </c>
    </row>
    <row r="38" spans="1:7" x14ac:dyDescent="0.25">
      <c r="A38" s="43" t="s">
        <v>89</v>
      </c>
      <c r="B38" s="42">
        <v>41640</v>
      </c>
      <c r="C38" s="42">
        <v>41640</v>
      </c>
      <c r="D38" s="43" t="s">
        <v>93</v>
      </c>
      <c r="E38" s="44">
        <v>2.4E-2</v>
      </c>
      <c r="F38" s="43">
        <v>2014</v>
      </c>
      <c r="G38" s="43" t="s">
        <v>35</v>
      </c>
    </row>
    <row r="39" spans="1:7" x14ac:dyDescent="0.25">
      <c r="A39" s="43" t="s">
        <v>91</v>
      </c>
      <c r="B39" s="42">
        <v>41640</v>
      </c>
      <c r="C39" s="42">
        <v>41640</v>
      </c>
      <c r="D39" s="43" t="s">
        <v>93</v>
      </c>
      <c r="E39" s="44">
        <v>2.4E-2</v>
      </c>
      <c r="F39" s="43">
        <v>2014</v>
      </c>
      <c r="G39" s="43" t="s">
        <v>35</v>
      </c>
    </row>
    <row r="40" spans="1:7" x14ac:dyDescent="0.25">
      <c r="A40" s="43" t="s">
        <v>92</v>
      </c>
      <c r="B40" s="42">
        <v>41640</v>
      </c>
      <c r="C40" s="42">
        <v>41640</v>
      </c>
      <c r="D40" s="43" t="s">
        <v>93</v>
      </c>
      <c r="E40" s="44">
        <v>2.0899999999999998E-2</v>
      </c>
      <c r="F40" s="43">
        <v>2014</v>
      </c>
      <c r="G40" s="43" t="s">
        <v>35</v>
      </c>
    </row>
    <row r="41" spans="1:7" x14ac:dyDescent="0.25">
      <c r="A41" s="55" t="s">
        <v>89</v>
      </c>
      <c r="B41" s="42">
        <v>41640</v>
      </c>
      <c r="C41" s="42">
        <v>41640</v>
      </c>
      <c r="D41" s="43" t="s">
        <v>90</v>
      </c>
      <c r="E41" s="44">
        <v>2.01E-2</v>
      </c>
      <c r="F41" s="43">
        <v>2014</v>
      </c>
      <c r="G41" s="43" t="s">
        <v>38</v>
      </c>
    </row>
    <row r="42" spans="1:7" x14ac:dyDescent="0.25">
      <c r="A42" s="55" t="s">
        <v>91</v>
      </c>
      <c r="B42" s="42">
        <v>41640</v>
      </c>
      <c r="C42" s="42">
        <v>41640</v>
      </c>
      <c r="D42" s="43" t="s">
        <v>90</v>
      </c>
      <c r="E42" s="44">
        <v>2.01E-2</v>
      </c>
      <c r="F42" s="43">
        <v>2014</v>
      </c>
      <c r="G42" s="43" t="s">
        <v>38</v>
      </c>
    </row>
    <row r="43" spans="1:7" x14ac:dyDescent="0.25">
      <c r="A43" s="55" t="s">
        <v>92</v>
      </c>
      <c r="B43" s="42">
        <v>41640</v>
      </c>
      <c r="C43" s="42">
        <v>41640</v>
      </c>
      <c r="D43" s="43" t="s">
        <v>90</v>
      </c>
      <c r="E43" s="44">
        <v>2.2800000000000001E-2</v>
      </c>
      <c r="F43" s="43">
        <v>2014</v>
      </c>
      <c r="G43" s="43" t="s">
        <v>38</v>
      </c>
    </row>
    <row r="44" spans="1:7" x14ac:dyDescent="0.25">
      <c r="A44" s="43" t="s">
        <v>89</v>
      </c>
      <c r="B44" s="42">
        <v>41640</v>
      </c>
      <c r="C44" s="42">
        <v>41640</v>
      </c>
      <c r="D44" s="43" t="s">
        <v>94</v>
      </c>
      <c r="E44" s="44">
        <v>6.9223999999999997</v>
      </c>
      <c r="F44" s="43">
        <v>2014</v>
      </c>
      <c r="G44" s="43" t="s">
        <v>41</v>
      </c>
    </row>
    <row r="45" spans="1:7" x14ac:dyDescent="0.25">
      <c r="A45" s="43" t="s">
        <v>91</v>
      </c>
      <c r="B45" s="42">
        <v>41640</v>
      </c>
      <c r="C45" s="42">
        <v>41640</v>
      </c>
      <c r="D45" s="43" t="s">
        <v>94</v>
      </c>
      <c r="E45" s="44">
        <v>6.9223999999999997</v>
      </c>
      <c r="F45" s="43">
        <v>2014</v>
      </c>
      <c r="G45" s="43" t="s">
        <v>41</v>
      </c>
    </row>
    <row r="46" spans="1:7" x14ac:dyDescent="0.25">
      <c r="A46" s="43" t="s">
        <v>92</v>
      </c>
      <c r="B46" s="42">
        <v>41640</v>
      </c>
      <c r="C46" s="42">
        <v>41640</v>
      </c>
      <c r="D46" s="43" t="s">
        <v>94</v>
      </c>
      <c r="E46" s="44">
        <v>5.5975999999999999</v>
      </c>
      <c r="F46" s="43">
        <v>2014</v>
      </c>
      <c r="G46" s="43" t="s">
        <v>41</v>
      </c>
    </row>
    <row r="47" spans="1:7" x14ac:dyDescent="0.25">
      <c r="A47" s="55" t="s">
        <v>89</v>
      </c>
      <c r="B47" s="49">
        <v>42005</v>
      </c>
      <c r="C47" s="49">
        <v>42005</v>
      </c>
      <c r="D47" s="55" t="s">
        <v>93</v>
      </c>
      <c r="E47" s="56">
        <v>2.35E-2</v>
      </c>
      <c r="F47" s="43">
        <v>2015</v>
      </c>
      <c r="G47" s="43" t="s">
        <v>35</v>
      </c>
    </row>
    <row r="48" spans="1:7" x14ac:dyDescent="0.25">
      <c r="A48" s="55" t="s">
        <v>91</v>
      </c>
      <c r="B48" s="49">
        <v>42005</v>
      </c>
      <c r="C48" s="49">
        <v>42005</v>
      </c>
      <c r="D48" s="55" t="s">
        <v>93</v>
      </c>
      <c r="E48" s="56">
        <v>2.35E-2</v>
      </c>
      <c r="F48" s="43">
        <v>2015</v>
      </c>
      <c r="G48" s="43" t="s">
        <v>35</v>
      </c>
    </row>
    <row r="49" spans="1:7" x14ac:dyDescent="0.25">
      <c r="A49" s="55" t="s">
        <v>92</v>
      </c>
      <c r="B49" s="49">
        <v>42005</v>
      </c>
      <c r="C49" s="49">
        <v>42005</v>
      </c>
      <c r="D49" s="55" t="s">
        <v>93</v>
      </c>
      <c r="E49" s="56">
        <v>2.1999999999999999E-2</v>
      </c>
      <c r="F49" s="43">
        <v>2015</v>
      </c>
      <c r="G49" s="43" t="s">
        <v>35</v>
      </c>
    </row>
    <row r="50" spans="1:7" x14ac:dyDescent="0.25">
      <c r="A50" s="43" t="s">
        <v>89</v>
      </c>
      <c r="B50" s="49">
        <v>42005</v>
      </c>
      <c r="C50" s="49">
        <v>42005</v>
      </c>
      <c r="D50" s="55" t="s">
        <v>90</v>
      </c>
      <c r="E50" s="56">
        <v>2.0199999999999999E-2</v>
      </c>
      <c r="F50" s="43">
        <v>2015</v>
      </c>
      <c r="G50" s="43" t="s">
        <v>38</v>
      </c>
    </row>
    <row r="51" spans="1:7" x14ac:dyDescent="0.25">
      <c r="A51" s="43" t="s">
        <v>91</v>
      </c>
      <c r="B51" s="49">
        <v>42005</v>
      </c>
      <c r="C51" s="49">
        <v>42005</v>
      </c>
      <c r="D51" s="55" t="s">
        <v>90</v>
      </c>
      <c r="E51" s="56">
        <v>2.0199999999999999E-2</v>
      </c>
      <c r="F51" s="43">
        <v>2015</v>
      </c>
      <c r="G51" s="43" t="s">
        <v>38</v>
      </c>
    </row>
    <row r="52" spans="1:7" x14ac:dyDescent="0.25">
      <c r="A52" s="43" t="s">
        <v>92</v>
      </c>
      <c r="B52" s="49">
        <v>42005</v>
      </c>
      <c r="C52" s="49">
        <v>42005</v>
      </c>
      <c r="D52" s="55" t="s">
        <v>90</v>
      </c>
      <c r="E52" s="56">
        <v>2.1299999999999999E-2</v>
      </c>
      <c r="F52" s="43">
        <v>2015</v>
      </c>
      <c r="G52" s="43" t="s">
        <v>38</v>
      </c>
    </row>
    <row r="53" spans="1:7" x14ac:dyDescent="0.25">
      <c r="A53" s="55" t="s">
        <v>89</v>
      </c>
      <c r="B53" s="49">
        <v>42005</v>
      </c>
      <c r="C53" s="49">
        <v>42005</v>
      </c>
      <c r="D53" s="55" t="s">
        <v>94</v>
      </c>
      <c r="E53" s="56">
        <v>6.5800999999999998</v>
      </c>
      <c r="F53" s="43">
        <v>2015</v>
      </c>
      <c r="G53" s="43" t="s">
        <v>41</v>
      </c>
    </row>
    <row r="54" spans="1:7" x14ac:dyDescent="0.25">
      <c r="A54" s="55" t="s">
        <v>91</v>
      </c>
      <c r="B54" s="49">
        <v>42005</v>
      </c>
      <c r="C54" s="49">
        <v>42005</v>
      </c>
      <c r="D54" s="55" t="s">
        <v>94</v>
      </c>
      <c r="E54" s="56">
        <v>6.5800999999999998</v>
      </c>
      <c r="F54" s="43">
        <v>2015</v>
      </c>
      <c r="G54" s="43" t="s">
        <v>41</v>
      </c>
    </row>
    <row r="55" spans="1:7" x14ac:dyDescent="0.25">
      <c r="A55" s="55" t="s">
        <v>92</v>
      </c>
      <c r="B55" s="49">
        <v>42005</v>
      </c>
      <c r="C55" s="49">
        <v>42005</v>
      </c>
      <c r="D55" s="55" t="s">
        <v>94</v>
      </c>
      <c r="E55" s="56">
        <v>6.5800999999999998</v>
      </c>
      <c r="F55" s="43">
        <v>2015</v>
      </c>
      <c r="G55" s="43" t="s">
        <v>41</v>
      </c>
    </row>
  </sheetData>
  <sortState ref="A2:G55">
    <sortCondition ref="F2:F55"/>
    <sortCondition ref="G2:G55"/>
    <sortCondition ref="A2:A5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F7" sqref="F7"/>
    </sheetView>
  </sheetViews>
  <sheetFormatPr defaultRowHeight="15" x14ac:dyDescent="0.25"/>
  <sheetData>
    <row r="1" spans="1:12" x14ac:dyDescent="0.25">
      <c r="A1" t="s">
        <v>96</v>
      </c>
      <c r="B1">
        <v>2011</v>
      </c>
      <c r="C1">
        <v>2012</v>
      </c>
      <c r="D1">
        <v>2013</v>
      </c>
      <c r="E1">
        <v>2014</v>
      </c>
      <c r="F1">
        <v>2015</v>
      </c>
      <c r="G1">
        <v>2016</v>
      </c>
      <c r="H1">
        <v>2017</v>
      </c>
      <c r="I1">
        <v>2018</v>
      </c>
      <c r="J1">
        <v>2019</v>
      </c>
      <c r="K1">
        <v>2020</v>
      </c>
    </row>
    <row r="2" spans="1:12" x14ac:dyDescent="0.25">
      <c r="A2" t="s">
        <v>46</v>
      </c>
      <c r="B2" s="27">
        <v>0.5</v>
      </c>
      <c r="C2" s="27">
        <v>0.5630977902960892</v>
      </c>
      <c r="D2" s="27">
        <v>0.25813177607704751</v>
      </c>
      <c r="E2" s="27">
        <v>0.22636436408843102</v>
      </c>
      <c r="F2" s="27">
        <v>0.15511972398303708</v>
      </c>
      <c r="G2" s="27">
        <v>0</v>
      </c>
      <c r="H2" s="27">
        <v>0</v>
      </c>
      <c r="I2" s="27">
        <v>0</v>
      </c>
      <c r="J2" s="27">
        <v>0</v>
      </c>
      <c r="K2" s="27">
        <v>0</v>
      </c>
      <c r="L2" s="27"/>
    </row>
    <row r="3" spans="1:12" x14ac:dyDescent="0.25">
      <c r="A3" t="s">
        <v>47</v>
      </c>
      <c r="B3" s="27">
        <f t="shared" ref="B3:C3" si="0">1-B2</f>
        <v>0.5</v>
      </c>
      <c r="C3" s="27">
        <f t="shared" si="0"/>
        <v>0.4369022097039108</v>
      </c>
      <c r="D3" s="27">
        <f>1-D2</f>
        <v>0.74186822392295249</v>
      </c>
      <c r="E3" s="27">
        <f t="shared" ref="E3:K3" si="1">1-E2</f>
        <v>0.77363563591156903</v>
      </c>
      <c r="F3" s="27">
        <f t="shared" si="1"/>
        <v>0.84488027601696292</v>
      </c>
      <c r="G3" s="27">
        <f t="shared" si="1"/>
        <v>1</v>
      </c>
      <c r="H3" s="27">
        <f t="shared" si="1"/>
        <v>1</v>
      </c>
      <c r="I3" s="27">
        <f t="shared" si="1"/>
        <v>1</v>
      </c>
      <c r="J3" s="27">
        <f t="shared" si="1"/>
        <v>1</v>
      </c>
      <c r="K3" s="27">
        <f t="shared" si="1"/>
        <v>1</v>
      </c>
    </row>
    <row r="5" spans="1:12" x14ac:dyDescent="0.25">
      <c r="A5" t="s">
        <v>48</v>
      </c>
      <c r="B5">
        <v>2011</v>
      </c>
      <c r="C5">
        <v>2012</v>
      </c>
      <c r="D5">
        <v>2013</v>
      </c>
      <c r="E5">
        <v>2014</v>
      </c>
      <c r="F5">
        <v>2015</v>
      </c>
      <c r="G5">
        <v>2016</v>
      </c>
      <c r="H5">
        <v>2017</v>
      </c>
      <c r="I5">
        <v>2018</v>
      </c>
      <c r="J5">
        <v>2019</v>
      </c>
      <c r="K5">
        <v>2020</v>
      </c>
    </row>
    <row r="6" spans="1:12" x14ac:dyDescent="0.25">
      <c r="A6" t="s">
        <v>46</v>
      </c>
      <c r="B6" s="27">
        <v>0.5</v>
      </c>
      <c r="C6" s="27">
        <v>0.7733392363763143</v>
      </c>
      <c r="D6" s="27">
        <v>0.25921628895972798</v>
      </c>
      <c r="E6" s="27">
        <v>0.2356310119242635</v>
      </c>
      <c r="F6" s="27">
        <v>0.23371863908994014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</row>
    <row r="7" spans="1:12" x14ac:dyDescent="0.25">
      <c r="A7" t="s">
        <v>47</v>
      </c>
      <c r="B7" s="27">
        <f t="shared" ref="B7:K7" si="2">1-B6</f>
        <v>0.5</v>
      </c>
      <c r="C7" s="27">
        <f t="shared" si="2"/>
        <v>0.2266607636236857</v>
      </c>
      <c r="D7" s="27">
        <f t="shared" si="2"/>
        <v>0.74078371104027196</v>
      </c>
      <c r="E7" s="27">
        <f t="shared" si="2"/>
        <v>0.7643689880757365</v>
      </c>
      <c r="F7" s="27">
        <f t="shared" si="2"/>
        <v>0.76628136091005983</v>
      </c>
      <c r="G7" s="27">
        <f t="shared" si="2"/>
        <v>1</v>
      </c>
      <c r="H7" s="27">
        <f t="shared" si="2"/>
        <v>1</v>
      </c>
      <c r="I7" s="27">
        <f t="shared" si="2"/>
        <v>1</v>
      </c>
      <c r="J7" s="27">
        <f t="shared" si="2"/>
        <v>1</v>
      </c>
      <c r="K7" s="27">
        <f t="shared" si="2"/>
        <v>1</v>
      </c>
    </row>
    <row r="10" spans="1:12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2012 old</vt:lpstr>
      <vt:lpstr>2013 old</vt:lpstr>
      <vt:lpstr>2013</vt:lpstr>
      <vt:lpstr>2014</vt:lpstr>
      <vt:lpstr>2015</vt:lpstr>
      <vt:lpstr>Grand Total</vt:lpstr>
      <vt:lpstr>Persistance</vt:lpstr>
      <vt:lpstr>Rates</vt:lpstr>
      <vt:lpstr>Retrofit Split</vt:lpstr>
      <vt:lpstr>PD_Class</vt:lpstr>
      <vt:lpstr>PD_Initiative</vt:lpstr>
      <vt:lpstr>PD_kWh</vt:lpstr>
      <vt:lpstr>PD_LDC</vt:lpstr>
      <vt:lpstr>PD_Year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Soules</dc:creator>
  <cp:lastModifiedBy>Jarrett Urech</cp:lastModifiedBy>
  <dcterms:created xsi:type="dcterms:W3CDTF">2016-09-21T16:44:56Z</dcterms:created>
  <dcterms:modified xsi:type="dcterms:W3CDTF">2016-10-17T17:20:26Z</dcterms:modified>
</cp:coreProperties>
</file>