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4915" windowHeight="10680" activeTab="1"/>
  </bookViews>
  <sheets>
    <sheet name="CLASS B CBR RR" sheetId="1" r:id="rId1"/>
    <sheet name="CBR CLASS A" sheetId="2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32" i="2" l="1"/>
  <c r="D31" i="2"/>
  <c r="D30" i="2"/>
  <c r="D29" i="2"/>
  <c r="D28" i="2"/>
  <c r="D27" i="2"/>
  <c r="D26" i="2"/>
  <c r="D25" i="2"/>
  <c r="D24" i="2"/>
  <c r="D23" i="2"/>
  <c r="P11" i="1" l="1"/>
  <c r="O11" i="1"/>
  <c r="O18" i="1" l="1"/>
  <c r="O17" i="1"/>
  <c r="O16" i="1"/>
  <c r="O15" i="1"/>
  <c r="O13" i="1"/>
  <c r="O12" i="1"/>
  <c r="D10" i="2" l="1"/>
  <c r="M11" i="1"/>
  <c r="C41" i="1" l="1"/>
  <c r="I14" i="1"/>
  <c r="K14" i="1"/>
  <c r="K19" i="1" s="1"/>
  <c r="I15" i="1"/>
  <c r="C45" i="1" s="1"/>
  <c r="C28" i="1"/>
  <c r="C27" i="1"/>
  <c r="P12" i="1"/>
  <c r="P13" i="1"/>
  <c r="J14" i="1"/>
  <c r="J19" i="1" s="1"/>
  <c r="L14" i="1"/>
  <c r="L19" i="1" s="1"/>
  <c r="J15" i="1"/>
  <c r="P15" i="1" s="1"/>
  <c r="D45" i="1" s="1"/>
  <c r="P16" i="1"/>
  <c r="P17" i="1"/>
  <c r="P18" i="1"/>
  <c r="C23" i="2"/>
  <c r="C24" i="2"/>
  <c r="C25" i="2"/>
  <c r="C26" i="2"/>
  <c r="C27" i="2"/>
  <c r="C28" i="2"/>
  <c r="C29" i="2"/>
  <c r="C30" i="2"/>
  <c r="C31" i="2"/>
  <c r="C32" i="2"/>
  <c r="G33" i="2"/>
  <c r="F33" i="2"/>
  <c r="E33" i="2"/>
  <c r="E10" i="2"/>
  <c r="G10" i="2"/>
  <c r="F10" i="2"/>
  <c r="N13" i="1"/>
  <c r="N15" i="1"/>
  <c r="N14" i="1"/>
  <c r="M15" i="1"/>
  <c r="M14" i="1"/>
  <c r="D42" i="1"/>
  <c r="D43" i="1"/>
  <c r="D46" i="1"/>
  <c r="D47" i="1"/>
  <c r="D48" i="1"/>
  <c r="D41" i="1"/>
  <c r="C42" i="1"/>
  <c r="C43" i="1"/>
  <c r="C46" i="1"/>
  <c r="C47" i="1"/>
  <c r="C48" i="1"/>
  <c r="H19" i="1"/>
  <c r="G19" i="1"/>
  <c r="F19" i="1"/>
  <c r="E19" i="1"/>
  <c r="D27" i="1"/>
  <c r="D19" i="1"/>
  <c r="C19" i="1"/>
  <c r="N18" i="1"/>
  <c r="M18" i="1"/>
  <c r="N17" i="1"/>
  <c r="M17" i="1"/>
  <c r="N16" i="1"/>
  <c r="M16" i="1"/>
  <c r="M13" i="1"/>
  <c r="N12" i="1"/>
  <c r="M12" i="1"/>
  <c r="N11" i="1"/>
  <c r="N19" i="1"/>
  <c r="C34" i="1"/>
  <c r="D33" i="1"/>
  <c r="C33" i="1"/>
  <c r="D32" i="1"/>
  <c r="C32" i="1"/>
  <c r="C31" i="1"/>
  <c r="D30" i="1"/>
  <c r="C30" i="1"/>
  <c r="D29" i="1"/>
  <c r="C29" i="1"/>
  <c r="D28" i="1"/>
  <c r="M19" i="1"/>
  <c r="D34" i="1"/>
  <c r="D31" i="1"/>
  <c r="C35" i="1"/>
  <c r="E32" i="1"/>
  <c r="E31" i="1"/>
  <c r="E27" i="1"/>
  <c r="D35" i="1"/>
  <c r="E33" i="1"/>
  <c r="E34" i="1"/>
  <c r="E30" i="1"/>
  <c r="E29" i="1"/>
  <c r="E28" i="1"/>
  <c r="E35" i="1"/>
  <c r="C10" i="2" l="1"/>
  <c r="O14" i="1"/>
  <c r="O19" i="1" s="1"/>
  <c r="I19" i="1"/>
  <c r="P14" i="1"/>
  <c r="D33" i="2"/>
  <c r="C33" i="2" s="1"/>
  <c r="H23" i="2" s="1"/>
  <c r="H25" i="2" l="1"/>
  <c r="H24" i="2"/>
  <c r="H31" i="2"/>
  <c r="H29" i="2"/>
  <c r="D9" i="2"/>
  <c r="C9" i="2" s="1"/>
  <c r="C11" i="2" s="1"/>
  <c r="C17" i="2" s="1"/>
  <c r="H30" i="2"/>
  <c r="H28" i="2"/>
  <c r="H32" i="2"/>
  <c r="H27" i="2"/>
  <c r="C44" i="1"/>
  <c r="C49" i="1" s="1"/>
  <c r="D44" i="1"/>
  <c r="D49" i="1" s="1"/>
  <c r="P19" i="1"/>
  <c r="H26" i="2"/>
  <c r="C18" i="2" l="1"/>
  <c r="C24" i="1" s="1"/>
  <c r="I31" i="2"/>
  <c r="J31" i="2" s="1"/>
  <c r="I29" i="2"/>
  <c r="J29" i="2" s="1"/>
  <c r="I23" i="2"/>
  <c r="J23" i="2" s="1"/>
  <c r="I25" i="2"/>
  <c r="J25" i="2" s="1"/>
  <c r="I24" i="2"/>
  <c r="J24" i="2" s="1"/>
  <c r="I26" i="2"/>
  <c r="J26" i="2" s="1"/>
  <c r="I30" i="2"/>
  <c r="J30" i="2" s="1"/>
  <c r="I27" i="2"/>
  <c r="J27" i="2" s="1"/>
  <c r="I32" i="2"/>
  <c r="J32" i="2" s="1"/>
  <c r="I28" i="2"/>
  <c r="J28" i="2" s="1"/>
  <c r="F33" i="1"/>
  <c r="F31" i="1"/>
  <c r="F29" i="1"/>
  <c r="F32" i="1"/>
  <c r="F28" i="1"/>
  <c r="F27" i="1"/>
  <c r="F34" i="1"/>
  <c r="F30" i="1"/>
  <c r="H33" i="2"/>
  <c r="G34" i="1" l="1"/>
  <c r="E48" i="1" s="1"/>
  <c r="F48" i="1" s="1"/>
  <c r="G28" i="1"/>
  <c r="E42" i="1" s="1"/>
  <c r="F42" i="1" s="1"/>
  <c r="G32" i="1"/>
  <c r="E46" i="1" s="1"/>
  <c r="G29" i="1"/>
  <c r="E43" i="1" s="1"/>
  <c r="F43" i="1" s="1"/>
  <c r="G30" i="1"/>
  <c r="E44" i="1" s="1"/>
  <c r="F44" i="1" s="1"/>
  <c r="G31" i="1"/>
  <c r="E45" i="1" s="1"/>
  <c r="F45" i="1" s="1"/>
  <c r="G33" i="1"/>
  <c r="E47" i="1" s="1"/>
  <c r="F47" i="1" s="1"/>
  <c r="I33" i="2"/>
  <c r="F35" i="1"/>
  <c r="G27" i="1"/>
  <c r="G35" i="1" l="1"/>
  <c r="E41" i="1"/>
  <c r="F41" i="1" l="1"/>
  <c r="E49" i="1"/>
</calcChain>
</file>

<file path=xl/comments1.xml><?xml version="1.0" encoding="utf-8"?>
<comments xmlns="http://schemas.openxmlformats.org/spreadsheetml/2006/main">
  <authors>
    <author>Belinda Dhaliwal</author>
  </authors>
  <commentList>
    <comment ref="I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Matched to 2015 RRR Reporting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Matched to 2015 RRR Reporting</t>
        </r>
      </text>
    </comment>
  </commentList>
</comments>
</file>

<file path=xl/sharedStrings.xml><?xml version="1.0" encoding="utf-8"?>
<sst xmlns="http://schemas.openxmlformats.org/spreadsheetml/2006/main" count="124" uniqueCount="85">
  <si>
    <r>
      <t xml:space="preserve">Total Metered </t>
    </r>
    <r>
      <rPr>
        <b/>
        <sz val="10"/>
        <color rgb="FFFF0000"/>
        <rFont val="Arial"/>
        <family val="2"/>
      </rPr>
      <t>kWh</t>
    </r>
  </si>
  <si>
    <r>
      <t xml:space="preserve">Total Metered </t>
    </r>
    <r>
      <rPr>
        <b/>
        <sz val="10"/>
        <color rgb="FFFF0000"/>
        <rFont val="Arial"/>
        <family val="2"/>
      </rPr>
      <t>kW</t>
    </r>
  </si>
  <si>
    <r>
      <t xml:space="preserve">Metered </t>
    </r>
    <r>
      <rPr>
        <b/>
        <sz val="10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Non-RPP Customers</t>
    </r>
  </si>
  <si>
    <r>
      <t xml:space="preserve">Metered </t>
    </r>
    <r>
      <rPr>
        <b/>
        <sz val="10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Non-RPP Customers</t>
    </r>
  </si>
  <si>
    <r>
      <t xml:space="preserve">Metered </t>
    </r>
    <r>
      <rPr>
        <b/>
        <sz val="11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Wholesale Market Participants (WMP)</t>
    </r>
  </si>
  <si>
    <r>
      <t xml:space="preserve">Metered </t>
    </r>
    <r>
      <rPr>
        <b/>
        <sz val="11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Wholesale Market Participants (WMP)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</si>
  <si>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
</t>
    </r>
    <r>
      <rPr>
        <b/>
        <i/>
        <sz val="10"/>
        <rFont val="Arial"/>
        <family val="2"/>
      </rPr>
      <t>(if applicable)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</si>
  <si>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
</t>
    </r>
    <r>
      <rPr>
        <b/>
        <i/>
        <sz val="10"/>
        <rFont val="Arial"/>
        <family val="2"/>
      </rPr>
      <t>(if applicable)</t>
    </r>
  </si>
  <si>
    <t>Rate Class</t>
  </si>
  <si>
    <t>Unit</t>
  </si>
  <si>
    <t>RESIDENTIAL SERVICE CLASSIFICATION</t>
  </si>
  <si>
    <t>kWh</t>
  </si>
  <si>
    <t>GENERAL SERVICE LESS THAN 50 kW SERVICE CLASSIFICATION</t>
  </si>
  <si>
    <t>GENERAL SERVICE 50 to 499 kW SERVICE CLASSIFICATION</t>
  </si>
  <si>
    <t>kW</t>
  </si>
  <si>
    <t>GENERAL SERVICE 500 to 4,999 kW SERVICE CLASSIFICATION</t>
  </si>
  <si>
    <t>LARGE USE SERVICE CLASSIFICATION</t>
  </si>
  <si>
    <t>STANDBY DISTRIBUTION SERVICE CLASSIFICATION</t>
  </si>
  <si>
    <t>UNMETERED SCATTERED LOAD SERVICE CLASSIFICATION</t>
  </si>
  <si>
    <t>STREET LIGHTING SERVICE CLASSIFICATION</t>
  </si>
  <si>
    <t>Total</t>
  </si>
  <si>
    <r>
      <t xml:space="preserve">% of  Total </t>
    </r>
    <r>
      <rPr>
        <b/>
        <sz val="10"/>
        <color theme="3"/>
        <rFont val="Arial"/>
        <family val="2"/>
      </rPr>
      <t>kWh</t>
    </r>
  </si>
  <si>
    <r>
      <t xml:space="preserve">% of  Total </t>
    </r>
    <r>
      <rPr>
        <b/>
        <sz val="10"/>
        <color theme="3"/>
        <rFont val="Arial"/>
        <family val="2"/>
      </rPr>
      <t>non-RPP kWh</t>
    </r>
  </si>
  <si>
    <r>
      <t xml:space="preserve">% of  Total </t>
    </r>
    <r>
      <rPr>
        <b/>
        <sz val="10"/>
        <color theme="3"/>
        <rFont val="Arial"/>
        <family val="2"/>
      </rPr>
      <t xml:space="preserve">kWh </t>
    </r>
    <r>
      <rPr>
        <b/>
        <sz val="10"/>
        <rFont val="Arial"/>
        <family val="2"/>
      </rPr>
      <t>adjusted for WMP</t>
    </r>
  </si>
  <si>
    <t>1580 CBR B</t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</si>
  <si>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and Class A consumption
</t>
    </r>
    <r>
      <rPr>
        <b/>
        <i/>
        <sz val="10"/>
        <rFont val="Arial"/>
        <family val="2"/>
      </rPr>
      <t>(if applicable)</t>
    </r>
  </si>
  <si>
    <r>
      <t xml:space="preserve">% of  Total </t>
    </r>
    <r>
      <rPr>
        <b/>
        <sz val="10"/>
        <color theme="3"/>
        <rFont val="Arial"/>
        <family val="2"/>
      </rPr>
      <t xml:space="preserve">kWh </t>
    </r>
    <r>
      <rPr>
        <b/>
        <sz val="10"/>
        <rFont val="Arial"/>
        <family val="2"/>
      </rPr>
      <t>adjusted for WMP &amp; Class A</t>
    </r>
  </si>
  <si>
    <t>TABLE 1 - Billing Determinants by Class</t>
  </si>
  <si>
    <t>TABLE 2 - Allocating Account 1580 - Variance WMS, Sub-Account CBR Class B</t>
  </si>
  <si>
    <t>TABLE 3 - Calculation of Account 1580 - Variance WMS, Sub-Account CBR Class B Rate Riders</t>
  </si>
  <si>
    <t>EB-2016-0002</t>
  </si>
  <si>
    <t>2017 Price Cap IR</t>
  </si>
  <si>
    <t>Interrogatory Responses</t>
  </si>
  <si>
    <t>1-Staff-1</t>
  </si>
  <si>
    <t>Allocation of  Account 1580 - Variance WMS, Sub-Account CBR Class B Balance</t>
  </si>
  <si>
    <t>Deferral/Variance Account Rate Rider</t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</si>
  <si>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and Class A consumption
</t>
    </r>
    <r>
      <rPr>
        <b/>
        <i/>
        <sz val="10"/>
        <rFont val="Arial"/>
        <family val="2"/>
      </rPr>
      <t>(if applicable)</t>
    </r>
  </si>
  <si>
    <t>A</t>
  </si>
  <si>
    <t>B</t>
  </si>
  <si>
    <t>Portion of Consumption of Former Class B Customers</t>
  </si>
  <si>
    <t>C=B/A</t>
  </si>
  <si>
    <t>D</t>
  </si>
  <si>
    <t>E=C*D</t>
  </si>
  <si>
    <t>F=D-E</t>
  </si>
  <si>
    <t># of Former Class B customer(s)</t>
  </si>
  <si>
    <t>Customer</t>
  </si>
  <si>
    <t>Total Metered kWh Consumption for each new Class A customer for the period prior to becoming Class A</t>
  </si>
  <si>
    <t>Metered kWh Consumption for each new Class A customer for the period prior to becoming Class A in 2015</t>
  </si>
  <si>
    <t>Metered kWh Consumption for each new Class A customer for the period prior to becoming Class A in 2014</t>
  </si>
  <si>
    <t>Metered kWh Consumption for each new Class A customer for the period prior to becoming Class A in 2013</t>
  </si>
  <si>
    <t>Metered kWh Consumption for each new Class A customer for the period prior to becoming Class A in 2012</t>
  </si>
  <si>
    <t>% of kWh</t>
  </si>
  <si>
    <t>Monthly Equal Payments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</si>
  <si>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</si>
  <si>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</si>
  <si>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</si>
  <si>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</si>
  <si>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</si>
  <si>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</si>
  <si>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</si>
  <si>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Customer 8</t>
  </si>
  <si>
    <t>Customer 9</t>
  </si>
  <si>
    <t>Customer 10</t>
  </si>
  <si>
    <t>Allocation of total Non-WMP consumption (kWh) between Class B and New Class A (Former Class B) customers</t>
  </si>
  <si>
    <t>Allocation of CBR CLASS B Balance $</t>
  </si>
  <si>
    <r>
      <t xml:space="preserve">Metered </t>
    </r>
    <r>
      <rPr>
        <b/>
        <sz val="11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Class A customers 
(Jan - Jun 2015) for new Class A's</t>
    </r>
  </si>
  <si>
    <r>
      <t xml:space="preserve">Metered </t>
    </r>
    <r>
      <rPr>
        <b/>
        <sz val="11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Class A customers 
(Jan - Jun 2015) for new Class A's</t>
    </r>
  </si>
  <si>
    <r>
      <t xml:space="preserve">Metered </t>
    </r>
    <r>
      <rPr>
        <b/>
        <sz val="11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Class A customers 
(Jan - Dec 2015) for existing Class A's
(July - Dec 2015) for new Class A's</t>
    </r>
  </si>
  <si>
    <r>
      <t xml:space="preserve">Metered </t>
    </r>
    <r>
      <rPr>
        <b/>
        <sz val="11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Class A customers 
(Jan - Dec 2015) for existing Class A's
(July - Dec 2015) for new Class A's</t>
    </r>
  </si>
  <si>
    <t>Amount to allocate to Class B Customers</t>
  </si>
  <si>
    <t>New Class A Customer(s)' Former Class B Consumption between April and June 2015</t>
  </si>
  <si>
    <t>Total Class B Consumption for Years Since Last Disposition (Total consumption LESS WMP and Class A) Between April - December 2015</t>
  </si>
  <si>
    <t>Total CBR B Balance</t>
  </si>
  <si>
    <t>New Class A Customer(s)' Former Class B Portion of CBR B Balance</t>
  </si>
  <si>
    <t>CBR B Balance to be disposed to Current Class B Customers</t>
  </si>
  <si>
    <t>Allocation of CBR B Balances to Former Class B Customers</t>
  </si>
  <si>
    <t>Customer specific CBR B allocation for the period prior to becoming Class A</t>
  </si>
  <si>
    <t>Enersource Hydro Mississauga Inc.</t>
  </si>
  <si>
    <t>Attachment 1</t>
  </si>
  <si>
    <t>Filed October 21, 2016</t>
  </si>
  <si>
    <t>Page 5 of 78</t>
  </si>
  <si>
    <t>Enersource Hydro Mississauga Inc.
EB-2016-0002</t>
  </si>
  <si>
    <t>2017 Price Cap IR
Interrogatory Responses</t>
  </si>
  <si>
    <t>1-Staff-1
Attachment 1</t>
  </si>
  <si>
    <t>Filed: October 21, 2016
Page 4 of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</si>
</sst>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[Red]\(#,##0\)"/>
    <numFmt numFmtId="165" formatCode="0.0%"/>
    <numFmt numFmtId="166" formatCode="_-* #,##0.0000_-;\-* #,##0.0000_-;_-* &quot;-&quot;??_-;_-@_-"/>
    <numFmt numFmtId="167" formatCode="_-* #,##0_-;\-* #,##0_-;_-* &quot;-&quot;??_-;_-@_-"/>
    <numFmt numFmtId="168" formatCode="_-&quot;$&quot;* #,##0_-;\-&quot;$&quot;* #,##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color theme="3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Protection="1"/>
    <xf numFmtId="0" fontId="0" fillId="0" borderId="0" xfId="0" applyAlignment="1" applyProtection="1">
      <alignment wrapText="1"/>
    </xf>
    <xf numFmtId="0" fontId="0" fillId="3" borderId="4" xfId="0" applyFill="1" applyBorder="1" applyAlignment="1" applyProtection="1">
      <alignment horizontal="center" vertical="center"/>
      <protection locked="0"/>
    </xf>
    <xf numFmtId="164" fontId="0" fillId="4" borderId="5" xfId="0" applyNumberFormat="1" applyFill="1" applyBorder="1" applyProtection="1"/>
    <xf numFmtId="164" fontId="0" fillId="4" borderId="3" xfId="0" applyNumberFormat="1" applyFill="1" applyBorder="1" applyProtection="1"/>
    <xf numFmtId="164" fontId="0" fillId="5" borderId="3" xfId="0" applyNumberFormat="1" applyFill="1" applyBorder="1" applyProtection="1">
      <protection locked="0"/>
    </xf>
    <xf numFmtId="164" fontId="0" fillId="2" borderId="3" xfId="0" applyNumberFormat="1" applyFill="1" applyBorder="1" applyProtection="1"/>
    <xf numFmtId="0" fontId="0" fillId="3" borderId="6" xfId="0" applyFill="1" applyBorder="1" applyAlignment="1" applyProtection="1">
      <alignment horizontal="center" vertical="center"/>
      <protection locked="0"/>
    </xf>
    <xf numFmtId="164" fontId="0" fillId="4" borderId="7" xfId="0" applyNumberFormat="1" applyFill="1" applyBorder="1" applyProtection="1"/>
    <xf numFmtId="164" fontId="0" fillId="4" borderId="8" xfId="0" applyNumberFormat="1" applyFill="1" applyBorder="1" applyProtection="1"/>
    <xf numFmtId="164" fontId="0" fillId="5" borderId="8" xfId="0" applyNumberFormat="1" applyFill="1" applyBorder="1" applyProtection="1">
      <protection locked="0"/>
    </xf>
    <xf numFmtId="164" fontId="0" fillId="2" borderId="8" xfId="0" applyNumberFormat="1" applyFill="1" applyBorder="1" applyProtection="1"/>
    <xf numFmtId="0" fontId="0" fillId="0" borderId="9" xfId="0" applyBorder="1" applyAlignment="1" applyProtection="1">
      <alignment wrapText="1"/>
    </xf>
    <xf numFmtId="0" fontId="0" fillId="3" borderId="9" xfId="0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Protection="1"/>
    <xf numFmtId="164" fontId="0" fillId="4" borderId="11" xfId="0" applyNumberFormat="1" applyFill="1" applyBorder="1" applyProtection="1"/>
    <xf numFmtId="164" fontId="0" fillId="5" borderId="11" xfId="0" applyNumberFormat="1" applyFill="1" applyBorder="1" applyProtection="1">
      <protection locked="0"/>
    </xf>
    <xf numFmtId="164" fontId="0" fillId="2" borderId="11" xfId="0" applyNumberFormat="1" applyFill="1" applyBorder="1" applyProtection="1"/>
    <xf numFmtId="0" fontId="0" fillId="0" borderId="0" xfId="0" applyProtection="1"/>
    <xf numFmtId="0" fontId="8" fillId="0" borderId="0" xfId="0" applyFont="1" applyAlignment="1" applyProtection="1">
      <alignment vertical="center"/>
    </xf>
    <xf numFmtId="3" fontId="0" fillId="0" borderId="0" xfId="0" applyNumberFormat="1" applyProtection="1"/>
    <xf numFmtId="0" fontId="9" fillId="0" borderId="12" xfId="4" applyFont="1" applyBorder="1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165" fontId="0" fillId="0" borderId="0" xfId="2" applyNumberFormat="1" applyFont="1"/>
    <xf numFmtId="9" fontId="0" fillId="0" borderId="0" xfId="2" applyFont="1" applyProtection="1"/>
    <xf numFmtId="0" fontId="0" fillId="0" borderId="9" xfId="0" applyBorder="1"/>
    <xf numFmtId="165" fontId="0" fillId="0" borderId="9" xfId="2" applyNumberFormat="1" applyFont="1" applyBorder="1"/>
    <xf numFmtId="0" fontId="0" fillId="0" borderId="12" xfId="0" applyBorder="1"/>
    <xf numFmtId="164" fontId="0" fillId="4" borderId="2" xfId="0" applyNumberFormat="1" applyFill="1" applyBorder="1" applyProtection="1"/>
    <xf numFmtId="164" fontId="0" fillId="4" borderId="13" xfId="0" applyNumberFormat="1" applyFill="1" applyBorder="1" applyProtection="1"/>
    <xf numFmtId="164" fontId="0" fillId="5" borderId="13" xfId="0" applyNumberFormat="1" applyFill="1" applyBorder="1" applyProtection="1">
      <protection locked="0"/>
    </xf>
    <xf numFmtId="164" fontId="0" fillId="2" borderId="13" xfId="0" applyNumberFormat="1" applyFill="1" applyBorder="1" applyProtection="1"/>
    <xf numFmtId="0" fontId="0" fillId="3" borderId="16" xfId="0" applyFill="1" applyBorder="1" applyAlignment="1" applyProtection="1">
      <alignment horizontal="center" vertical="center"/>
      <protection locked="0"/>
    </xf>
    <xf numFmtId="0" fontId="4" fillId="0" borderId="15" xfId="3" applyFont="1" applyFill="1" applyBorder="1" applyAlignment="1" applyProtection="1">
      <alignment horizontal="center" vertical="center"/>
    </xf>
    <xf numFmtId="0" fontId="4" fillId="0" borderId="12" xfId="4" applyFont="1" applyBorder="1" applyAlignment="1" applyProtection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9" xfId="1" applyFont="1" applyBorder="1"/>
    <xf numFmtId="166" fontId="0" fillId="0" borderId="0" xfId="0" applyNumberFormat="1"/>
    <xf numFmtId="166" fontId="0" fillId="0" borderId="9" xfId="0" applyNumberFormat="1" applyBorder="1"/>
    <xf numFmtId="0" fontId="11" fillId="0" borderId="0" xfId="0" applyFont="1" applyProtection="1"/>
    <xf numFmtId="0" fontId="12" fillId="0" borderId="0" xfId="0" applyFont="1"/>
    <xf numFmtId="167" fontId="0" fillId="0" borderId="0" xfId="1" applyNumberFormat="1" applyFont="1"/>
    <xf numFmtId="167" fontId="0" fillId="0" borderId="9" xfId="1" applyNumberFormat="1" applyFont="1" applyBorder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0" fontId="13" fillId="0" borderId="0" xfId="0" applyFont="1" applyAlignment="1" applyProtection="1">
      <alignment horizontal="left" wrapText="1"/>
    </xf>
    <xf numFmtId="0" fontId="13" fillId="0" borderId="17" xfId="0" applyFont="1" applyBorder="1" applyAlignment="1" applyProtection="1">
      <alignment horizontal="center" wrapText="1"/>
    </xf>
    <xf numFmtId="0" fontId="13" fillId="0" borderId="18" xfId="0" applyFont="1" applyBorder="1" applyAlignment="1" applyProtection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" fillId="0" borderId="18" xfId="0" applyFont="1" applyBorder="1" applyAlignment="1" applyProtection="1">
      <alignment wrapText="1"/>
    </xf>
    <xf numFmtId="0" fontId="2" fillId="0" borderId="20" xfId="0" applyFont="1" applyBorder="1" applyAlignment="1" applyProtection="1">
      <alignment horizontal="center" wrapText="1"/>
    </xf>
    <xf numFmtId="167" fontId="0" fillId="0" borderId="21" xfId="5" applyNumberFormat="1" applyFont="1" applyBorder="1" applyProtection="1"/>
    <xf numFmtId="167" fontId="0" fillId="0" borderId="18" xfId="1" applyNumberFormat="1" applyFont="1" applyBorder="1" applyProtection="1"/>
    <xf numFmtId="167" fontId="0" fillId="6" borderId="22" xfId="5" applyNumberFormat="1" applyFont="1" applyFill="1" applyBorder="1" applyProtection="1"/>
    <xf numFmtId="167" fontId="0" fillId="6" borderId="18" xfId="5" applyNumberFormat="1" applyFont="1" applyFill="1" applyBorder="1" applyProtection="1"/>
    <xf numFmtId="0" fontId="13" fillId="0" borderId="0" xfId="0" applyFont="1"/>
    <xf numFmtId="167" fontId="0" fillId="0" borderId="19" xfId="5" applyNumberFormat="1" applyFont="1" applyBorder="1" applyProtection="1"/>
    <xf numFmtId="167" fontId="0" fillId="0" borderId="18" xfId="5" applyNumberFormat="1" applyFont="1" applyBorder="1" applyProtection="1"/>
    <xf numFmtId="0" fontId="17" fillId="0" borderId="18" xfId="0" applyFont="1" applyBorder="1" applyAlignment="1" applyProtection="1">
      <alignment horizontal="left" wrapText="1"/>
    </xf>
    <xf numFmtId="0" fontId="2" fillId="0" borderId="20" xfId="0" quotePrefix="1" applyFont="1" applyBorder="1" applyAlignment="1" applyProtection="1">
      <alignment horizontal="center" wrapText="1"/>
    </xf>
    <xf numFmtId="10" fontId="13" fillId="0" borderId="21" xfId="2" applyNumberFormat="1" applyFont="1" applyBorder="1" applyProtection="1"/>
    <xf numFmtId="10" fontId="13" fillId="0" borderId="19" xfId="2" applyNumberFormat="1" applyFont="1" applyBorder="1" applyProtection="1"/>
    <xf numFmtId="10" fontId="13" fillId="0" borderId="18" xfId="2" applyNumberFormat="1" applyFont="1" applyBorder="1" applyProtection="1"/>
    <xf numFmtId="167" fontId="0" fillId="0" borderId="0" xfId="5" applyNumberFormat="1" applyFont="1" applyProtection="1"/>
    <xf numFmtId="167" fontId="0" fillId="0" borderId="0" xfId="0" applyNumberFormat="1" applyProtection="1"/>
    <xf numFmtId="0" fontId="2" fillId="0" borderId="12" xfId="0" applyFont="1" applyBorder="1" applyProtection="1"/>
    <xf numFmtId="0" fontId="0" fillId="0" borderId="0" xfId="0" applyBorder="1" applyAlignment="1" applyProtection="1">
      <alignment horizontal="left"/>
    </xf>
    <xf numFmtId="0" fontId="2" fillId="0" borderId="22" xfId="0" applyFont="1" applyBorder="1" applyProtection="1"/>
    <xf numFmtId="0" fontId="2" fillId="0" borderId="23" xfId="0" applyFont="1" applyBorder="1" applyProtection="1"/>
    <xf numFmtId="168" fontId="0" fillId="0" borderId="21" xfId="6" applyNumberFormat="1" applyFont="1" applyBorder="1" applyProtection="1"/>
    <xf numFmtId="0" fontId="2" fillId="0" borderId="20" xfId="0" applyFont="1" applyBorder="1" applyAlignment="1" applyProtection="1">
      <alignment wrapText="1"/>
    </xf>
    <xf numFmtId="44" fontId="0" fillId="0" borderId="21" xfId="6" applyNumberFormat="1" applyFont="1" applyFill="1" applyBorder="1" applyAlignment="1" applyProtection="1">
      <alignment vertical="center"/>
    </xf>
    <xf numFmtId="166" fontId="0" fillId="0" borderId="0" xfId="5" applyNumberFormat="1" applyFont="1" applyProtection="1"/>
    <xf numFmtId="0" fontId="17" fillId="0" borderId="17" xfId="0" applyFont="1" applyBorder="1" applyAlignment="1" applyProtection="1">
      <alignment wrapText="1"/>
    </xf>
    <xf numFmtId="0" fontId="0" fillId="0" borderId="17" xfId="0" applyBorder="1" applyProtection="1"/>
    <xf numFmtId="0" fontId="17" fillId="0" borderId="17" xfId="0" applyFont="1" applyBorder="1" applyProtection="1"/>
    <xf numFmtId="0" fontId="17" fillId="0" borderId="17" xfId="0" applyFont="1" applyFill="1" applyBorder="1" applyAlignment="1" applyProtection="1">
      <alignment vertical="center" wrapText="1"/>
    </xf>
    <xf numFmtId="0" fontId="0" fillId="0" borderId="24" xfId="0" applyBorder="1"/>
    <xf numFmtId="164" fontId="0" fillId="0" borderId="24" xfId="0" applyNumberFormat="1" applyBorder="1"/>
    <xf numFmtId="164" fontId="0" fillId="5" borderId="20" xfId="0" applyNumberFormat="1" applyFill="1" applyBorder="1"/>
    <xf numFmtId="164" fontId="0" fillId="5" borderId="24" xfId="0" applyNumberFormat="1" applyFill="1" applyBorder="1"/>
    <xf numFmtId="10" fontId="0" fillId="0" borderId="24" xfId="0" applyNumberFormat="1" applyBorder="1"/>
    <xf numFmtId="168" fontId="0" fillId="0" borderId="24" xfId="0" applyNumberFormat="1" applyBorder="1"/>
    <xf numFmtId="168" fontId="0" fillId="0" borderId="17" xfId="0" applyNumberFormat="1" applyBorder="1"/>
    <xf numFmtId="0" fontId="0" fillId="0" borderId="27" xfId="0" applyBorder="1"/>
    <xf numFmtId="164" fontId="0" fillId="0" borderId="27" xfId="0" applyNumberFormat="1" applyBorder="1"/>
    <xf numFmtId="164" fontId="0" fillId="5" borderId="27" xfId="0" applyNumberFormat="1" applyFill="1" applyBorder="1"/>
    <xf numFmtId="168" fontId="0" fillId="0" borderId="28" xfId="0" applyNumberFormat="1" applyBorder="1"/>
    <xf numFmtId="0" fontId="0" fillId="0" borderId="20" xfId="0" applyBorder="1"/>
    <xf numFmtId="164" fontId="0" fillId="0" borderId="20" xfId="0" applyNumberFormat="1" applyBorder="1"/>
    <xf numFmtId="10" fontId="0" fillId="0" borderId="20" xfId="0" applyNumberFormat="1" applyBorder="1"/>
    <xf numFmtId="168" fontId="0" fillId="0" borderId="20" xfId="0" applyNumberFormat="1" applyBorder="1"/>
    <xf numFmtId="168" fontId="0" fillId="0" borderId="18" xfId="0" applyNumberFormat="1" applyBorder="1"/>
    <xf numFmtId="44" fontId="13" fillId="0" borderId="21" xfId="7" applyFont="1" applyBorder="1"/>
    <xf numFmtId="43" fontId="0" fillId="2" borderId="11" xfId="1" applyFont="1" applyFill="1" applyBorder="1" applyProtection="1"/>
    <xf numFmtId="3" fontId="0" fillId="0" borderId="0" xfId="0" applyNumberFormat="1"/>
    <xf numFmtId="164" fontId="4" fillId="2" borderId="0" xfId="3" applyNumberFormat="1" applyFont="1" applyFill="1" applyBorder="1" applyAlignment="1" applyProtection="1">
      <alignment horizontal="center" vertical="center" wrapText="1"/>
    </xf>
    <xf numFmtId="164" fontId="4" fillId="2" borderId="12" xfId="3" applyNumberFormat="1" applyFont="1" applyFill="1" applyBorder="1" applyAlignment="1" applyProtection="1">
      <alignment horizontal="center" vertical="center" wrapText="1"/>
    </xf>
    <xf numFmtId="164" fontId="4" fillId="2" borderId="1" xfId="3" applyNumberFormat="1" applyFont="1" applyFill="1" applyBorder="1" applyAlignment="1" applyProtection="1">
      <alignment horizontal="center" vertical="center" wrapText="1"/>
    </xf>
    <xf numFmtId="164" fontId="4" fillId="2" borderId="14" xfId="3" applyNumberFormat="1" applyFont="1" applyFill="1" applyBorder="1" applyAlignment="1" applyProtection="1">
      <alignment horizontal="center" vertical="center" wrapText="1"/>
    </xf>
    <xf numFmtId="0" fontId="4" fillId="0" borderId="0" xfId="4" applyFont="1" applyBorder="1" applyAlignment="1" applyProtection="1">
      <alignment horizontal="right" wrapText="1"/>
    </xf>
    <xf numFmtId="0" fontId="4" fillId="0" borderId="12" xfId="4" applyFont="1" applyBorder="1" applyAlignment="1" applyProtection="1">
      <alignment horizontal="right" wrapText="1"/>
    </xf>
    <xf numFmtId="0" fontId="4" fillId="0" borderId="0" xfId="4" applyFont="1" applyBorder="1" applyAlignment="1" applyProtection="1">
      <alignment horizontal="center" wrapText="1"/>
    </xf>
    <xf numFmtId="0" fontId="4" fillId="0" borderId="12" xfId="4" applyFont="1" applyBorder="1" applyAlignment="1" applyProtection="1">
      <alignment horizontal="center" wrapText="1"/>
    </xf>
    <xf numFmtId="10" fontId="4" fillId="2" borderId="1" xfId="3" applyNumberFormat="1" applyFont="1" applyFill="1" applyBorder="1" applyAlignment="1" applyProtection="1">
      <alignment horizontal="center" vertical="center" wrapText="1"/>
    </xf>
    <xf numFmtId="10" fontId="4" fillId="2" borderId="14" xfId="3" applyNumberFormat="1" applyFont="1" applyFill="1" applyBorder="1" applyAlignment="1" applyProtection="1">
      <alignment horizontal="center" vertical="center" wrapText="1"/>
    </xf>
    <xf numFmtId="10" fontId="4" fillId="2" borderId="0" xfId="3" applyNumberFormat="1" applyFont="1" applyFill="1" applyBorder="1" applyAlignment="1" applyProtection="1">
      <alignment horizontal="center" vertical="center" wrapText="1"/>
    </xf>
    <xf numFmtId="10" fontId="4" fillId="2" borderId="12" xfId="3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/>
    </xf>
    <xf numFmtId="0" fontId="16" fillId="0" borderId="12" xfId="0" applyFont="1" applyBorder="1" applyAlignment="1" applyProtection="1">
      <alignment horizontal="left" wrapText="1"/>
    </xf>
    <xf numFmtId="0" fontId="16" fillId="0" borderId="0" xfId="0" applyFont="1" applyBorder="1" applyAlignment="1" applyProtection="1">
      <alignment horizontal="left" wrapText="1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wrapText="1"/>
    </xf>
  </cellXfs>
  <cellStyles count="8">
    <cellStyle name="Comma" xfId="1" builtinId="3"/>
    <cellStyle name="Comma 2 2" xfId="5"/>
    <cellStyle name="Currency" xfId="7" builtinId="4"/>
    <cellStyle name="Currency 4" xfId="6"/>
    <cellStyle name="Normal" xfId="0" builtinId="0"/>
    <cellStyle name="Normal_6. Cost Allocation for Def-Var" xfId="3"/>
    <cellStyle name="Normal_Sheet6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2017%20IRM%20Application/IRM%20Support/CLASS%20A%20Metered%20kw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B.%20OEB%20Reporting%20by%20Year/2016/2.%20December%202015%20Annual%20Filing/2.1.5.4%20Demand%20and%20Revenue/Annual%20Consumption%20by%20Rate%20Class%20(kWh)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B.%20OEB%20Reporting%20by%20Year/2016/2.%20December%202015%20Annual%20Filing/2.1.5.4%20Demand%20and%20Revenue/Annual%20Consumption%20by%20Rate%20Class%20(kW)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Worksheet"/>
      <sheetName val="SQL"/>
      <sheetName val="Amhil"/>
      <sheetName val="Conestoga"/>
      <sheetName val="Fusepoint"/>
      <sheetName val="Glaxo"/>
      <sheetName val="H&amp;R"/>
      <sheetName val="Nestle Purina"/>
      <sheetName val="Pepsi"/>
      <sheetName val="Pratt &amp; Whitney"/>
      <sheetName val="Gates"/>
      <sheetName val="Toral"/>
    </sheetNames>
    <sheetDataSet>
      <sheetData sheetId="0">
        <row r="4">
          <cell r="R4">
            <v>6181249.8300000001</v>
          </cell>
        </row>
        <row r="5">
          <cell r="R5">
            <v>6111818.4900000002</v>
          </cell>
        </row>
        <row r="6">
          <cell r="R6">
            <v>6412871.2800000003</v>
          </cell>
        </row>
        <row r="7">
          <cell r="R7">
            <v>5755039.3100000005</v>
          </cell>
        </row>
        <row r="8">
          <cell r="R8">
            <v>5795644.4299999997</v>
          </cell>
        </row>
        <row r="9">
          <cell r="R9">
            <v>3550849.9699999997</v>
          </cell>
        </row>
        <row r="10">
          <cell r="R10">
            <v>4680719.24</v>
          </cell>
        </row>
        <row r="11">
          <cell r="R11">
            <v>3257246.48</v>
          </cell>
        </row>
        <row r="12">
          <cell r="R12">
            <v>4935187.63</v>
          </cell>
        </row>
        <row r="13">
          <cell r="R13">
            <v>6298573.0499999998</v>
          </cell>
        </row>
        <row r="14">
          <cell r="V14">
            <v>208063.99199999997</v>
          </cell>
          <cell r="W14">
            <v>217987.98099999997</v>
          </cell>
        </row>
        <row r="16">
          <cell r="E16">
            <v>102912057.25999999</v>
          </cell>
          <cell r="F16">
            <v>52979199.709999993</v>
          </cell>
        </row>
        <row r="17">
          <cell r="E17">
            <v>105956698.14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ummary by Retailer"/>
      <sheetName val="Export Worksheet w USL"/>
      <sheetName val="Export Worksheet"/>
      <sheetName val="SQL"/>
      <sheetName val="Enersource Spot vs RPP"/>
      <sheetName val="Derived Units"/>
      <sheetName val="USL"/>
      <sheetName val="LU-ClassB"/>
      <sheetName val="$ Impact"/>
    </sheetNames>
    <sheetDataSet>
      <sheetData sheetId="0">
        <row r="68">
          <cell r="G68">
            <v>882061191.23727202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4">
          <cell r="N44">
            <v>4493810494.8719358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ummary by Retailer"/>
      <sheetName val="CC&amp;B Query"/>
      <sheetName val="Derived Units"/>
      <sheetName val="SPOT vs RPP"/>
      <sheetName val="LU Class B"/>
      <sheetName val="$ Impact"/>
    </sheetNames>
    <sheetDataSet>
      <sheetData sheetId="0">
        <row r="52">
          <cell r="E52">
            <v>1635544.2644523769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zoomScale="90" zoomScaleNormal="90" workbookViewId="0">
      <selection activeCell="B3" sqref="B3"/>
    </sheetView>
  </sheetViews>
  <sheetFormatPr defaultRowHeight="15" x14ac:dyDescent="0.25"/>
  <cols>
    <col min="1" max="1" width="56.7109375" customWidth="1"/>
    <col min="2" max="2" width="7.85546875" customWidth="1"/>
    <col min="3" max="7" width="17.42578125" customWidth="1"/>
    <col min="8" max="12" width="19" customWidth="1"/>
    <col min="13" max="16" width="17.140625" customWidth="1"/>
  </cols>
  <sheetData>
    <row r="1" spans="1:16" ht="30" x14ac:dyDescent="0.25">
      <c r="A1" s="121" t="s">
        <v>81</v>
      </c>
    </row>
    <row r="2" spans="1:16" ht="30" x14ac:dyDescent="0.25">
      <c r="A2" s="121" t="s">
        <v>82</v>
      </c>
    </row>
    <row r="3" spans="1:16" ht="30" x14ac:dyDescent="0.25">
      <c r="A3" s="121" t="s">
        <v>83</v>
      </c>
    </row>
    <row r="4" spans="1:16" ht="30" x14ac:dyDescent="0.25">
      <c r="A4" s="121" t="s">
        <v>84</v>
      </c>
    </row>
    <row r="5" spans="1:16" ht="18.75" x14ac:dyDescent="0.3">
      <c r="A5" s="43"/>
    </row>
    <row r="7" spans="1:16" x14ac:dyDescent="0.25">
      <c r="I7" s="111" t="s">
        <v>67</v>
      </c>
      <c r="J7" s="111" t="s">
        <v>68</v>
      </c>
    </row>
    <row r="8" spans="1:16" ht="15.75" x14ac:dyDescent="0.25">
      <c r="A8" s="42" t="s">
        <v>27</v>
      </c>
      <c r="I8" s="111"/>
      <c r="J8" s="111"/>
      <c r="M8" s="101" t="s">
        <v>6</v>
      </c>
      <c r="N8" s="101" t="s">
        <v>7</v>
      </c>
      <c r="O8" s="101" t="s">
        <v>25</v>
      </c>
      <c r="P8" s="101" t="s">
        <v>25</v>
      </c>
    </row>
    <row r="9" spans="1:16" ht="14.25" customHeight="1" thickBot="1" x14ac:dyDescent="0.3">
      <c r="B9" s="1"/>
      <c r="C9" s="103" t="s">
        <v>0</v>
      </c>
      <c r="D9" s="103" t="s">
        <v>1</v>
      </c>
      <c r="E9" s="103" t="s">
        <v>2</v>
      </c>
      <c r="F9" s="103" t="s">
        <v>3</v>
      </c>
      <c r="G9" s="109" t="s">
        <v>4</v>
      </c>
      <c r="H9" s="109" t="s">
        <v>5</v>
      </c>
      <c r="I9" s="111"/>
      <c r="J9" s="111"/>
      <c r="K9" s="109" t="s">
        <v>65</v>
      </c>
      <c r="L9" s="109" t="s">
        <v>66</v>
      </c>
      <c r="M9" s="101"/>
      <c r="N9" s="101"/>
      <c r="O9" s="101"/>
      <c r="P9" s="101"/>
    </row>
    <row r="10" spans="1:16" ht="39" customHeight="1" x14ac:dyDescent="0.25">
      <c r="A10" s="22" t="s">
        <v>8</v>
      </c>
      <c r="B10" s="35" t="s">
        <v>9</v>
      </c>
      <c r="C10" s="104"/>
      <c r="D10" s="104"/>
      <c r="E10" s="104"/>
      <c r="F10" s="104"/>
      <c r="G10" s="110"/>
      <c r="H10" s="110"/>
      <c r="I10" s="112"/>
      <c r="J10" s="112"/>
      <c r="K10" s="110"/>
      <c r="L10" s="110"/>
      <c r="M10" s="102"/>
      <c r="N10" s="102"/>
      <c r="O10" s="102"/>
      <c r="P10" s="102"/>
    </row>
    <row r="11" spans="1:16" ht="15.75" thickBot="1" x14ac:dyDescent="0.3">
      <c r="A11" s="2" t="s">
        <v>10</v>
      </c>
      <c r="B11" s="34" t="s">
        <v>11</v>
      </c>
      <c r="C11" s="30">
        <v>1475669384.5699999</v>
      </c>
      <c r="D11" s="31">
        <v>0</v>
      </c>
      <c r="E11" s="31">
        <v>82426794.569999993</v>
      </c>
      <c r="F11" s="31">
        <v>0</v>
      </c>
      <c r="G11" s="32"/>
      <c r="H11" s="32"/>
      <c r="I11" s="32"/>
      <c r="J11" s="32"/>
      <c r="K11" s="32"/>
      <c r="L11" s="32"/>
      <c r="M11" s="33">
        <f>C11-G11</f>
        <v>1475669384.5699999</v>
      </c>
      <c r="N11" s="33">
        <f t="shared" ref="M11:N18" si="0">D11-H11</f>
        <v>0</v>
      </c>
      <c r="O11" s="33">
        <f>C11-G11-I11-K11</f>
        <v>1475669384.5699999</v>
      </c>
      <c r="P11" s="33">
        <f>D11-H11-J11-L11</f>
        <v>0</v>
      </c>
    </row>
    <row r="12" spans="1:16" ht="15.75" thickBot="1" x14ac:dyDescent="0.3">
      <c r="A12" s="2" t="s">
        <v>12</v>
      </c>
      <c r="B12" s="3" t="s">
        <v>11</v>
      </c>
      <c r="C12" s="4">
        <v>650941021.55999994</v>
      </c>
      <c r="D12" s="5">
        <v>0</v>
      </c>
      <c r="E12" s="5">
        <v>109960337.56</v>
      </c>
      <c r="F12" s="5">
        <v>0</v>
      </c>
      <c r="G12" s="6"/>
      <c r="H12" s="6"/>
      <c r="I12" s="6"/>
      <c r="J12" s="6"/>
      <c r="K12" s="6"/>
      <c r="L12" s="6"/>
      <c r="M12" s="7">
        <f t="shared" si="0"/>
        <v>650941021.55999994</v>
      </c>
      <c r="N12" s="7">
        <f t="shared" si="0"/>
        <v>0</v>
      </c>
      <c r="O12" s="33">
        <f t="shared" ref="O12:O18" si="1">C12-G12-I12-K12</f>
        <v>650941021.55999994</v>
      </c>
      <c r="P12" s="33">
        <f t="shared" ref="P12:P18" si="2">D12-H12-J12-L12</f>
        <v>0</v>
      </c>
    </row>
    <row r="13" spans="1:16" ht="15.75" thickBot="1" x14ac:dyDescent="0.3">
      <c r="A13" s="2" t="s">
        <v>13</v>
      </c>
      <c r="B13" s="3" t="s">
        <v>14</v>
      </c>
      <c r="C13" s="4">
        <v>2111084594.7</v>
      </c>
      <c r="D13" s="5">
        <v>6019040.5099999998</v>
      </c>
      <c r="E13" s="5">
        <v>1765209704.7</v>
      </c>
      <c r="F13" s="5">
        <v>5076838.08</v>
      </c>
      <c r="G13" s="6">
        <v>71168.439199999993</v>
      </c>
      <c r="H13" s="6">
        <v>11513.23</v>
      </c>
      <c r="I13" s="6"/>
      <c r="J13" s="6"/>
      <c r="K13" s="6"/>
      <c r="L13" s="6"/>
      <c r="M13" s="7">
        <f t="shared" si="0"/>
        <v>2111013426.2608001</v>
      </c>
      <c r="N13" s="7">
        <f t="shared" si="0"/>
        <v>6007527.2799999993</v>
      </c>
      <c r="O13" s="33">
        <f t="shared" si="1"/>
        <v>2111013426.2608001</v>
      </c>
      <c r="P13" s="33">
        <f t="shared" si="2"/>
        <v>6007527.2799999993</v>
      </c>
    </row>
    <row r="14" spans="1:16" ht="15.75" thickBot="1" x14ac:dyDescent="0.3">
      <c r="A14" s="2" t="s">
        <v>15</v>
      </c>
      <c r="B14" s="3" t="s">
        <v>14</v>
      </c>
      <c r="C14" s="4">
        <v>1998260088.02</v>
      </c>
      <c r="D14" s="5">
        <v>4543514.92</v>
      </c>
      <c r="E14" s="5">
        <v>1831283754.02</v>
      </c>
      <c r="F14" s="5">
        <v>4188335.56</v>
      </c>
      <c r="G14" s="6">
        <v>17601015.062888999</v>
      </c>
      <c r="H14" s="6">
        <v>31350.48</v>
      </c>
      <c r="I14" s="6">
        <f>'[1]Export Worksheet'!$E$17</f>
        <v>105956698.14</v>
      </c>
      <c r="J14" s="6">
        <f>'[1]Export Worksheet'!$W$14</f>
        <v>217987.98099999997</v>
      </c>
      <c r="K14" s="6">
        <f>'[1]Export Worksheet'!$E$16</f>
        <v>102912057.25999999</v>
      </c>
      <c r="L14" s="6">
        <f>'[1]Export Worksheet'!$V$14</f>
        <v>208063.99199999997</v>
      </c>
      <c r="M14" s="7">
        <f t="shared" si="0"/>
        <v>1980659072.9571109</v>
      </c>
      <c r="N14" s="7">
        <f t="shared" si="0"/>
        <v>4512164.4399999995</v>
      </c>
      <c r="O14" s="33">
        <f t="shared" si="1"/>
        <v>1771790317.5571108</v>
      </c>
      <c r="P14" s="33">
        <f t="shared" si="2"/>
        <v>4086112.4669999997</v>
      </c>
    </row>
    <row r="15" spans="1:16" ht="15.75" thickBot="1" x14ac:dyDescent="0.3">
      <c r="A15" s="2" t="s">
        <v>16</v>
      </c>
      <c r="B15" s="3" t="s">
        <v>14</v>
      </c>
      <c r="C15" s="4">
        <v>931890023.76999998</v>
      </c>
      <c r="D15" s="5">
        <v>1732630.9200000002</v>
      </c>
      <c r="E15" s="5">
        <v>931890023.76999998</v>
      </c>
      <c r="F15" s="5">
        <v>1732630.92</v>
      </c>
      <c r="G15" s="6"/>
      <c r="H15" s="6"/>
      <c r="I15" s="6">
        <f>[2]Summary!$G$68</f>
        <v>882061191.23727202</v>
      </c>
      <c r="J15" s="6">
        <f>[3]Summary!$E$52</f>
        <v>1635544.2644523769</v>
      </c>
      <c r="K15" s="6"/>
      <c r="L15" s="6"/>
      <c r="M15" s="7">
        <f t="shared" si="0"/>
        <v>931890023.76999998</v>
      </c>
      <c r="N15" s="7">
        <f t="shared" si="0"/>
        <v>1732630.9200000002</v>
      </c>
      <c r="O15" s="33">
        <f t="shared" si="1"/>
        <v>49828832.532727957</v>
      </c>
      <c r="P15" s="33">
        <f t="shared" si="2"/>
        <v>97086.65554762329</v>
      </c>
    </row>
    <row r="16" spans="1:16" ht="15.75" thickBot="1" x14ac:dyDescent="0.3">
      <c r="A16" s="2" t="s">
        <v>17</v>
      </c>
      <c r="B16" s="3" t="s">
        <v>14</v>
      </c>
      <c r="C16" s="4">
        <v>0</v>
      </c>
      <c r="D16" s="5">
        <v>0</v>
      </c>
      <c r="E16" s="5">
        <v>0</v>
      </c>
      <c r="F16" s="5">
        <v>0</v>
      </c>
      <c r="G16" s="6"/>
      <c r="H16" s="6"/>
      <c r="I16" s="6"/>
      <c r="J16" s="6"/>
      <c r="K16" s="6"/>
      <c r="L16" s="6"/>
      <c r="M16" s="7">
        <f t="shared" si="0"/>
        <v>0</v>
      </c>
      <c r="N16" s="7">
        <f t="shared" si="0"/>
        <v>0</v>
      </c>
      <c r="O16" s="33">
        <f t="shared" si="1"/>
        <v>0</v>
      </c>
      <c r="P16" s="33">
        <f t="shared" si="2"/>
        <v>0</v>
      </c>
    </row>
    <row r="17" spans="1:16" ht="15.75" thickBot="1" x14ac:dyDescent="0.3">
      <c r="A17" s="2" t="s">
        <v>18</v>
      </c>
      <c r="B17" s="8" t="s">
        <v>11</v>
      </c>
      <c r="C17" s="9">
        <v>10752936.52</v>
      </c>
      <c r="D17" s="10">
        <v>0</v>
      </c>
      <c r="E17" s="10">
        <v>512004.52</v>
      </c>
      <c r="F17" s="10">
        <v>0</v>
      </c>
      <c r="G17" s="11"/>
      <c r="H17" s="11"/>
      <c r="I17" s="11"/>
      <c r="J17" s="11"/>
      <c r="K17" s="11"/>
      <c r="L17" s="11"/>
      <c r="M17" s="12">
        <f t="shared" si="0"/>
        <v>10752936.52</v>
      </c>
      <c r="N17" s="12">
        <f t="shared" si="0"/>
        <v>0</v>
      </c>
      <c r="O17" s="33">
        <f t="shared" si="1"/>
        <v>10752936.52</v>
      </c>
      <c r="P17" s="33">
        <f t="shared" si="2"/>
        <v>0</v>
      </c>
    </row>
    <row r="18" spans="1:16" ht="15.75" thickBot="1" x14ac:dyDescent="0.3">
      <c r="A18" s="13" t="s">
        <v>19</v>
      </c>
      <c r="B18" s="14" t="s">
        <v>14</v>
      </c>
      <c r="C18" s="15">
        <v>25086656</v>
      </c>
      <c r="D18" s="16">
        <v>71868.66</v>
      </c>
      <c r="E18" s="16">
        <v>25086656</v>
      </c>
      <c r="F18" s="16">
        <v>71868.66</v>
      </c>
      <c r="G18" s="17"/>
      <c r="H18" s="17"/>
      <c r="I18" s="17"/>
      <c r="J18" s="17"/>
      <c r="K18" s="17"/>
      <c r="L18" s="17"/>
      <c r="M18" s="18">
        <f t="shared" si="0"/>
        <v>25086656</v>
      </c>
      <c r="N18" s="18">
        <f t="shared" si="0"/>
        <v>71868.66</v>
      </c>
      <c r="O18" s="18">
        <f t="shared" si="1"/>
        <v>25086656</v>
      </c>
      <c r="P18" s="18">
        <f t="shared" si="2"/>
        <v>71868.66</v>
      </c>
    </row>
    <row r="19" spans="1:16" x14ac:dyDescent="0.25">
      <c r="A19" s="19"/>
      <c r="B19" s="20" t="s">
        <v>20</v>
      </c>
      <c r="C19" s="21">
        <f t="shared" ref="C19:L19" si="3">SUM(C11:C18)</f>
        <v>7203684705.1400013</v>
      </c>
      <c r="D19" s="21">
        <f t="shared" si="3"/>
        <v>12367055.01</v>
      </c>
      <c r="E19" s="21">
        <f t="shared" si="3"/>
        <v>4746369275.1400003</v>
      </c>
      <c r="F19" s="21">
        <f t="shared" si="3"/>
        <v>11069673.220000001</v>
      </c>
      <c r="G19" s="21">
        <f t="shared" si="3"/>
        <v>17672183.502088998</v>
      </c>
      <c r="H19" s="21">
        <f t="shared" si="3"/>
        <v>42863.71</v>
      </c>
      <c r="I19" s="21">
        <f t="shared" si="3"/>
        <v>988017889.37727201</v>
      </c>
      <c r="J19" s="21">
        <f t="shared" si="3"/>
        <v>1853532.2454523768</v>
      </c>
      <c r="K19" s="21">
        <f t="shared" si="3"/>
        <v>102912057.25999999</v>
      </c>
      <c r="L19" s="21">
        <f t="shared" si="3"/>
        <v>208063.99199999997</v>
      </c>
      <c r="M19" s="21">
        <f>SUM(M11:M18)</f>
        <v>7186012521.6379108</v>
      </c>
      <c r="N19" s="21">
        <f>SUM(N11:N18)</f>
        <v>12324191.299999999</v>
      </c>
      <c r="O19" s="21">
        <f>SUM(O11:O18)</f>
        <v>6095082575.000639</v>
      </c>
      <c r="P19" s="21">
        <f>SUM(P11:P18)</f>
        <v>10262595.062547622</v>
      </c>
    </row>
    <row r="20" spans="1:16" x14ac:dyDescent="0.25">
      <c r="A20" s="19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2" spans="1:16" ht="15.75" x14ac:dyDescent="0.25">
      <c r="A22" s="42" t="s">
        <v>28</v>
      </c>
    </row>
    <row r="23" spans="1:16" ht="16.5" thickBot="1" x14ac:dyDescent="0.3">
      <c r="A23" s="42"/>
    </row>
    <row r="24" spans="1:16" ht="16.5" thickBot="1" x14ac:dyDescent="0.3">
      <c r="A24" s="42" t="s">
        <v>69</v>
      </c>
      <c r="C24" s="98">
        <f>'CBR CLASS A'!C18</f>
        <v>1723744.0514974429</v>
      </c>
    </row>
    <row r="25" spans="1:16" ht="15" customHeight="1" x14ac:dyDescent="0.25">
      <c r="C25" s="107" t="s">
        <v>21</v>
      </c>
      <c r="D25" s="107" t="s">
        <v>22</v>
      </c>
      <c r="E25" s="105" t="s">
        <v>23</v>
      </c>
      <c r="F25" s="105" t="s">
        <v>26</v>
      </c>
      <c r="M25" s="100"/>
    </row>
    <row r="26" spans="1:16" ht="39.75" customHeight="1" x14ac:dyDescent="0.25">
      <c r="A26" s="22" t="s">
        <v>8</v>
      </c>
      <c r="B26" s="29"/>
      <c r="C26" s="108"/>
      <c r="D26" s="108"/>
      <c r="E26" s="106"/>
      <c r="F26" s="106"/>
      <c r="G26" s="36" t="s">
        <v>24</v>
      </c>
      <c r="I26" s="44"/>
      <c r="M26" s="44"/>
    </row>
    <row r="27" spans="1:16" x14ac:dyDescent="0.25">
      <c r="A27" s="23" t="s">
        <v>10</v>
      </c>
      <c r="C27" s="25">
        <f t="shared" ref="C27:C34" si="4">C11/C$19</f>
        <v>0.20484924659696371</v>
      </c>
      <c r="D27" s="25">
        <f t="shared" ref="D27:D34" si="5">E11/E$19</f>
        <v>1.7366283529965904E-2</v>
      </c>
      <c r="E27" s="25">
        <f t="shared" ref="E27:E34" si="6">M11/M$19</f>
        <v>0.20535302159947391</v>
      </c>
      <c r="F27" s="25">
        <f t="shared" ref="F27:F34" si="7">O11/O$19</f>
        <v>0.24210818580580842</v>
      </c>
      <c r="G27" s="37">
        <f>$C$24*F27</f>
        <v>417332.54510159988</v>
      </c>
      <c r="I27" s="44"/>
    </row>
    <row r="28" spans="1:16" x14ac:dyDescent="0.25">
      <c r="A28" s="23" t="s">
        <v>12</v>
      </c>
      <c r="C28" s="25">
        <f t="shared" si="4"/>
        <v>9.0362231025399808E-2</v>
      </c>
      <c r="D28" s="25">
        <f t="shared" si="5"/>
        <v>2.3167252943410429E-2</v>
      </c>
      <c r="E28" s="25">
        <f t="shared" si="6"/>
        <v>9.0584454118322444E-2</v>
      </c>
      <c r="F28" s="25">
        <f t="shared" si="7"/>
        <v>0.10679773629808972</v>
      </c>
      <c r="G28" s="37">
        <f t="shared" ref="G28:G34" si="8">$C$24*F28</f>
        <v>184091.96265722471</v>
      </c>
      <c r="I28" s="44"/>
    </row>
    <row r="29" spans="1:16" x14ac:dyDescent="0.25">
      <c r="A29" s="23" t="s">
        <v>13</v>
      </c>
      <c r="C29" s="25">
        <f t="shared" si="4"/>
        <v>0.29305621790938335</v>
      </c>
      <c r="D29" s="25">
        <f t="shared" si="5"/>
        <v>0.37190736800560736</v>
      </c>
      <c r="E29" s="25">
        <f t="shared" si="6"/>
        <v>0.29376701194219962</v>
      </c>
      <c r="F29" s="25">
        <f t="shared" si="7"/>
        <v>0.34634697730253128</v>
      </c>
      <c r="G29" s="37">
        <f t="shared" si="8"/>
        <v>597013.54187935812</v>
      </c>
      <c r="I29" s="46"/>
    </row>
    <row r="30" spans="1:16" x14ac:dyDescent="0.25">
      <c r="A30" s="23" t="s">
        <v>15</v>
      </c>
      <c r="C30" s="25">
        <f t="shared" si="4"/>
        <v>0.2773941628225613</v>
      </c>
      <c r="D30" s="25">
        <f t="shared" si="5"/>
        <v>0.38582833485200829</v>
      </c>
      <c r="E30" s="25">
        <f t="shared" si="6"/>
        <v>0.27562699995207612</v>
      </c>
      <c r="F30" s="25">
        <f t="shared" si="7"/>
        <v>0.29069176598594731</v>
      </c>
      <c r="G30" s="37">
        <f t="shared" si="8"/>
        <v>501078.20243756339</v>
      </c>
    </row>
    <row r="31" spans="1:16" x14ac:dyDescent="0.25">
      <c r="A31" s="23" t="s">
        <v>16</v>
      </c>
      <c r="C31" s="25">
        <f t="shared" si="4"/>
        <v>0.12936296658084911</v>
      </c>
      <c r="D31" s="25">
        <f t="shared" si="5"/>
        <v>0.19633744653011911</v>
      </c>
      <c r="E31" s="25">
        <f t="shared" si="6"/>
        <v>0.12968110213612513</v>
      </c>
      <c r="F31" s="25">
        <f t="shared" si="7"/>
        <v>8.1752514292593864E-3</v>
      </c>
      <c r="G31" s="37">
        <f t="shared" si="8"/>
        <v>14092.041020681836</v>
      </c>
    </row>
    <row r="32" spans="1:16" x14ac:dyDescent="0.25">
      <c r="A32" s="23" t="s">
        <v>17</v>
      </c>
      <c r="C32" s="25">
        <f t="shared" si="4"/>
        <v>0</v>
      </c>
      <c r="D32" s="25">
        <f t="shared" si="5"/>
        <v>0</v>
      </c>
      <c r="E32" s="25">
        <f t="shared" si="6"/>
        <v>0</v>
      </c>
      <c r="F32" s="25">
        <f t="shared" si="7"/>
        <v>0</v>
      </c>
      <c r="G32" s="37">
        <f t="shared" si="8"/>
        <v>0</v>
      </c>
    </row>
    <row r="33" spans="1:14" x14ac:dyDescent="0.25">
      <c r="A33" s="23" t="s">
        <v>18</v>
      </c>
      <c r="C33" s="25">
        <f t="shared" si="4"/>
        <v>1.4926994947915366E-3</v>
      </c>
      <c r="D33" s="25">
        <f t="shared" si="5"/>
        <v>1.0787287931466263E-4</v>
      </c>
      <c r="E33" s="25">
        <f t="shared" si="6"/>
        <v>1.4963704123283489E-3</v>
      </c>
      <c r="F33" s="25">
        <f t="shared" si="7"/>
        <v>1.764198661410075E-3</v>
      </c>
      <c r="G33" s="37">
        <f t="shared" si="8"/>
        <v>3041.026948265368</v>
      </c>
    </row>
    <row r="34" spans="1:14" ht="15.75" thickBot="1" x14ac:dyDescent="0.3">
      <c r="A34" s="24" t="s">
        <v>19</v>
      </c>
      <c r="B34" s="27"/>
      <c r="C34" s="28">
        <f t="shared" si="4"/>
        <v>3.4824755700509865E-3</v>
      </c>
      <c r="D34" s="28">
        <f t="shared" si="5"/>
        <v>5.2854412595741479E-3</v>
      </c>
      <c r="E34" s="28">
        <f t="shared" si="6"/>
        <v>3.4910398394744223E-3</v>
      </c>
      <c r="F34" s="28">
        <f t="shared" si="7"/>
        <v>4.1158845169537951E-3</v>
      </c>
      <c r="G34" s="99">
        <f t="shared" si="8"/>
        <v>7094.73145274953</v>
      </c>
    </row>
    <row r="35" spans="1:14" x14ac:dyDescent="0.25">
      <c r="A35" s="19"/>
      <c r="B35" s="20" t="s">
        <v>20</v>
      </c>
      <c r="C35" s="26">
        <f>SUM(C27:C34)</f>
        <v>1</v>
      </c>
      <c r="D35" s="26">
        <f>SUM(D27:D34)</f>
        <v>1</v>
      </c>
      <c r="E35" s="26">
        <f t="shared" ref="E35" si="9">SUM(E27:E34)</f>
        <v>1</v>
      </c>
      <c r="F35" s="26">
        <f>SUM(F27:F34)</f>
        <v>0.99999999999999989</v>
      </c>
      <c r="G35" s="38">
        <f>SUM(G27:G34)</f>
        <v>1723744.0514974429</v>
      </c>
      <c r="N35" s="38"/>
    </row>
    <row r="36" spans="1:14" x14ac:dyDescent="0.25">
      <c r="A36" s="19"/>
      <c r="B36" s="20"/>
      <c r="C36" s="26"/>
      <c r="D36" s="26"/>
      <c r="E36" s="26"/>
      <c r="F36" s="26"/>
      <c r="G36" s="38"/>
      <c r="H36" s="38"/>
      <c r="I36" s="38"/>
      <c r="J36" s="38"/>
      <c r="K36" s="38"/>
      <c r="L36" s="38"/>
      <c r="M36" s="38"/>
      <c r="N36" s="21"/>
    </row>
    <row r="38" spans="1:14" ht="15.75" x14ac:dyDescent="0.25">
      <c r="A38" s="42" t="s">
        <v>29</v>
      </c>
    </row>
    <row r="39" spans="1:14" ht="28.5" customHeight="1" thickBot="1" x14ac:dyDescent="0.3">
      <c r="C39" s="103" t="s">
        <v>25</v>
      </c>
      <c r="D39" s="103" t="s">
        <v>36</v>
      </c>
      <c r="E39" s="103" t="s">
        <v>34</v>
      </c>
      <c r="F39" s="103" t="s">
        <v>35</v>
      </c>
    </row>
    <row r="40" spans="1:14" ht="42" customHeight="1" x14ac:dyDescent="0.25">
      <c r="A40" s="22" t="s">
        <v>8</v>
      </c>
      <c r="B40" s="35" t="s">
        <v>9</v>
      </c>
      <c r="C40" s="104"/>
      <c r="D40" s="104"/>
      <c r="E40" s="104"/>
      <c r="F40" s="104"/>
    </row>
    <row r="41" spans="1:14" ht="15.75" thickBot="1" x14ac:dyDescent="0.3">
      <c r="A41" s="2" t="s">
        <v>10</v>
      </c>
      <c r="B41" s="34" t="s">
        <v>11</v>
      </c>
      <c r="C41" s="44">
        <f t="shared" ref="C41:D48" si="10">O11</f>
        <v>1475669384.5699999</v>
      </c>
      <c r="D41" s="44">
        <f t="shared" si="10"/>
        <v>0</v>
      </c>
      <c r="E41" s="37">
        <f t="shared" ref="E41:E48" si="11">G27</f>
        <v>417332.54510159988</v>
      </c>
      <c r="F41" s="40">
        <f>E41/C41</f>
        <v>2.8280897433079682E-4</v>
      </c>
      <c r="G41" s="47"/>
    </row>
    <row r="42" spans="1:14" ht="15.75" thickBot="1" x14ac:dyDescent="0.3">
      <c r="A42" s="2" t="s">
        <v>12</v>
      </c>
      <c r="B42" s="3" t="s">
        <v>11</v>
      </c>
      <c r="C42" s="44">
        <f t="shared" si="10"/>
        <v>650941021.55999994</v>
      </c>
      <c r="D42" s="44">
        <f t="shared" si="10"/>
        <v>0</v>
      </c>
      <c r="E42" s="37">
        <f t="shared" si="11"/>
        <v>184091.96265722471</v>
      </c>
      <c r="F42" s="40">
        <f>E42/C42</f>
        <v>2.8280897433079688E-4</v>
      </c>
      <c r="G42" s="47"/>
    </row>
    <row r="43" spans="1:14" ht="15.75" thickBot="1" x14ac:dyDescent="0.3">
      <c r="A43" s="2" t="s">
        <v>13</v>
      </c>
      <c r="B43" s="3" t="s">
        <v>14</v>
      </c>
      <c r="C43" s="44">
        <f t="shared" si="10"/>
        <v>2111013426.2608001</v>
      </c>
      <c r="D43" s="44">
        <f t="shared" si="10"/>
        <v>6007527.2799999993</v>
      </c>
      <c r="E43" s="37">
        <f t="shared" si="11"/>
        <v>597013.54187935812</v>
      </c>
      <c r="F43" s="40">
        <f>E43/D43</f>
        <v>9.9377583164192998E-2</v>
      </c>
      <c r="G43" s="47"/>
    </row>
    <row r="44" spans="1:14" ht="15.75" thickBot="1" x14ac:dyDescent="0.3">
      <c r="A44" s="2" t="s">
        <v>15</v>
      </c>
      <c r="B44" s="3" t="s">
        <v>14</v>
      </c>
      <c r="C44" s="44">
        <f t="shared" si="10"/>
        <v>1771790317.5571108</v>
      </c>
      <c r="D44" s="44">
        <f t="shared" si="10"/>
        <v>4086112.4669999997</v>
      </c>
      <c r="E44" s="37">
        <f t="shared" si="11"/>
        <v>501078.20243756339</v>
      </c>
      <c r="F44" s="40">
        <f t="shared" ref="F44" si="12">E44/D44</f>
        <v>0.12262956697456057</v>
      </c>
      <c r="G44" s="47"/>
    </row>
    <row r="45" spans="1:14" ht="15.75" thickBot="1" x14ac:dyDescent="0.3">
      <c r="A45" s="2" t="s">
        <v>16</v>
      </c>
      <c r="B45" s="3" t="s">
        <v>14</v>
      </c>
      <c r="C45" s="44">
        <f t="shared" si="10"/>
        <v>49828832.532727957</v>
      </c>
      <c r="D45" s="44">
        <f t="shared" si="10"/>
        <v>97086.65554762329</v>
      </c>
      <c r="E45" s="37">
        <f>G31</f>
        <v>14092.041020681836</v>
      </c>
      <c r="F45" s="40">
        <f>E45/D45</f>
        <v>0.14514910356314992</v>
      </c>
      <c r="G45" s="47"/>
    </row>
    <row r="46" spans="1:14" ht="15.75" thickBot="1" x14ac:dyDescent="0.3">
      <c r="A46" s="2" t="s">
        <v>17</v>
      </c>
      <c r="B46" s="3" t="s">
        <v>14</v>
      </c>
      <c r="C46" s="44">
        <f t="shared" si="10"/>
        <v>0</v>
      </c>
      <c r="D46" s="44">
        <f t="shared" si="10"/>
        <v>0</v>
      </c>
      <c r="E46" s="37">
        <f t="shared" si="11"/>
        <v>0</v>
      </c>
      <c r="F46" s="40">
        <v>0</v>
      </c>
      <c r="G46" s="47"/>
    </row>
    <row r="47" spans="1:14" ht="15.75" thickBot="1" x14ac:dyDescent="0.3">
      <c r="A47" s="2" t="s">
        <v>18</v>
      </c>
      <c r="B47" s="8" t="s">
        <v>11</v>
      </c>
      <c r="C47" s="44">
        <f t="shared" si="10"/>
        <v>10752936.52</v>
      </c>
      <c r="D47" s="44">
        <f t="shared" si="10"/>
        <v>0</v>
      </c>
      <c r="E47" s="37">
        <f t="shared" si="11"/>
        <v>3041.026948265368</v>
      </c>
      <c r="F47" s="40">
        <f>E47/C47</f>
        <v>2.8280897433079688E-4</v>
      </c>
      <c r="G47" s="47"/>
    </row>
    <row r="48" spans="1:14" ht="15.75" thickBot="1" x14ac:dyDescent="0.3">
      <c r="A48" s="13" t="s">
        <v>19</v>
      </c>
      <c r="B48" s="14" t="s">
        <v>14</v>
      </c>
      <c r="C48" s="45">
        <f t="shared" si="10"/>
        <v>25086656</v>
      </c>
      <c r="D48" s="45">
        <f t="shared" si="10"/>
        <v>71868.66</v>
      </c>
      <c r="E48" s="39">
        <f t="shared" si="11"/>
        <v>7094.73145274953</v>
      </c>
      <c r="F48" s="41">
        <f>E48/D48</f>
        <v>9.8718014956025751E-2</v>
      </c>
      <c r="G48" s="47"/>
    </row>
    <row r="49" spans="1:5" x14ac:dyDescent="0.25">
      <c r="A49" s="19"/>
      <c r="B49" s="20" t="s">
        <v>20</v>
      </c>
      <c r="C49" s="46">
        <f>SUM(C41:C48)</f>
        <v>6095082575.000639</v>
      </c>
      <c r="D49" s="46">
        <f>SUM(D41:D48)</f>
        <v>10262595.062547622</v>
      </c>
      <c r="E49" s="38">
        <f>SUM(E41:E48)</f>
        <v>1723744.0514974429</v>
      </c>
    </row>
  </sheetData>
  <mergeCells count="22">
    <mergeCell ref="F39:F40"/>
    <mergeCell ref="D39:D40"/>
    <mergeCell ref="K9:K10"/>
    <mergeCell ref="L9:L10"/>
    <mergeCell ref="I7:I10"/>
    <mergeCell ref="J7:J10"/>
    <mergeCell ref="M8:M10"/>
    <mergeCell ref="N8:N10"/>
    <mergeCell ref="O8:O10"/>
    <mergeCell ref="P8:P10"/>
    <mergeCell ref="C39:C40"/>
    <mergeCell ref="E39:E40"/>
    <mergeCell ref="F25:F26"/>
    <mergeCell ref="C25:C26"/>
    <mergeCell ref="D25:D26"/>
    <mergeCell ref="E25:E26"/>
    <mergeCell ref="C9:C10"/>
    <mergeCell ref="D9:D10"/>
    <mergeCell ref="E9:E10"/>
    <mergeCell ref="F9:F10"/>
    <mergeCell ref="G9:G10"/>
    <mergeCell ref="H9:H10"/>
  </mergeCells>
  <dataValidations count="1">
    <dataValidation type="list" allowBlank="1" showInputMessage="1" showErrorMessage="1" sqref="B11:B18 B41:B48">
      <formula1>"kWh, kW, kVA"</formula1>
    </dataValidation>
  </dataValidations>
  <pageMargins left="0.70866141732283472" right="0.70866141732283472" top="0.35433070866141736" bottom="0.74803149606299213" header="0.31496062992125984" footer="0.31496062992125984"/>
  <pageSetup scale="3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90" zoomScaleNormal="90" workbookViewId="0">
      <selection activeCell="J1" sqref="J1:J8"/>
    </sheetView>
  </sheetViews>
  <sheetFormatPr defaultRowHeight="15" x14ac:dyDescent="0.25"/>
  <cols>
    <col min="1" max="1" width="45.42578125" customWidth="1"/>
    <col min="2" max="2" width="8.140625" customWidth="1"/>
    <col min="3" max="4" width="25.42578125" customWidth="1"/>
    <col min="5" max="7" width="25.42578125" hidden="1" customWidth="1"/>
    <col min="8" max="8" width="8.140625" bestFit="1" customWidth="1"/>
    <col min="9" max="10" width="18.85546875" customWidth="1"/>
  </cols>
  <sheetData>
    <row r="1" spans="1:10" ht="18.75" x14ac:dyDescent="0.3">
      <c r="A1" s="43"/>
      <c r="J1" s="120" t="s">
        <v>77</v>
      </c>
    </row>
    <row r="2" spans="1:10" ht="18.75" x14ac:dyDescent="0.3">
      <c r="A2" s="43"/>
      <c r="J2" s="120" t="s">
        <v>30</v>
      </c>
    </row>
    <row r="3" spans="1:10" ht="18.75" x14ac:dyDescent="0.3">
      <c r="A3" s="43"/>
      <c r="J3" s="120" t="s">
        <v>31</v>
      </c>
    </row>
    <row r="4" spans="1:10" ht="18.75" x14ac:dyDescent="0.3">
      <c r="A4" s="43"/>
      <c r="J4" s="120" t="s">
        <v>32</v>
      </c>
    </row>
    <row r="5" spans="1:10" ht="18.75" x14ac:dyDescent="0.3">
      <c r="A5" s="43"/>
      <c r="J5" s="120" t="s">
        <v>33</v>
      </c>
    </row>
    <row r="6" spans="1:10" x14ac:dyDescent="0.25">
      <c r="J6" s="120" t="s">
        <v>78</v>
      </c>
    </row>
    <row r="7" spans="1:10" x14ac:dyDescent="0.25">
      <c r="A7" s="113" t="s">
        <v>63</v>
      </c>
      <c r="B7" s="113"/>
      <c r="C7" s="113"/>
      <c r="D7" s="113"/>
      <c r="E7" s="113"/>
      <c r="H7" s="48"/>
      <c r="J7" s="120" t="s">
        <v>79</v>
      </c>
    </row>
    <row r="8" spans="1:10" ht="15.75" thickBot="1" x14ac:dyDescent="0.3">
      <c r="B8" s="49"/>
      <c r="C8" s="50" t="s">
        <v>20</v>
      </c>
      <c r="D8" s="51">
        <v>2015</v>
      </c>
      <c r="E8" s="51">
        <v>2014</v>
      </c>
      <c r="F8" s="52">
        <v>2013</v>
      </c>
      <c r="G8" s="53">
        <v>2012</v>
      </c>
      <c r="J8" s="120" t="s">
        <v>80</v>
      </c>
    </row>
    <row r="9" spans="1:10" ht="39.75" thickBot="1" x14ac:dyDescent="0.3">
      <c r="A9" s="54" t="s">
        <v>71</v>
      </c>
      <c r="B9" s="55" t="s">
        <v>37</v>
      </c>
      <c r="C9" s="56">
        <f>SUM(D9:G9)</f>
        <v>4493810494.8719358</v>
      </c>
      <c r="D9" s="57">
        <f>'[2]Derived Units'!$N$44</f>
        <v>4493810494.8719358</v>
      </c>
      <c r="E9" s="58"/>
      <c r="F9" s="59"/>
      <c r="G9" s="59"/>
      <c r="H9" s="60"/>
      <c r="I9" s="60"/>
      <c r="J9" s="60"/>
    </row>
    <row r="10" spans="1:10" ht="27" thickBot="1" x14ac:dyDescent="0.3">
      <c r="A10" s="54" t="s">
        <v>70</v>
      </c>
      <c r="B10" s="55" t="s">
        <v>38</v>
      </c>
      <c r="C10" s="56">
        <f>SUM(D10:G10)</f>
        <v>52979199.709999993</v>
      </c>
      <c r="D10" s="61">
        <f>'[1]Export Worksheet'!$F$16</f>
        <v>52979199.709999993</v>
      </c>
      <c r="E10" s="61">
        <f>E33</f>
        <v>0</v>
      </c>
      <c r="F10" s="62">
        <f>F33</f>
        <v>0</v>
      </c>
      <c r="G10" s="62">
        <f>G33</f>
        <v>0</v>
      </c>
      <c r="H10" s="60"/>
      <c r="I10" s="60"/>
      <c r="J10" s="60"/>
    </row>
    <row r="11" spans="1:10" ht="27" thickBot="1" x14ac:dyDescent="0.3">
      <c r="A11" s="63" t="s">
        <v>39</v>
      </c>
      <c r="B11" s="64" t="s">
        <v>40</v>
      </c>
      <c r="C11" s="65">
        <f>IFERROR(+C10/C9,0)</f>
        <v>1.1789371129569581E-2</v>
      </c>
      <c r="D11" s="66"/>
      <c r="E11" s="67"/>
      <c r="F11" s="67"/>
      <c r="G11" s="67"/>
      <c r="H11" s="60"/>
      <c r="I11" s="60"/>
      <c r="J11" s="60"/>
    </row>
    <row r="12" spans="1:10" x14ac:dyDescent="0.25">
      <c r="A12" s="19"/>
      <c r="B12" s="19"/>
      <c r="C12" s="19"/>
      <c r="D12" s="19"/>
      <c r="E12" s="19"/>
    </row>
    <row r="13" spans="1:10" x14ac:dyDescent="0.25">
      <c r="A13" s="19"/>
      <c r="B13" s="19"/>
      <c r="C13" s="68"/>
      <c r="D13" s="26"/>
      <c r="E13" s="68"/>
    </row>
    <row r="14" spans="1:10" x14ac:dyDescent="0.25">
      <c r="A14" s="114" t="s">
        <v>64</v>
      </c>
      <c r="B14" s="114"/>
      <c r="C14" s="114"/>
      <c r="D14" s="19"/>
      <c r="E14" s="69"/>
    </row>
    <row r="15" spans="1:10" ht="15.75" thickBot="1" x14ac:dyDescent="0.3">
      <c r="A15" s="70"/>
      <c r="B15" s="70"/>
      <c r="C15" s="71"/>
      <c r="D15" s="19"/>
      <c r="E15" s="19"/>
    </row>
    <row r="16" spans="1:10" ht="15.75" thickBot="1" x14ac:dyDescent="0.3">
      <c r="A16" s="72" t="s">
        <v>72</v>
      </c>
      <c r="B16" s="73" t="s">
        <v>41</v>
      </c>
      <c r="C16" s="74">
        <v>1744308.35</v>
      </c>
      <c r="D16" s="19"/>
      <c r="E16" s="19"/>
    </row>
    <row r="17" spans="1:10" ht="27" thickBot="1" x14ac:dyDescent="0.3">
      <c r="A17" s="54" t="s">
        <v>73</v>
      </c>
      <c r="B17" s="75" t="s">
        <v>42</v>
      </c>
      <c r="C17" s="76">
        <f>+C11*C16</f>
        <v>20564.298502557154</v>
      </c>
      <c r="D17" s="77"/>
      <c r="E17" s="19"/>
    </row>
    <row r="18" spans="1:10" ht="27" thickBot="1" x14ac:dyDescent="0.3">
      <c r="A18" s="54" t="s">
        <v>74</v>
      </c>
      <c r="B18" s="75" t="s">
        <v>43</v>
      </c>
      <c r="C18" s="74">
        <f>+C16-C17</f>
        <v>1723744.0514974429</v>
      </c>
      <c r="D18" s="19"/>
      <c r="E18" s="19"/>
    </row>
    <row r="19" spans="1:10" x14ac:dyDescent="0.25">
      <c r="A19" s="19"/>
      <c r="B19" s="19"/>
      <c r="C19" s="19"/>
      <c r="D19" s="19"/>
      <c r="E19" s="19"/>
    </row>
    <row r="20" spans="1:10" x14ac:dyDescent="0.25">
      <c r="A20" s="115" t="s">
        <v>75</v>
      </c>
      <c r="B20" s="115"/>
      <c r="C20" s="116"/>
      <c r="D20" s="116"/>
      <c r="E20" s="19"/>
    </row>
    <row r="21" spans="1:10" x14ac:dyDescent="0.25">
      <c r="A21" s="78" t="s">
        <v>44</v>
      </c>
      <c r="B21" s="78"/>
      <c r="C21" s="117">
        <v>10</v>
      </c>
      <c r="D21" s="118"/>
      <c r="E21" s="118"/>
      <c r="F21" s="118"/>
      <c r="G21" s="119"/>
      <c r="H21" s="79"/>
      <c r="I21" s="79"/>
      <c r="J21" s="79"/>
    </row>
    <row r="22" spans="1:10" ht="64.5" x14ac:dyDescent="0.25">
      <c r="A22" s="80" t="s">
        <v>45</v>
      </c>
      <c r="B22" s="80"/>
      <c r="C22" s="81" t="s">
        <v>46</v>
      </c>
      <c r="D22" s="81" t="s">
        <v>47</v>
      </c>
      <c r="E22" s="81" t="s">
        <v>48</v>
      </c>
      <c r="F22" s="81" t="s">
        <v>49</v>
      </c>
      <c r="G22" s="81" t="s">
        <v>50</v>
      </c>
      <c r="H22" s="50" t="s">
        <v>51</v>
      </c>
      <c r="I22" s="78" t="s">
        <v>76</v>
      </c>
      <c r="J22" s="78" t="s">
        <v>52</v>
      </c>
    </row>
    <row r="23" spans="1:10" x14ac:dyDescent="0.25">
      <c r="A23" s="82" t="s">
        <v>53</v>
      </c>
      <c r="B23" s="82"/>
      <c r="C23" s="83">
        <f t="shared" ref="C23:C33" si="0">SUM(D23:G23)</f>
        <v>6181249.8300000001</v>
      </c>
      <c r="D23" s="84">
        <f>'[1]Export Worksheet'!$R$4</f>
        <v>6181249.8300000001</v>
      </c>
      <c r="E23" s="85"/>
      <c r="F23" s="85"/>
      <c r="G23" s="85"/>
      <c r="H23" s="86">
        <f t="shared" ref="H23:H32" si="1">IFERROR(+C23/$C$33,0)</f>
        <v>0.11667314462723506</v>
      </c>
      <c r="I23" s="87">
        <f>+H23*$C$17</f>
        <v>2399.3013733464841</v>
      </c>
      <c r="J23" s="88">
        <f t="shared" ref="J23:J32" si="2">+I23/12</f>
        <v>199.941781112207</v>
      </c>
    </row>
    <row r="24" spans="1:10" x14ac:dyDescent="0.25">
      <c r="A24" s="89" t="s">
        <v>54</v>
      </c>
      <c r="B24" s="89"/>
      <c r="C24" s="90">
        <f t="shared" si="0"/>
        <v>6111818.4900000002</v>
      </c>
      <c r="D24" s="84">
        <f>'[1]Export Worksheet'!$R$5</f>
        <v>6111818.4900000002</v>
      </c>
      <c r="E24" s="91"/>
      <c r="F24" s="91"/>
      <c r="G24" s="91"/>
      <c r="H24" s="86">
        <f t="shared" si="1"/>
        <v>0.11536260501206427</v>
      </c>
      <c r="I24" s="87">
        <f t="shared" ref="I24:I32" si="3">+H24*$C$17</f>
        <v>2372.3510455006858</v>
      </c>
      <c r="J24" s="92">
        <f t="shared" si="2"/>
        <v>197.69592045839048</v>
      </c>
    </row>
    <row r="25" spans="1:10" x14ac:dyDescent="0.25">
      <c r="A25" s="89" t="s">
        <v>55</v>
      </c>
      <c r="B25" s="89"/>
      <c r="C25" s="90">
        <f t="shared" si="0"/>
        <v>6412871.2800000003</v>
      </c>
      <c r="D25" s="84">
        <f>'[1]Export Worksheet'!$R$6</f>
        <v>6412871.2800000003</v>
      </c>
      <c r="E25" s="91"/>
      <c r="F25" s="91"/>
      <c r="G25" s="91"/>
      <c r="H25" s="86">
        <f t="shared" si="1"/>
        <v>0.12104507646591629</v>
      </c>
      <c r="I25" s="87">
        <f t="shared" si="3"/>
        <v>2489.2070847099585</v>
      </c>
      <c r="J25" s="92">
        <f t="shared" si="2"/>
        <v>207.43392372582989</v>
      </c>
    </row>
    <row r="26" spans="1:10" x14ac:dyDescent="0.25">
      <c r="A26" s="89" t="s">
        <v>56</v>
      </c>
      <c r="B26" s="89"/>
      <c r="C26" s="90">
        <f t="shared" si="0"/>
        <v>5755039.3100000005</v>
      </c>
      <c r="D26" s="84">
        <f>'[1]Export Worksheet'!$R$7</f>
        <v>5755039.3100000005</v>
      </c>
      <c r="E26" s="91"/>
      <c r="F26" s="91"/>
      <c r="G26" s="91"/>
      <c r="H26" s="86">
        <f t="shared" si="1"/>
        <v>0.10862827942857199</v>
      </c>
      <c r="I26" s="87">
        <f t="shared" si="3"/>
        <v>2233.864363988343</v>
      </c>
      <c r="J26" s="92">
        <f t="shared" si="2"/>
        <v>186.15536366569526</v>
      </c>
    </row>
    <row r="27" spans="1:10" x14ac:dyDescent="0.25">
      <c r="A27" s="89" t="s">
        <v>57</v>
      </c>
      <c r="B27" s="89"/>
      <c r="C27" s="90">
        <f t="shared" si="0"/>
        <v>5795644.4299999997</v>
      </c>
      <c r="D27" s="84">
        <f>'[1]Export Worksheet'!$R$8</f>
        <v>5795644.4299999997</v>
      </c>
      <c r="E27" s="91"/>
      <c r="F27" s="91"/>
      <c r="G27" s="91"/>
      <c r="H27" s="86">
        <f t="shared" si="1"/>
        <v>0.1093947145620256</v>
      </c>
      <c r="I27" s="87">
        <f t="shared" si="3"/>
        <v>2249.6255648555302</v>
      </c>
      <c r="J27" s="92">
        <f t="shared" si="2"/>
        <v>187.46879707129418</v>
      </c>
    </row>
    <row r="28" spans="1:10" x14ac:dyDescent="0.25">
      <c r="A28" s="89" t="s">
        <v>58</v>
      </c>
      <c r="B28" s="89"/>
      <c r="C28" s="90">
        <f t="shared" si="0"/>
        <v>3550849.9699999997</v>
      </c>
      <c r="D28" s="84">
        <f>'[1]Export Worksheet'!$R$9</f>
        <v>3550849.9699999997</v>
      </c>
      <c r="E28" s="91"/>
      <c r="F28" s="91"/>
      <c r="G28" s="91"/>
      <c r="H28" s="86">
        <f t="shared" si="1"/>
        <v>6.7023473163747418E-2</v>
      </c>
      <c r="I28" s="87">
        <f t="shared" si="3"/>
        <v>1378.2907088174306</v>
      </c>
      <c r="J28" s="92">
        <f t="shared" si="2"/>
        <v>114.85755906811922</v>
      </c>
    </row>
    <row r="29" spans="1:10" x14ac:dyDescent="0.25">
      <c r="A29" s="89" t="s">
        <v>59</v>
      </c>
      <c r="B29" s="89"/>
      <c r="C29" s="90">
        <f t="shared" si="0"/>
        <v>4680719.24</v>
      </c>
      <c r="D29" s="84">
        <f>'[1]Export Worksheet'!$R$10</f>
        <v>4680719.24</v>
      </c>
      <c r="E29" s="91"/>
      <c r="F29" s="91"/>
      <c r="G29" s="91"/>
      <c r="H29" s="86">
        <f t="shared" si="1"/>
        <v>8.8350131100913915E-2</v>
      </c>
      <c r="I29" s="87">
        <f t="shared" si="3"/>
        <v>1816.8584686992522</v>
      </c>
      <c r="J29" s="92">
        <f t="shared" si="2"/>
        <v>151.40487239160436</v>
      </c>
    </row>
    <row r="30" spans="1:10" x14ac:dyDescent="0.25">
      <c r="A30" s="89" t="s">
        <v>60</v>
      </c>
      <c r="B30" s="89"/>
      <c r="C30" s="90">
        <f t="shared" si="0"/>
        <v>3257246.48</v>
      </c>
      <c r="D30" s="84">
        <f>'[1]Export Worksheet'!$R$11</f>
        <v>3257246.48</v>
      </c>
      <c r="E30" s="91"/>
      <c r="F30" s="91"/>
      <c r="G30" s="91"/>
      <c r="H30" s="86">
        <f t="shared" si="1"/>
        <v>6.1481609722866079E-2</v>
      </c>
      <c r="I30" s="87">
        <f t="shared" si="3"/>
        <v>1264.3261747587383</v>
      </c>
      <c r="J30" s="92">
        <f t="shared" si="2"/>
        <v>105.36051456322819</v>
      </c>
    </row>
    <row r="31" spans="1:10" x14ac:dyDescent="0.25">
      <c r="A31" s="89" t="s">
        <v>61</v>
      </c>
      <c r="B31" s="89"/>
      <c r="C31" s="90">
        <f t="shared" si="0"/>
        <v>4935187.63</v>
      </c>
      <c r="D31" s="84">
        <f>'[1]Export Worksheet'!$R$12</f>
        <v>4935187.63</v>
      </c>
      <c r="E31" s="91"/>
      <c r="F31" s="91"/>
      <c r="G31" s="91"/>
      <c r="H31" s="86">
        <f t="shared" si="1"/>
        <v>9.3153306524342741E-2</v>
      </c>
      <c r="I31" s="87">
        <f t="shared" si="3"/>
        <v>1915.632401866789</v>
      </c>
      <c r="J31" s="92">
        <f t="shared" si="2"/>
        <v>159.63603348889907</v>
      </c>
    </row>
    <row r="32" spans="1:10" x14ac:dyDescent="0.25">
      <c r="A32" s="89" t="s">
        <v>62</v>
      </c>
      <c r="B32" s="89"/>
      <c r="C32" s="90">
        <f t="shared" si="0"/>
        <v>6298573.0499999998</v>
      </c>
      <c r="D32" s="85">
        <f>'[1]Export Worksheet'!$R$13</f>
        <v>6298573.0499999998</v>
      </c>
      <c r="E32" s="91"/>
      <c r="F32" s="91"/>
      <c r="G32" s="91"/>
      <c r="H32" s="86">
        <f t="shared" si="1"/>
        <v>0.11888765939231663</v>
      </c>
      <c r="I32" s="87">
        <f t="shared" si="3"/>
        <v>2444.8413160139421</v>
      </c>
      <c r="J32" s="92">
        <f t="shared" si="2"/>
        <v>203.73677633449518</v>
      </c>
    </row>
    <row r="33" spans="1:10" x14ac:dyDescent="0.25">
      <c r="A33" s="93" t="s">
        <v>20</v>
      </c>
      <c r="B33" s="93"/>
      <c r="C33" s="94">
        <f t="shared" si="0"/>
        <v>52979199.710000001</v>
      </c>
      <c r="D33" s="94">
        <f t="shared" ref="D33:H33" si="4">SUM(D23:D32)</f>
        <v>52979199.710000001</v>
      </c>
      <c r="E33" s="94">
        <f t="shared" si="4"/>
        <v>0</v>
      </c>
      <c r="F33" s="94">
        <f t="shared" si="4"/>
        <v>0</v>
      </c>
      <c r="G33" s="94">
        <f t="shared" si="4"/>
        <v>0</v>
      </c>
      <c r="H33" s="95">
        <f t="shared" si="4"/>
        <v>1</v>
      </c>
      <c r="I33" s="96">
        <f>SUM(I23:I32)</f>
        <v>20564.298502557154</v>
      </c>
      <c r="J33" s="97"/>
    </row>
    <row r="34" spans="1:10" x14ac:dyDescent="0.25">
      <c r="I34" s="44"/>
    </row>
  </sheetData>
  <mergeCells count="4">
    <mergeCell ref="A7:E7"/>
    <mergeCell ref="A14:C14"/>
    <mergeCell ref="A20:D20"/>
    <mergeCell ref="C21:G21"/>
  </mergeCells>
  <pageMargins left="0.70866141732283472" right="0.70866141732283472" top="0.35433070866141736" bottom="0.74803149606299213" header="0.31496062992125984" footer="0.31496062992125984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6930AC81FE74A97DB69A7F7AEBEEA" ma:contentTypeVersion="0" ma:contentTypeDescription="Create a new document." ma:contentTypeScope="" ma:versionID="3827822f73c73d9cc1399aa3875626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CB4B29-0D03-44B3-972B-A764047D4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98B722-64CD-4CAB-A318-000F62D8A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771941-DA25-4036-B629-188DC927D425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 B CBR RR</vt:lpstr>
      <vt:lpstr>CBR CLASS 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1-Staff-1</dc:title>
  <dc:creator>Belinda Dhaliwal</dc:creator>
  <cp:lastModifiedBy>Sharon du Quesnay</cp:lastModifiedBy>
  <cp:lastPrinted>2016-10-24T17:59:39Z</cp:lastPrinted>
  <dcterms:created xsi:type="dcterms:W3CDTF">2016-10-04T18:24:00Z</dcterms:created>
  <dcterms:modified xsi:type="dcterms:W3CDTF">2016-10-24T17:59:58Z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0x010100C526930AC81FE74A97DB69A7F7AEBEEA</vt:lpwstr>
  </property>
</Properties>
</file>