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7 COS\Submitted Application\"/>
    </mc:Choice>
  </mc:AlternateContent>
  <bookViews>
    <workbookView xWindow="0" yWindow="0" windowWidth="19200" windowHeight="6675"/>
  </bookViews>
  <sheets>
    <sheet name="2011" sheetId="1" r:id="rId1"/>
    <sheet name="2012" sheetId="2" r:id="rId2"/>
    <sheet name="2013" sheetId="3" r:id="rId3"/>
    <sheet name="2014" sheetId="4" r:id="rId4"/>
  </sheets>
  <calcPr calcId="152511"/>
</workbook>
</file>

<file path=xl/calcChain.xml><?xml version="1.0" encoding="utf-8"?>
<calcChain xmlns="http://schemas.openxmlformats.org/spreadsheetml/2006/main">
  <c r="Q34" i="4" l="1"/>
  <c r="Q40" i="4"/>
  <c r="Q44" i="4" s="1"/>
  <c r="Q38" i="4"/>
  <c r="Q36" i="4"/>
  <c r="AU40" i="4"/>
  <c r="AU38" i="4"/>
  <c r="AU36" i="4"/>
  <c r="AU42" i="4" s="1"/>
  <c r="AU34" i="4"/>
  <c r="Q29" i="3"/>
  <c r="Q34" i="3" s="1"/>
  <c r="P29" i="3"/>
  <c r="P34" i="3" s="1"/>
  <c r="Q27" i="3"/>
  <c r="P27" i="3"/>
  <c r="Q25" i="3"/>
  <c r="P25" i="3"/>
  <c r="P31" i="3" s="1"/>
  <c r="Q23" i="3"/>
  <c r="P23" i="3"/>
  <c r="AU29" i="3"/>
  <c r="AU23" i="3"/>
  <c r="AT23" i="3"/>
  <c r="AT29" i="3"/>
  <c r="AU27" i="3"/>
  <c r="AT27" i="3"/>
  <c r="AU25" i="3"/>
  <c r="AU31" i="3" s="1"/>
  <c r="AT25" i="3"/>
  <c r="P34" i="2"/>
  <c r="O27" i="1"/>
  <c r="P27" i="1"/>
  <c r="Q27" i="1"/>
  <c r="Q33" i="1" s="1"/>
  <c r="N27" i="1"/>
  <c r="P33" i="1"/>
  <c r="O21" i="1"/>
  <c r="P21" i="1"/>
  <c r="Q21" i="1"/>
  <c r="O24" i="1"/>
  <c r="O29" i="1" s="1"/>
  <c r="O31" i="1" s="1"/>
  <c r="P24" i="1"/>
  <c r="Q24" i="1"/>
  <c r="P29" i="2"/>
  <c r="O29" i="2"/>
  <c r="O34" i="2" s="1"/>
  <c r="P27" i="2"/>
  <c r="O27" i="2"/>
  <c r="O31" i="2" s="1"/>
  <c r="P25" i="2"/>
  <c r="P31" i="2" s="1"/>
  <c r="O25" i="2"/>
  <c r="P23" i="2"/>
  <c r="O23" i="2"/>
  <c r="O32" i="2" s="1"/>
  <c r="AT29" i="2"/>
  <c r="AS29" i="2"/>
  <c r="AT27" i="2"/>
  <c r="AS27" i="2"/>
  <c r="AT25" i="2"/>
  <c r="AT31" i="2" s="1"/>
  <c r="AT32" i="2" s="1"/>
  <c r="AS25" i="2"/>
  <c r="AS23" i="2"/>
  <c r="AT23" i="2"/>
  <c r="AR23" i="2"/>
  <c r="N21" i="1"/>
  <c r="N24" i="1"/>
  <c r="N19" i="1"/>
  <c r="AS21" i="1"/>
  <c r="AT21" i="1"/>
  <c r="AU21" i="1"/>
  <c r="AR21" i="1"/>
  <c r="AS27" i="1"/>
  <c r="AT27" i="1"/>
  <c r="AU27" i="1"/>
  <c r="AR27" i="1"/>
  <c r="AS19" i="1"/>
  <c r="AT19" i="1"/>
  <c r="AU19" i="1"/>
  <c r="AR19" i="1"/>
  <c r="AU32" i="3" l="1"/>
  <c r="N29" i="1"/>
  <c r="N31" i="1" s="1"/>
  <c r="P29" i="1"/>
  <c r="P31" i="1" s="1"/>
  <c r="AT31" i="3"/>
  <c r="AT32" i="3" s="1"/>
  <c r="AS31" i="2"/>
  <c r="AS32" i="2" s="1"/>
  <c r="Q31" i="3"/>
  <c r="P32" i="3"/>
  <c r="Q42" i="4"/>
  <c r="Q32" i="3"/>
  <c r="Q29" i="1"/>
  <c r="Q31" i="1" s="1"/>
  <c r="P32" i="2"/>
  <c r="AS24" i="1" l="1"/>
  <c r="AS29" i="1" s="1"/>
  <c r="AS31" i="1" s="1"/>
  <c r="AT24" i="1"/>
  <c r="AT29" i="1" s="1"/>
  <c r="AT31" i="1" s="1"/>
  <c r="AU24" i="1"/>
  <c r="AU29" i="1" s="1"/>
  <c r="AU31" i="1" s="1"/>
  <c r="AR24" i="1"/>
  <c r="AR29" i="1" s="1"/>
  <c r="AR31" i="1" s="1"/>
  <c r="AU22" i="1"/>
  <c r="AT22" i="1"/>
  <c r="AT25" i="1" l="1"/>
  <c r="AU25" i="1"/>
</calcChain>
</file>

<file path=xl/sharedStrings.xml><?xml version="1.0" encoding="utf-8"?>
<sst xmlns="http://schemas.openxmlformats.org/spreadsheetml/2006/main" count="1044" uniqueCount="95">
  <si>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</si>
  <si>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</si>
  <si>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</si>
  <si>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</si>
  <si>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</si>
  <si>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</si>
  <si>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</si>
  <si>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</si>
  <si>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</si>
  <si>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</si>
  <si>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</si>
  <si>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</si>
  <si>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</si>
  <si>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</si>
  <si>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</si>
  <si>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</si>
  <si>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Welland Hydro-Electric System Corp.</t>
  </si>
  <si>
    <t>Residential</t>
  </si>
  <si>
    <t>EE</t>
  </si>
  <si>
    <t>Final; Released August 31, 2012</t>
  </si>
  <si>
    <t/>
  </si>
  <si>
    <t>Appliances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</si>
  <si>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</si>
  <si>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</si>
  <si>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</si>
  <si>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</si>
  <si>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</si>
  <si>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</si>
  <si>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</si>
  <si>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</si>
  <si>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New participants during the peaksaver extension period + Continuing participants that have signed a peaksaver PLUS agreement</t>
  </si>
  <si>
    <t>Devices</t>
  </si>
  <si>
    <t>Retailer Co-op</t>
  </si>
  <si>
    <t>Custom retailer initiative; Not evaluated</t>
  </si>
  <si>
    <t>Business</t>
  </si>
  <si>
    <t>Demand Response 3 (part of the Industrial program schedule)</t>
  </si>
  <si>
    <t>Commercial &amp; Institutional</t>
  </si>
  <si>
    <t>Gross reflects contracted MW and Net reflects Ex ante MW</t>
  </si>
  <si>
    <t>Facilities</t>
  </si>
  <si>
    <t>Direct Install Lighting</t>
  </si>
  <si>
    <t>Projects</t>
  </si>
  <si>
    <t>Retrofit</t>
  </si>
  <si>
    <t>Industrial</t>
  </si>
  <si>
    <t>Demand Response 3</t>
  </si>
  <si>
    <t>Home Assistance</t>
  </si>
  <si>
    <t>Home Assistance Program</t>
  </si>
  <si>
    <t>Not evaluated</t>
  </si>
  <si>
    <t>Pre-2011 Programs Completed in 2011</t>
  </si>
  <si>
    <t>Electricity Retrofit Incentive Program</t>
  </si>
  <si>
    <t>Not evaluated; 2010 Evaluation findings used</t>
  </si>
  <si>
    <t>High Performance New Construction</t>
  </si>
  <si>
    <t>Activity/ Participation
(i.e. # of appliances)</t>
  </si>
  <si>
    <t>C&amp;I</t>
  </si>
  <si>
    <t>Final; Released August 31, 2013</t>
  </si>
  <si>
    <t>Energy Audit</t>
  </si>
  <si>
    <t>Audits</t>
  </si>
  <si>
    <t>Non-Tier 1</t>
  </si>
  <si>
    <t>Tier 1 - 2011 Adjustment</t>
  </si>
  <si>
    <t>Buildings</t>
  </si>
  <si>
    <t>ERIP</t>
  </si>
  <si>
    <t>Tx (Transmission) or Dx (Distribution) connected</t>
  </si>
  <si>
    <t>Notes</t>
  </si>
  <si>
    <t>Energy Audit Funding</t>
  </si>
  <si>
    <t>Dx</t>
  </si>
  <si>
    <t>N/A</t>
  </si>
  <si>
    <t>Audit</t>
  </si>
  <si>
    <t>DR-3</t>
  </si>
  <si>
    <t>New Construction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</si>
  <si>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</si>
  <si>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</si>
  <si>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</si>
  <si>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</si>
  <si>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</si>
  <si>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</si>
  <si>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</si>
  <si>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</si>
  <si>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</si>
  <si>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</si>
  <si>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Energy Manager</t>
  </si>
  <si>
    <t>Non-LDC</t>
  </si>
  <si>
    <t>Commercial</t>
  </si>
  <si>
    <t>n/a</t>
  </si>
  <si>
    <t>Custom loadshapes for clotheslines, outdoor timers and power bars based on survey results.</t>
  </si>
  <si>
    <t>Homes</t>
  </si>
  <si>
    <t>Other</t>
  </si>
  <si>
    <t>Time-of-Use Savings</t>
  </si>
  <si>
    <t>non-Tier 1</t>
  </si>
  <si>
    <t xml:space="preserve">Demand Response 3 </t>
  </si>
  <si>
    <t>Energy Managers</t>
  </si>
  <si>
    <t>2011 CDM Savings with Persistence - Welland Hydro</t>
  </si>
  <si>
    <t>2014 CDM Savings with Persistence - Welland Hydro</t>
  </si>
  <si>
    <t>2013 CDM Savings with Persistence - Welland Hydro</t>
  </si>
  <si>
    <t>2012 CDM Savings with Persistence - Welland Hydro</t>
  </si>
  <si>
    <t>Net Peak Demand</t>
  </si>
  <si>
    <t>Net Energy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</si>
</sst>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00"/>
    <numFmt numFmtId="165" formatCode="#,##0.000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3" fillId="0" borderId="0" xfId="0" applyNumberFormat="1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2" fontId="0" fillId="4" borderId="1" xfId="0" applyNumberFormat="1" applyFill="1" applyBorder="1"/>
    <xf numFmtId="0" fontId="0" fillId="0" borderId="0" xfId="0" applyFill="1"/>
    <xf numFmtId="165" fontId="5" fillId="0" borderId="1" xfId="0" applyNumberFormat="1" applyFont="1" applyFill="1" applyBorder="1"/>
    <xf numFmtId="165" fontId="0" fillId="4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165" fontId="5" fillId="4" borderId="1" xfId="0" applyNumberFormat="1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8" fillId="0" borderId="0" xfId="0" applyNumberFormat="1" applyFont="1"/>
    <xf numFmtId="165" fontId="8" fillId="0" borderId="0" xfId="0" applyNumberFormat="1" applyFont="1"/>
    <xf numFmtId="0" fontId="9" fillId="0" borderId="0" xfId="0" applyFont="1"/>
    <xf numFmtId="4" fontId="0" fillId="0" borderId="0" xfId="0" applyNumberFormat="1"/>
    <xf numFmtId="166" fontId="0" fillId="0" borderId="0" xfId="1" applyNumberFormat="1" applyFont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3" fontId="3" fillId="4" borderId="0" xfId="0" applyNumberFormat="1" applyFont="1" applyFill="1"/>
    <xf numFmtId="2" fontId="3" fillId="4" borderId="0" xfId="0" applyNumberFormat="1" applyFont="1" applyFill="1"/>
    <xf numFmtId="4" fontId="3" fillId="4" borderId="0" xfId="0" applyNumberFormat="1" applyFont="1" applyFill="1"/>
    <xf numFmtId="165" fontId="0" fillId="0" borderId="0" xfId="0" applyNumberFormat="1"/>
    <xf numFmtId="165" fontId="4" fillId="4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/>
    <xf numFmtId="165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/>
    <xf numFmtId="165" fontId="3" fillId="0" borderId="1" xfId="0" applyNumberFormat="1" applyFont="1" applyFill="1" applyBorder="1"/>
    <xf numFmtId="165" fontId="0" fillId="0" borderId="1" xfId="0" applyNumberFormat="1" applyFill="1" applyBorder="1"/>
    <xf numFmtId="2" fontId="0" fillId="0" borderId="0" xfId="0" applyNumberFormat="1"/>
    <xf numFmtId="164" fontId="0" fillId="0" borderId="0" xfId="0" applyNumberFormat="1"/>
    <xf numFmtId="165" fontId="8" fillId="4" borderId="0" xfId="0" applyNumberFormat="1" applyFont="1" applyFill="1"/>
    <xf numFmtId="0" fontId="0" fillId="4" borderId="0" xfId="0" applyFill="1"/>
    <xf numFmtId="0" fontId="10" fillId="4" borderId="5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6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9" sqref="A9"/>
    </sheetView>
  </sheetViews>
  <sheetFormatPr defaultRowHeight="14.25" x14ac:dyDescent="0.45"/>
  <cols>
    <col min="2" max="2" width="37.3984375" bestFit="1" customWidth="1"/>
    <col min="3" max="3" width="59.86328125" bestFit="1" customWidth="1"/>
    <col min="4" max="4" width="12.265625" customWidth="1"/>
    <col min="5" max="5" width="26.3984375" bestFit="1" customWidth="1"/>
    <col min="10" max="10" width="12.3984375" bestFit="1" customWidth="1"/>
    <col min="46" max="46" width="13.73046875" bestFit="1" customWidth="1"/>
  </cols>
  <sheetData>
    <row r="1" spans="1:73" ht="20.65" x14ac:dyDescent="0.6">
      <c r="A1" s="39" t="s">
        <v>89</v>
      </c>
    </row>
    <row r="2" spans="1:73" x14ac:dyDescent="0.45">
      <c r="N2" s="59" t="s">
        <v>93</v>
      </c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1"/>
      <c r="AR2" s="59" t="s">
        <v>94</v>
      </c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1"/>
    </row>
    <row r="3" spans="1:73" s="4" customFormat="1" ht="94.5" x14ac:dyDescent="0.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>
        <v>2011</v>
      </c>
      <c r="O3" s="3">
        <v>2012</v>
      </c>
      <c r="P3" s="3">
        <v>2013</v>
      </c>
      <c r="Q3" s="3">
        <v>2014</v>
      </c>
      <c r="R3" s="3">
        <v>2015</v>
      </c>
      <c r="S3" s="3">
        <v>2016</v>
      </c>
      <c r="T3" s="3">
        <v>2017</v>
      </c>
      <c r="U3" s="3">
        <v>2018</v>
      </c>
      <c r="V3" s="3">
        <v>2019</v>
      </c>
      <c r="W3" s="3">
        <v>2020</v>
      </c>
      <c r="X3" s="3">
        <v>2021</v>
      </c>
      <c r="Y3" s="3">
        <v>2022</v>
      </c>
      <c r="Z3" s="3">
        <v>2023</v>
      </c>
      <c r="AA3" s="3">
        <v>2024</v>
      </c>
      <c r="AB3" s="3">
        <v>2025</v>
      </c>
      <c r="AC3" s="3">
        <v>2026</v>
      </c>
      <c r="AD3" s="3">
        <v>2027</v>
      </c>
      <c r="AE3" s="3">
        <v>2028</v>
      </c>
      <c r="AF3" s="3">
        <v>2029</v>
      </c>
      <c r="AG3" s="3">
        <v>2030</v>
      </c>
      <c r="AH3" s="3">
        <v>2031</v>
      </c>
      <c r="AI3" s="3">
        <v>2032</v>
      </c>
      <c r="AJ3" s="3">
        <v>2033</v>
      </c>
      <c r="AK3" s="3">
        <v>2034</v>
      </c>
      <c r="AL3" s="3">
        <v>2035</v>
      </c>
      <c r="AM3" s="3">
        <v>2036</v>
      </c>
      <c r="AN3" s="3">
        <v>2037</v>
      </c>
      <c r="AO3" s="3">
        <v>2038</v>
      </c>
      <c r="AP3" s="3">
        <v>2039</v>
      </c>
      <c r="AQ3" s="3">
        <v>2040</v>
      </c>
      <c r="AR3" s="3">
        <v>2011</v>
      </c>
      <c r="AS3" s="3">
        <v>2012</v>
      </c>
      <c r="AT3" s="3">
        <v>2013</v>
      </c>
      <c r="AU3" s="3">
        <v>2014</v>
      </c>
      <c r="AV3" s="3">
        <v>2015</v>
      </c>
      <c r="AW3" s="3">
        <v>2016</v>
      </c>
      <c r="AX3" s="3">
        <v>2017</v>
      </c>
      <c r="AY3" s="3">
        <v>2018</v>
      </c>
      <c r="AZ3" s="3">
        <v>2019</v>
      </c>
      <c r="BA3" s="3">
        <v>2020</v>
      </c>
      <c r="BB3" s="3">
        <v>2021</v>
      </c>
      <c r="BC3" s="3">
        <v>2022</v>
      </c>
      <c r="BD3" s="3">
        <v>2023</v>
      </c>
      <c r="BE3" s="3">
        <v>2024</v>
      </c>
      <c r="BF3" s="3">
        <v>2025</v>
      </c>
      <c r="BG3" s="3">
        <v>2026</v>
      </c>
      <c r="BH3" s="3">
        <v>2027</v>
      </c>
      <c r="BI3" s="3">
        <v>2028</v>
      </c>
      <c r="BJ3" s="3">
        <v>2029</v>
      </c>
      <c r="BK3" s="3">
        <v>2030</v>
      </c>
      <c r="BL3" s="3">
        <v>2031</v>
      </c>
      <c r="BM3" s="3">
        <v>2032</v>
      </c>
      <c r="BN3" s="3">
        <v>2033</v>
      </c>
      <c r="BO3" s="3">
        <v>2034</v>
      </c>
      <c r="BP3" s="3">
        <v>2035</v>
      </c>
      <c r="BQ3" s="3">
        <v>2036</v>
      </c>
      <c r="BR3" s="3">
        <v>2037</v>
      </c>
      <c r="BS3" s="3">
        <v>2038</v>
      </c>
      <c r="BT3" s="3">
        <v>2039</v>
      </c>
      <c r="BU3" s="3">
        <v>2040</v>
      </c>
    </row>
    <row r="4" spans="1:73" s="5" customFormat="1" ht="15.75" x14ac:dyDescent="0.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6" t="s">
        <v>18</v>
      </c>
      <c r="G4" s="5">
        <v>2011</v>
      </c>
      <c r="H4" s="5" t="s">
        <v>19</v>
      </c>
      <c r="I4" s="5" t="s">
        <v>20</v>
      </c>
      <c r="J4" s="5" t="s">
        <v>21</v>
      </c>
      <c r="K4" s="7">
        <v>23.782678345634523</v>
      </c>
      <c r="L4" s="8">
        <v>4.8894459716581368E-3</v>
      </c>
      <c r="M4" s="7">
        <v>6.3792349750137927</v>
      </c>
      <c r="N4" s="8">
        <v>2.5198499404677274E-3</v>
      </c>
      <c r="O4" s="8">
        <v>2.5198499404677274E-3</v>
      </c>
      <c r="P4" s="8">
        <v>2.5198499404677274E-3</v>
      </c>
      <c r="Q4" s="8">
        <v>1.1636360627185446E-3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8">
        <v>0</v>
      </c>
      <c r="AR4" s="9">
        <v>3.2876352382654099</v>
      </c>
      <c r="AS4" s="9">
        <v>3.2876352382654099</v>
      </c>
      <c r="AT4" s="9">
        <v>3.2876352382654099</v>
      </c>
      <c r="AU4" s="9">
        <v>2.0748349831886426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9">
        <v>0</v>
      </c>
      <c r="BI4" s="9">
        <v>0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</row>
    <row r="5" spans="1:73" s="4" customFormat="1" ht="15.75" x14ac:dyDescent="0.5">
      <c r="A5" s="5" t="s">
        <v>13</v>
      </c>
      <c r="B5" s="5" t="s">
        <v>14</v>
      </c>
      <c r="C5" s="5" t="s">
        <v>22</v>
      </c>
      <c r="D5" s="4" t="s">
        <v>16</v>
      </c>
      <c r="E5" s="5" t="s">
        <v>17</v>
      </c>
      <c r="F5" s="10" t="s">
        <v>18</v>
      </c>
      <c r="G5" s="4">
        <v>2011</v>
      </c>
      <c r="H5" s="5" t="s">
        <v>19</v>
      </c>
      <c r="I5" s="5" t="s">
        <v>20</v>
      </c>
      <c r="J5" s="5" t="s">
        <v>21</v>
      </c>
      <c r="K5" s="11">
        <v>237.43091274610484</v>
      </c>
      <c r="L5" s="12">
        <v>2.8625207986307334E-2</v>
      </c>
      <c r="M5" s="11">
        <v>195.94136336590296</v>
      </c>
      <c r="N5" s="12">
        <v>1.3887332655893175E-2</v>
      </c>
      <c r="O5" s="12">
        <v>1.3887332655893175E-2</v>
      </c>
      <c r="P5" s="12">
        <v>1.3887332655893175E-2</v>
      </c>
      <c r="Q5" s="12">
        <v>1.3660840409552882E-2</v>
      </c>
      <c r="R5" s="12">
        <v>8.8836668856167467E-3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3">
        <v>97.172902422287194</v>
      </c>
      <c r="AS5" s="13">
        <v>97.172902422287194</v>
      </c>
      <c r="AT5" s="13">
        <v>97.172902422287194</v>
      </c>
      <c r="AU5" s="13">
        <v>96.970360729829153</v>
      </c>
      <c r="AV5" s="13">
        <v>67.566820642835552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0</v>
      </c>
      <c r="BU5" s="13">
        <v>0</v>
      </c>
    </row>
    <row r="6" spans="1:73" s="4" customFormat="1" ht="15.75" x14ac:dyDescent="0.5">
      <c r="A6" s="5" t="s">
        <v>13</v>
      </c>
      <c r="B6" s="5" t="s">
        <v>14</v>
      </c>
      <c r="C6" s="4" t="s">
        <v>23</v>
      </c>
      <c r="D6" s="4" t="s">
        <v>16</v>
      </c>
      <c r="E6" s="5" t="s">
        <v>17</v>
      </c>
      <c r="F6" s="10" t="s">
        <v>18</v>
      </c>
      <c r="G6" s="4">
        <v>2011</v>
      </c>
      <c r="H6" s="5" t="s">
        <v>19</v>
      </c>
      <c r="I6" s="5" t="s">
        <v>20</v>
      </c>
      <c r="J6" s="5" t="s">
        <v>24</v>
      </c>
      <c r="K6" s="11">
        <v>3375.927015338837</v>
      </c>
      <c r="L6" s="12">
        <v>5.833938632910771E-3</v>
      </c>
      <c r="M6" s="11">
        <v>104.33944078142768</v>
      </c>
      <c r="N6" s="12">
        <v>6.5222780890093254E-3</v>
      </c>
      <c r="O6" s="12">
        <v>6.5222780890093254E-3</v>
      </c>
      <c r="P6" s="12">
        <v>6.5222780890093254E-3</v>
      </c>
      <c r="Q6" s="12">
        <v>6.5222780890093254E-3</v>
      </c>
      <c r="R6" s="12">
        <v>6.0679714018729274E-3</v>
      </c>
      <c r="S6" s="12">
        <v>5.5716604829128043E-3</v>
      </c>
      <c r="T6" s="12">
        <v>4.5068199918210892E-3</v>
      </c>
      <c r="U6" s="12">
        <v>4.477476699790736E-3</v>
      </c>
      <c r="V6" s="12">
        <v>5.4280943058872561E-3</v>
      </c>
      <c r="W6" s="12">
        <v>2.5749049295458017E-3</v>
      </c>
      <c r="X6" s="12">
        <v>3.6617603189475681E-4</v>
      </c>
      <c r="Y6" s="12">
        <v>3.6602372038037085E-4</v>
      </c>
      <c r="Z6" s="12">
        <v>3.6602372038037085E-4</v>
      </c>
      <c r="AA6" s="12">
        <v>3.3973486533805421E-4</v>
      </c>
      <c r="AB6" s="12">
        <v>3.3973486533805421E-4</v>
      </c>
      <c r="AC6" s="12">
        <v>2.8674882038116776E-4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3">
        <v>113.99092389240248</v>
      </c>
      <c r="AS6" s="13">
        <v>113.99092389240248</v>
      </c>
      <c r="AT6" s="13">
        <v>113.99092389240248</v>
      </c>
      <c r="AU6" s="13">
        <v>113.99092389240248</v>
      </c>
      <c r="AV6" s="13">
        <v>104.17930959728841</v>
      </c>
      <c r="AW6" s="13">
        <v>93.46053427398283</v>
      </c>
      <c r="AX6" s="13">
        <v>70.463284882241041</v>
      </c>
      <c r="AY6" s="13">
        <v>70.206237644055136</v>
      </c>
      <c r="AZ6" s="13">
        <v>90.736627262474784</v>
      </c>
      <c r="BA6" s="13">
        <v>29.116592901909549</v>
      </c>
      <c r="BB6" s="13">
        <v>10.483943115984871</v>
      </c>
      <c r="BC6" s="13">
        <v>9.2287219985188855</v>
      </c>
      <c r="BD6" s="13">
        <v>9.2287219985188855</v>
      </c>
      <c r="BE6" s="13">
        <v>6.8157988177978357</v>
      </c>
      <c r="BF6" s="13">
        <v>6.8157988177978357</v>
      </c>
      <c r="BG6" s="13">
        <v>6.1928844651020185</v>
      </c>
      <c r="BH6" s="13">
        <v>0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0</v>
      </c>
      <c r="BU6" s="13">
        <v>0</v>
      </c>
    </row>
    <row r="7" spans="1:73" s="4" customFormat="1" ht="15.75" x14ac:dyDescent="0.5">
      <c r="A7" s="5" t="s">
        <v>13</v>
      </c>
      <c r="B7" s="5" t="s">
        <v>14</v>
      </c>
      <c r="C7" s="4" t="s">
        <v>25</v>
      </c>
      <c r="D7" s="4" t="s">
        <v>16</v>
      </c>
      <c r="E7" s="5" t="s">
        <v>17</v>
      </c>
      <c r="F7" s="10" t="s">
        <v>18</v>
      </c>
      <c r="G7" s="4">
        <v>2011</v>
      </c>
      <c r="H7" s="5" t="s">
        <v>19</v>
      </c>
      <c r="I7" s="5" t="s">
        <v>20</v>
      </c>
      <c r="J7" s="5" t="s">
        <v>24</v>
      </c>
      <c r="K7" s="11">
        <v>1980.4387677689995</v>
      </c>
      <c r="L7" s="12">
        <v>4.0438797030869604E-3</v>
      </c>
      <c r="M7" s="11">
        <v>67.497293489216773</v>
      </c>
      <c r="N7" s="12">
        <v>4.5697853309865305E-3</v>
      </c>
      <c r="O7" s="12">
        <v>4.5697853309865305E-3</v>
      </c>
      <c r="P7" s="12">
        <v>4.5697853309865305E-3</v>
      </c>
      <c r="Q7" s="12">
        <v>4.5697853309865305E-3</v>
      </c>
      <c r="R7" s="12">
        <v>4.295362887918458E-3</v>
      </c>
      <c r="S7" s="12">
        <v>3.9955679283485467E-3</v>
      </c>
      <c r="T7" s="12">
        <v>3.3735790741424251E-3</v>
      </c>
      <c r="U7" s="12">
        <v>3.3388328902461645E-3</v>
      </c>
      <c r="V7" s="12">
        <v>3.9130502928841487E-3</v>
      </c>
      <c r="W7" s="12">
        <v>2.1895907415251455E-3</v>
      </c>
      <c r="X7" s="12">
        <v>2.7845983852609594E-4</v>
      </c>
      <c r="Y7" s="12">
        <v>2.7829680946004834E-4</v>
      </c>
      <c r="Z7" s="12">
        <v>2.7829680946004834E-4</v>
      </c>
      <c r="AA7" s="12">
        <v>2.7248175001427338E-4</v>
      </c>
      <c r="AB7" s="12">
        <v>2.7248175001427338E-4</v>
      </c>
      <c r="AC7" s="12">
        <v>2.594532700315925E-4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3">
        <v>74.370052737223958</v>
      </c>
      <c r="AS7" s="13">
        <v>74.370052737223958</v>
      </c>
      <c r="AT7" s="13">
        <v>74.370052737223958</v>
      </c>
      <c r="AU7" s="13">
        <v>74.370052737223958</v>
      </c>
      <c r="AV7" s="13">
        <v>68.443379761577361</v>
      </c>
      <c r="AW7" s="13">
        <v>61.968739184613632</v>
      </c>
      <c r="AX7" s="13">
        <v>48.535710558516918</v>
      </c>
      <c r="AY7" s="13">
        <v>48.231333987585678</v>
      </c>
      <c r="AZ7" s="13">
        <v>60.632647540195997</v>
      </c>
      <c r="BA7" s="13">
        <v>23.411270769908768</v>
      </c>
      <c r="BB7" s="13">
        <v>7.633832043749651</v>
      </c>
      <c r="BC7" s="13">
        <v>6.2902860400959764</v>
      </c>
      <c r="BD7" s="13">
        <v>6.2902860400959764</v>
      </c>
      <c r="BE7" s="13">
        <v>5.756550671575912</v>
      </c>
      <c r="BF7" s="13">
        <v>5.756550671575912</v>
      </c>
      <c r="BG7" s="13">
        <v>5.6033853016822812</v>
      </c>
      <c r="BH7" s="13">
        <v>0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0</v>
      </c>
      <c r="BU7" s="13">
        <v>0</v>
      </c>
    </row>
    <row r="8" spans="1:73" s="4" customFormat="1" ht="15.75" x14ac:dyDescent="0.5">
      <c r="A8" s="5" t="s">
        <v>13</v>
      </c>
      <c r="B8" s="5" t="s">
        <v>14</v>
      </c>
      <c r="C8" s="4" t="s">
        <v>26</v>
      </c>
      <c r="D8" s="4" t="s">
        <v>16</v>
      </c>
      <c r="E8" s="5" t="s">
        <v>17</v>
      </c>
      <c r="F8" s="10" t="s">
        <v>18</v>
      </c>
      <c r="G8" s="4">
        <v>2011</v>
      </c>
      <c r="H8" s="5" t="s">
        <v>19</v>
      </c>
      <c r="I8" s="5" t="s">
        <v>20</v>
      </c>
      <c r="J8" s="5" t="s">
        <v>27</v>
      </c>
      <c r="K8" s="11">
        <v>495.46924287700301</v>
      </c>
      <c r="L8" s="12">
        <v>0.21730584457920185</v>
      </c>
      <c r="M8" s="11">
        <v>391.27984823854945</v>
      </c>
      <c r="N8" s="12">
        <v>0.1314003660046312</v>
      </c>
      <c r="O8" s="12">
        <v>0.1314003660046312</v>
      </c>
      <c r="P8" s="12">
        <v>0.1314003660046312</v>
      </c>
      <c r="Q8" s="12">
        <v>0.1314003660046312</v>
      </c>
      <c r="R8" s="12">
        <v>0.1314003660046312</v>
      </c>
      <c r="S8" s="12">
        <v>0.1314003660046312</v>
      </c>
      <c r="T8" s="12">
        <v>0.1314003660046312</v>
      </c>
      <c r="U8" s="12">
        <v>0.1314003660046312</v>
      </c>
      <c r="V8" s="12">
        <v>0.1314003660046312</v>
      </c>
      <c r="W8" s="12">
        <v>0.1314003660046312</v>
      </c>
      <c r="X8" s="12">
        <v>0.1314003660046312</v>
      </c>
      <c r="Y8" s="12">
        <v>0.1314003660046312</v>
      </c>
      <c r="Z8" s="12">
        <v>0.1314003660046312</v>
      </c>
      <c r="AA8" s="12">
        <v>0.1314003660046312</v>
      </c>
      <c r="AB8" s="12">
        <v>0.1314003660046312</v>
      </c>
      <c r="AC8" s="12">
        <v>0.1314003660046312</v>
      </c>
      <c r="AD8" s="12">
        <v>0.1314003660046312</v>
      </c>
      <c r="AE8" s="12">
        <v>0.1314003660046312</v>
      </c>
      <c r="AF8" s="12">
        <v>0.10080070540356352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3">
        <v>234.49796257813097</v>
      </c>
      <c r="AS8" s="13">
        <v>234.49796257813097</v>
      </c>
      <c r="AT8" s="13">
        <v>234.49796257813097</v>
      </c>
      <c r="AU8" s="13">
        <v>234.49796257813097</v>
      </c>
      <c r="AV8" s="13">
        <v>234.49796257813097</v>
      </c>
      <c r="AW8" s="13">
        <v>234.49796257813097</v>
      </c>
      <c r="AX8" s="13">
        <v>234.49796257813097</v>
      </c>
      <c r="AY8" s="13">
        <v>234.49796257813097</v>
      </c>
      <c r="AZ8" s="13">
        <v>234.49796257813097</v>
      </c>
      <c r="BA8" s="13">
        <v>234.49796257813097</v>
      </c>
      <c r="BB8" s="13">
        <v>234.49796257813097</v>
      </c>
      <c r="BC8" s="13">
        <v>234.49796257813097</v>
      </c>
      <c r="BD8" s="13">
        <v>234.49796257813097</v>
      </c>
      <c r="BE8" s="13">
        <v>234.49796257813097</v>
      </c>
      <c r="BF8" s="13">
        <v>234.49796257813097</v>
      </c>
      <c r="BG8" s="13">
        <v>234.49796257813097</v>
      </c>
      <c r="BH8" s="13">
        <v>234.49796257813097</v>
      </c>
      <c r="BI8" s="13">
        <v>234.49796257813097</v>
      </c>
      <c r="BJ8" s="13">
        <v>207.13343111143377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</row>
    <row r="9" spans="1:73" s="4" customFormat="1" ht="15.75" x14ac:dyDescent="0.5">
      <c r="A9" s="5" t="s">
        <v>13</v>
      </c>
      <c r="B9" s="5" t="s">
        <v>14</v>
      </c>
      <c r="C9" s="4" t="s">
        <v>28</v>
      </c>
      <c r="D9" s="4" t="s">
        <v>16</v>
      </c>
      <c r="E9" s="5" t="s">
        <v>17</v>
      </c>
      <c r="F9" s="10" t="s">
        <v>29</v>
      </c>
      <c r="G9" s="4">
        <v>2011</v>
      </c>
      <c r="H9" s="5" t="s">
        <v>19</v>
      </c>
      <c r="I9" s="5" t="s">
        <v>30</v>
      </c>
      <c r="J9" s="5" t="s">
        <v>31</v>
      </c>
      <c r="K9" s="11">
        <v>106</v>
      </c>
      <c r="L9" s="12">
        <v>5.936000000000001E-2</v>
      </c>
      <c r="M9" s="11">
        <v>0</v>
      </c>
      <c r="N9" s="12">
        <v>5.936000000000001E-2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</row>
    <row r="10" spans="1:73" s="4" customFormat="1" ht="15.75" x14ac:dyDescent="0.5">
      <c r="A10" s="5" t="s">
        <v>13</v>
      </c>
      <c r="B10" s="5" t="s">
        <v>14</v>
      </c>
      <c r="C10" s="4" t="s">
        <v>32</v>
      </c>
      <c r="D10" s="4" t="s">
        <v>16</v>
      </c>
      <c r="E10" s="5" t="s">
        <v>17</v>
      </c>
      <c r="F10" s="10" t="s">
        <v>18</v>
      </c>
      <c r="G10" s="4">
        <v>2011</v>
      </c>
      <c r="H10" s="5" t="s">
        <v>19</v>
      </c>
      <c r="I10" s="5" t="s">
        <v>33</v>
      </c>
      <c r="J10" s="5" t="s">
        <v>24</v>
      </c>
      <c r="K10" s="11">
        <v>0</v>
      </c>
      <c r="L10" s="12">
        <v>0</v>
      </c>
      <c r="M10" s="11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</row>
    <row r="11" spans="1:73" s="4" customFormat="1" ht="15.75" x14ac:dyDescent="0.5">
      <c r="A11" s="5" t="s">
        <v>13</v>
      </c>
      <c r="B11" s="4" t="s">
        <v>34</v>
      </c>
      <c r="C11" s="4" t="s">
        <v>35</v>
      </c>
      <c r="D11" s="4" t="s">
        <v>16</v>
      </c>
      <c r="E11" s="4" t="s">
        <v>36</v>
      </c>
      <c r="F11" s="10" t="s">
        <v>29</v>
      </c>
      <c r="G11" s="4">
        <v>2011</v>
      </c>
      <c r="H11" s="5" t="s">
        <v>19</v>
      </c>
      <c r="I11" s="5" t="s">
        <v>37</v>
      </c>
      <c r="J11" s="5" t="s">
        <v>38</v>
      </c>
      <c r="K11" s="11">
        <v>1</v>
      </c>
      <c r="L11" s="45">
        <v>0</v>
      </c>
      <c r="M11" s="44">
        <v>0</v>
      </c>
      <c r="N11" s="45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3">
        <v>1.5990979999999999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</row>
    <row r="12" spans="1:73" s="4" customFormat="1" ht="15.75" x14ac:dyDescent="0.5">
      <c r="A12" s="5" t="s">
        <v>13</v>
      </c>
      <c r="B12" s="4" t="s">
        <v>34</v>
      </c>
      <c r="C12" s="4" t="s">
        <v>39</v>
      </c>
      <c r="D12" s="4" t="s">
        <v>16</v>
      </c>
      <c r="E12" s="4" t="s">
        <v>36</v>
      </c>
      <c r="F12" s="10" t="s">
        <v>18</v>
      </c>
      <c r="G12" s="4">
        <v>2011</v>
      </c>
      <c r="H12" s="5" t="s">
        <v>19</v>
      </c>
      <c r="I12" s="5" t="s">
        <v>20</v>
      </c>
      <c r="J12" s="5" t="s">
        <v>40</v>
      </c>
      <c r="K12" s="11">
        <v>84</v>
      </c>
      <c r="L12" s="12">
        <v>0.10167482060039262</v>
      </c>
      <c r="M12" s="11">
        <v>307.13961320130545</v>
      </c>
      <c r="N12" s="12">
        <v>0.10887528945704267</v>
      </c>
      <c r="O12" s="12">
        <v>0.10887528945704267</v>
      </c>
      <c r="P12" s="12">
        <v>0.10404890779904766</v>
      </c>
      <c r="Q12" s="12">
        <v>6.7293977918002582E-2</v>
      </c>
      <c r="R12" s="12">
        <v>6.7293977918002582E-2</v>
      </c>
      <c r="S12" s="12">
        <v>6.7293977918002582E-2</v>
      </c>
      <c r="T12" s="12">
        <v>3.3930995423239962E-2</v>
      </c>
      <c r="U12" s="12">
        <v>3.2593342259016486E-2</v>
      </c>
      <c r="V12" s="12">
        <v>3.2593342259016486E-2</v>
      </c>
      <c r="W12" s="12">
        <v>3.2593342259016486E-2</v>
      </c>
      <c r="X12" s="12">
        <v>3.1597879439129235E-2</v>
      </c>
      <c r="Y12" s="12">
        <v>3.1597879439129235E-2</v>
      </c>
      <c r="Z12" s="12">
        <v>3.4564681246084836E-3</v>
      </c>
      <c r="AA12" s="12">
        <v>3.4564681246084836E-3</v>
      </c>
      <c r="AB12" s="12">
        <v>3.4564681246084836E-3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3">
        <v>285.1911464672898</v>
      </c>
      <c r="AS12" s="13">
        <v>285.1911464672898</v>
      </c>
      <c r="AT12" s="13">
        <v>271.78604152198341</v>
      </c>
      <c r="AU12" s="13">
        <v>166.52339059744742</v>
      </c>
      <c r="AV12" s="13">
        <v>166.52339059744742</v>
      </c>
      <c r="AW12" s="13">
        <v>166.52339059744742</v>
      </c>
      <c r="AX12" s="13">
        <v>80.520094077189981</v>
      </c>
      <c r="AY12" s="13">
        <v>79.516003259718275</v>
      </c>
      <c r="AZ12" s="13">
        <v>79.516003259718275</v>
      </c>
      <c r="BA12" s="13">
        <v>79.516003259718275</v>
      </c>
      <c r="BB12" s="13">
        <v>72.970265167772467</v>
      </c>
      <c r="BC12" s="13">
        <v>72.970265167772467</v>
      </c>
      <c r="BD12" s="13">
        <v>2.5945499159475713</v>
      </c>
      <c r="BE12" s="13">
        <v>2.5945499159475713</v>
      </c>
      <c r="BF12" s="13">
        <v>2.5945499159475713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</row>
    <row r="13" spans="1:73" s="42" customFormat="1" ht="15.75" x14ac:dyDescent="0.5">
      <c r="A13" s="42" t="s">
        <v>13</v>
      </c>
      <c r="B13" s="42" t="s">
        <v>34</v>
      </c>
      <c r="C13" s="42" t="s">
        <v>41</v>
      </c>
      <c r="D13" s="42" t="s">
        <v>16</v>
      </c>
      <c r="E13" s="42" t="s">
        <v>36</v>
      </c>
      <c r="F13" s="43" t="s">
        <v>18</v>
      </c>
      <c r="G13" s="42">
        <v>2011</v>
      </c>
      <c r="H13" s="42" t="s">
        <v>19</v>
      </c>
      <c r="I13" s="42" t="s">
        <v>20</v>
      </c>
      <c r="J13" s="42" t="s">
        <v>40</v>
      </c>
      <c r="K13" s="44">
        <v>12</v>
      </c>
      <c r="L13" s="45">
        <v>4.3540873032294473E-2</v>
      </c>
      <c r="M13" s="44">
        <v>270.25653342452421</v>
      </c>
      <c r="N13" s="45">
        <v>3.2377210066145495E-2</v>
      </c>
      <c r="O13" s="45">
        <v>3.2377210066145495E-2</v>
      </c>
      <c r="P13" s="45">
        <v>3.2377210066145495E-2</v>
      </c>
      <c r="Q13" s="45">
        <v>3.2377210066145495E-2</v>
      </c>
      <c r="R13" s="45">
        <v>3.2377210066145495E-2</v>
      </c>
      <c r="S13" s="45">
        <v>3.2377210066145495E-2</v>
      </c>
      <c r="T13" s="45">
        <v>3.2377210066145495E-2</v>
      </c>
      <c r="U13" s="45">
        <v>3.2377210066145495E-2</v>
      </c>
      <c r="V13" s="45">
        <v>2.8256168088052463E-2</v>
      </c>
      <c r="W13" s="45">
        <v>2.8256168088052463E-2</v>
      </c>
      <c r="X13" s="45">
        <v>2.8256168088052463E-2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6">
        <v>207.42334139524033</v>
      </c>
      <c r="AS13" s="46">
        <v>207.42334139524033</v>
      </c>
      <c r="AT13" s="46">
        <v>207.42334139524033</v>
      </c>
      <c r="AU13" s="46">
        <v>207.42334139524033</v>
      </c>
      <c r="AV13" s="46">
        <v>207.42334139524033</v>
      </c>
      <c r="AW13" s="46">
        <v>207.42334139524033</v>
      </c>
      <c r="AX13" s="46">
        <v>207.42334139524033</v>
      </c>
      <c r="AY13" s="46">
        <v>207.42334139524033</v>
      </c>
      <c r="AZ13" s="46">
        <v>181.27638971372224</v>
      </c>
      <c r="BA13" s="46">
        <v>181.27638971372224</v>
      </c>
      <c r="BB13" s="46">
        <v>181.27638971372224</v>
      </c>
      <c r="BC13" s="46">
        <v>0</v>
      </c>
      <c r="BD13" s="46">
        <v>0</v>
      </c>
      <c r="BE13" s="46">
        <v>0</v>
      </c>
      <c r="BF13" s="46">
        <v>0</v>
      </c>
      <c r="BG13" s="46">
        <v>0</v>
      </c>
      <c r="BH13" s="46">
        <v>0</v>
      </c>
      <c r="BI13" s="46">
        <v>0</v>
      </c>
      <c r="BJ13" s="46">
        <v>0</v>
      </c>
      <c r="BK13" s="46">
        <v>0</v>
      </c>
      <c r="BL13" s="46">
        <v>0</v>
      </c>
      <c r="BM13" s="46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6">
        <v>0</v>
      </c>
      <c r="BT13" s="46">
        <v>0</v>
      </c>
      <c r="BU13" s="46">
        <v>0</v>
      </c>
    </row>
    <row r="14" spans="1:73" s="4" customFormat="1" ht="15.75" x14ac:dyDescent="0.5">
      <c r="A14" s="5" t="s">
        <v>13</v>
      </c>
      <c r="B14" s="4" t="s">
        <v>42</v>
      </c>
      <c r="C14" s="4" t="s">
        <v>43</v>
      </c>
      <c r="D14" s="4" t="s">
        <v>16</v>
      </c>
      <c r="E14" s="4" t="s">
        <v>42</v>
      </c>
      <c r="F14" s="10" t="s">
        <v>29</v>
      </c>
      <c r="G14" s="4">
        <v>2011</v>
      </c>
      <c r="H14" s="5" t="s">
        <v>19</v>
      </c>
      <c r="I14" s="5" t="s">
        <v>37</v>
      </c>
      <c r="J14" s="5" t="s">
        <v>38</v>
      </c>
      <c r="K14" s="11">
        <v>0</v>
      </c>
      <c r="L14" s="12">
        <v>0</v>
      </c>
      <c r="M14" s="11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</row>
    <row r="15" spans="1:73" s="42" customFormat="1" ht="15.75" x14ac:dyDescent="0.5">
      <c r="A15" s="42" t="s">
        <v>13</v>
      </c>
      <c r="B15" s="42" t="s">
        <v>42</v>
      </c>
      <c r="C15" s="42" t="s">
        <v>41</v>
      </c>
      <c r="D15" s="42" t="s">
        <v>16</v>
      </c>
      <c r="E15" s="42" t="s">
        <v>42</v>
      </c>
      <c r="F15" s="43" t="s">
        <v>18</v>
      </c>
      <c r="G15" s="42">
        <v>2011</v>
      </c>
      <c r="H15" s="42" t="s">
        <v>19</v>
      </c>
      <c r="I15" s="42" t="s">
        <v>20</v>
      </c>
      <c r="J15" s="42" t="s">
        <v>40</v>
      </c>
      <c r="K15" s="44">
        <v>1</v>
      </c>
      <c r="L15" s="45">
        <v>8.0727807636650894E-3</v>
      </c>
      <c r="M15" s="44">
        <v>55.973907134392668</v>
      </c>
      <c r="N15" s="45">
        <v>6.0333454992282836E-3</v>
      </c>
      <c r="O15" s="45">
        <v>6.0333454992282836E-3</v>
      </c>
      <c r="P15" s="45">
        <v>6.0333454992282836E-3</v>
      </c>
      <c r="Q15" s="45">
        <v>6.0333454992282836E-3</v>
      </c>
      <c r="R15" s="45">
        <v>6.0333454992282836E-3</v>
      </c>
      <c r="S15" s="45">
        <v>6.0333454992282836E-3</v>
      </c>
      <c r="T15" s="45">
        <v>6.0333454992282836E-3</v>
      </c>
      <c r="U15" s="45">
        <v>6.0333454992282836E-3</v>
      </c>
      <c r="V15" s="45">
        <v>6.0333454992282836E-3</v>
      </c>
      <c r="W15" s="45">
        <v>6.0333454992282836E-3</v>
      </c>
      <c r="X15" s="45">
        <v>6.0333454992282836E-3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6">
        <v>42.73265479347463</v>
      </c>
      <c r="AS15" s="46">
        <v>42.73265479347463</v>
      </c>
      <c r="AT15" s="46">
        <v>42.73265479347463</v>
      </c>
      <c r="AU15" s="46">
        <v>42.73265479347463</v>
      </c>
      <c r="AV15" s="46">
        <v>42.73265479347463</v>
      </c>
      <c r="AW15" s="46">
        <v>42.73265479347463</v>
      </c>
      <c r="AX15" s="46">
        <v>42.73265479347463</v>
      </c>
      <c r="AY15" s="46">
        <v>42.73265479347463</v>
      </c>
      <c r="AZ15" s="46">
        <v>42.73265479347463</v>
      </c>
      <c r="BA15" s="46">
        <v>42.73265479347463</v>
      </c>
      <c r="BB15" s="46">
        <v>42.73265479347463</v>
      </c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46">
        <v>0</v>
      </c>
      <c r="BJ15" s="46">
        <v>0</v>
      </c>
      <c r="BK15" s="46">
        <v>0</v>
      </c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</row>
    <row r="16" spans="1:73" s="4" customFormat="1" ht="15.75" x14ac:dyDescent="0.5">
      <c r="A16" s="5" t="s">
        <v>13</v>
      </c>
      <c r="B16" s="4" t="s">
        <v>44</v>
      </c>
      <c r="C16" s="4" t="s">
        <v>45</v>
      </c>
      <c r="D16" s="4" t="s">
        <v>16</v>
      </c>
      <c r="E16" s="5" t="s">
        <v>17</v>
      </c>
      <c r="F16" s="10" t="s">
        <v>18</v>
      </c>
      <c r="G16" s="4">
        <v>2011</v>
      </c>
      <c r="H16" s="5" t="s">
        <v>19</v>
      </c>
      <c r="I16" s="5" t="s">
        <v>46</v>
      </c>
      <c r="J16" s="5" t="s">
        <v>40</v>
      </c>
      <c r="K16" s="11">
        <v>36</v>
      </c>
      <c r="L16" s="12">
        <v>2.895644806E-3</v>
      </c>
      <c r="M16" s="11">
        <v>43.066600000000008</v>
      </c>
      <c r="N16" s="12">
        <v>2.0269513641999999E-3</v>
      </c>
      <c r="O16" s="12">
        <v>2.0269513641999999E-3</v>
      </c>
      <c r="P16" s="12">
        <v>2.0269513641999999E-3</v>
      </c>
      <c r="Q16" s="12">
        <v>2.0269513641999999E-3</v>
      </c>
      <c r="R16" s="12">
        <v>2.0269513641999999E-3</v>
      </c>
      <c r="S16" s="12">
        <v>2.0269513641999999E-3</v>
      </c>
      <c r="T16" s="12">
        <v>2.0269513641999999E-3</v>
      </c>
      <c r="U16" s="12">
        <v>2.0269513641999999E-3</v>
      </c>
      <c r="V16" s="12">
        <v>2.0269513641999999E-3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3">
        <v>30.146620000000002</v>
      </c>
      <c r="AS16" s="13">
        <v>30.146620000000002</v>
      </c>
      <c r="AT16" s="13">
        <v>30.146620000000002</v>
      </c>
      <c r="AU16" s="13">
        <v>30.146620000000002</v>
      </c>
      <c r="AV16" s="13">
        <v>30.146620000000002</v>
      </c>
      <c r="AW16" s="13">
        <v>30.146620000000002</v>
      </c>
      <c r="AX16" s="13">
        <v>30.146620000000002</v>
      </c>
      <c r="AY16" s="13">
        <v>30.146620000000002</v>
      </c>
      <c r="AZ16" s="13">
        <v>30.146620000000002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</row>
    <row r="17" spans="1:73" s="42" customFormat="1" ht="15.75" x14ac:dyDescent="0.5">
      <c r="A17" s="42" t="s">
        <v>13</v>
      </c>
      <c r="B17" s="42" t="s">
        <v>47</v>
      </c>
      <c r="C17" s="42" t="s">
        <v>48</v>
      </c>
      <c r="D17" s="42" t="s">
        <v>16</v>
      </c>
      <c r="E17" s="42" t="s">
        <v>36</v>
      </c>
      <c r="F17" s="43" t="s">
        <v>18</v>
      </c>
      <c r="G17" s="42">
        <v>2011</v>
      </c>
      <c r="H17" s="42" t="s">
        <v>19</v>
      </c>
      <c r="I17" s="42" t="s">
        <v>49</v>
      </c>
      <c r="J17" s="42" t="s">
        <v>40</v>
      </c>
      <c r="K17" s="44">
        <v>7</v>
      </c>
      <c r="L17" s="45">
        <v>0.31039855</v>
      </c>
      <c r="M17" s="44">
        <v>1783.0541467200001</v>
      </c>
      <c r="N17" s="45">
        <v>0.161407246</v>
      </c>
      <c r="O17" s="45">
        <v>0.161407246</v>
      </c>
      <c r="P17" s="45">
        <v>0.161407246</v>
      </c>
      <c r="Q17" s="45">
        <v>0.161407246</v>
      </c>
      <c r="R17" s="45">
        <v>0.161407246</v>
      </c>
      <c r="S17" s="45">
        <v>0.161407246</v>
      </c>
      <c r="T17" s="45">
        <v>0.161407246</v>
      </c>
      <c r="U17" s="45">
        <v>0.161407246</v>
      </c>
      <c r="V17" s="45">
        <v>0.161407246</v>
      </c>
      <c r="W17" s="45">
        <v>0.161407246</v>
      </c>
      <c r="X17" s="45">
        <v>0.161407246</v>
      </c>
      <c r="Y17" s="45">
        <v>0.161407246</v>
      </c>
      <c r="Z17" s="45">
        <v>0.161407246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6">
        <v>927.18815629440007</v>
      </c>
      <c r="AS17" s="46">
        <v>927.18815629440007</v>
      </c>
      <c r="AT17" s="46">
        <v>927.18815629440007</v>
      </c>
      <c r="AU17" s="46">
        <v>927.18815629440007</v>
      </c>
      <c r="AV17" s="46">
        <v>927.18815629440007</v>
      </c>
      <c r="AW17" s="46">
        <v>927.18815629440007</v>
      </c>
      <c r="AX17" s="46">
        <v>927.18815629440007</v>
      </c>
      <c r="AY17" s="46">
        <v>927.18815629440007</v>
      </c>
      <c r="AZ17" s="46">
        <v>927.18815629440007</v>
      </c>
      <c r="BA17" s="46">
        <v>927.18815629440007</v>
      </c>
      <c r="BB17" s="46">
        <v>927.18815629440007</v>
      </c>
      <c r="BC17" s="46">
        <v>927.18815629440007</v>
      </c>
      <c r="BD17" s="46">
        <v>927.18815629440007</v>
      </c>
      <c r="BE17" s="46">
        <v>0</v>
      </c>
      <c r="BF17" s="46">
        <v>0</v>
      </c>
      <c r="BG17" s="46">
        <v>0</v>
      </c>
      <c r="BH17" s="46">
        <v>0</v>
      </c>
      <c r="BI17" s="46">
        <v>0</v>
      </c>
      <c r="BJ17" s="46">
        <v>0</v>
      </c>
      <c r="BK17" s="46">
        <v>0</v>
      </c>
      <c r="BL17" s="46">
        <v>0</v>
      </c>
      <c r="BM17" s="46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</row>
    <row r="18" spans="1:73" s="4" customFormat="1" ht="15.75" x14ac:dyDescent="0.5">
      <c r="A18" s="5" t="s">
        <v>13</v>
      </c>
      <c r="B18" s="4" t="s">
        <v>47</v>
      </c>
      <c r="C18" s="4" t="s">
        <v>50</v>
      </c>
      <c r="D18" s="4" t="s">
        <v>16</v>
      </c>
      <c r="E18" s="4" t="s">
        <v>36</v>
      </c>
      <c r="F18" s="10" t="s">
        <v>18</v>
      </c>
      <c r="G18" s="4">
        <v>2011</v>
      </c>
      <c r="H18" s="5" t="s">
        <v>19</v>
      </c>
      <c r="I18" s="5" t="s">
        <v>49</v>
      </c>
      <c r="J18" s="5" t="s">
        <v>40</v>
      </c>
      <c r="K18" s="11">
        <v>3.445480455271952E-3</v>
      </c>
      <c r="L18" s="12">
        <v>4.5790435250564243E-4</v>
      </c>
      <c r="M18" s="11">
        <v>2.3517967544689795</v>
      </c>
      <c r="N18" s="12">
        <v>2.2895217625282122E-4</v>
      </c>
      <c r="O18" s="12">
        <v>2.2895217625282122E-4</v>
      </c>
      <c r="P18" s="12">
        <v>2.2895217625282122E-4</v>
      </c>
      <c r="Q18" s="12">
        <v>2.2895217625282122E-4</v>
      </c>
      <c r="R18" s="12">
        <v>2.2895217625282122E-4</v>
      </c>
      <c r="S18" s="12">
        <v>2.2895217625282122E-4</v>
      </c>
      <c r="T18" s="12">
        <v>2.2895217625282122E-4</v>
      </c>
      <c r="U18" s="12">
        <v>2.2895217625282122E-4</v>
      </c>
      <c r="V18" s="12">
        <v>2.2895217625282122E-4</v>
      </c>
      <c r="W18" s="12">
        <v>2.2895217625282122E-4</v>
      </c>
      <c r="X18" s="12">
        <v>2.2895217625282122E-4</v>
      </c>
      <c r="Y18" s="12">
        <v>2.2895217625282122E-4</v>
      </c>
      <c r="Z18" s="12">
        <v>2.2895217625282122E-4</v>
      </c>
      <c r="AA18" s="12">
        <v>2.2895217625282122E-4</v>
      </c>
      <c r="AB18" s="12">
        <v>2.2895217625282122E-4</v>
      </c>
      <c r="AC18" s="12">
        <v>2.2895217625282122E-4</v>
      </c>
      <c r="AD18" s="12">
        <v>2.2895217625282122E-4</v>
      </c>
      <c r="AE18" s="12">
        <v>2.2895217625282122E-4</v>
      </c>
      <c r="AF18" s="12">
        <v>2.2895217625282122E-4</v>
      </c>
      <c r="AG18" s="12">
        <v>2.2895217625282122E-4</v>
      </c>
      <c r="AH18" s="12">
        <v>2.2895217625282122E-4</v>
      </c>
      <c r="AI18" s="12">
        <v>2.2895217625282122E-4</v>
      </c>
      <c r="AJ18" s="12">
        <v>2.2895217625282122E-4</v>
      </c>
      <c r="AK18" s="12">
        <v>2.2895217625282122E-4</v>
      </c>
      <c r="AL18" s="12">
        <v>2.2895217625282122E-4</v>
      </c>
      <c r="AM18" s="12">
        <v>2.2895217625282122E-4</v>
      </c>
      <c r="AN18" s="12">
        <v>0</v>
      </c>
      <c r="AO18" s="12">
        <v>0</v>
      </c>
      <c r="AP18" s="12">
        <v>0</v>
      </c>
      <c r="AQ18" s="12">
        <v>0</v>
      </c>
      <c r="AR18" s="13">
        <v>1.1758983772344898</v>
      </c>
      <c r="AS18" s="13">
        <v>1.1758983772344898</v>
      </c>
      <c r="AT18" s="13">
        <v>1.1758983772344898</v>
      </c>
      <c r="AU18" s="13">
        <v>1.1758983772344898</v>
      </c>
      <c r="AV18" s="13">
        <v>1.1758983772344898</v>
      </c>
      <c r="AW18" s="13">
        <v>1.1758983772344898</v>
      </c>
      <c r="AX18" s="13">
        <v>1.1758983772344898</v>
      </c>
      <c r="AY18" s="13">
        <v>1.1758983772344898</v>
      </c>
      <c r="AZ18" s="13">
        <v>1.1758983772344898</v>
      </c>
      <c r="BA18" s="13">
        <v>1.1758983772344898</v>
      </c>
      <c r="BB18" s="13">
        <v>1.1758983772344898</v>
      </c>
      <c r="BC18" s="13">
        <v>1.1758983772344898</v>
      </c>
      <c r="BD18" s="13">
        <v>1.1758983772344898</v>
      </c>
      <c r="BE18" s="13">
        <v>1.1758983772344898</v>
      </c>
      <c r="BF18" s="13">
        <v>1.1758983772344898</v>
      </c>
      <c r="BG18" s="13">
        <v>1.1758983772344898</v>
      </c>
      <c r="BH18" s="13">
        <v>1.1758983772344898</v>
      </c>
      <c r="BI18" s="13">
        <v>1.1758983772344898</v>
      </c>
      <c r="BJ18" s="13">
        <v>1.1758983772344898</v>
      </c>
      <c r="BK18" s="13">
        <v>1.1758983772344898</v>
      </c>
      <c r="BL18" s="13">
        <v>1.1758983772344898</v>
      </c>
      <c r="BM18" s="13">
        <v>1.1758983772344898</v>
      </c>
      <c r="BN18" s="13">
        <v>1.1758983772344898</v>
      </c>
      <c r="BO18" s="13">
        <v>1.1758983772344898</v>
      </c>
      <c r="BP18" s="13">
        <v>1.1758983772344898</v>
      </c>
      <c r="BQ18" s="13">
        <v>1.1758983772344898</v>
      </c>
      <c r="BR18" s="13">
        <v>0</v>
      </c>
      <c r="BS18" s="13">
        <v>0</v>
      </c>
      <c r="BT18" s="13">
        <v>0</v>
      </c>
      <c r="BU18" s="13">
        <v>0</v>
      </c>
    </row>
    <row r="19" spans="1:73" s="4" customFormat="1" ht="15.75" x14ac:dyDescent="0.5">
      <c r="A19" s="5"/>
      <c r="F19" s="10"/>
      <c r="H19" s="5"/>
      <c r="I19" s="5"/>
      <c r="J19" s="5"/>
      <c r="K19" s="11"/>
      <c r="L19" s="12"/>
      <c r="M19" s="11"/>
      <c r="N19" s="13">
        <f>SUM(N4:N18)</f>
        <v>0.52920860658385727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3">
        <f>SUM(AR4:AR18)</f>
        <v>2018.7763921959493</v>
      </c>
      <c r="AS19" s="13">
        <f t="shared" ref="AS19:AU19" si="0">SUM(AS4:AS18)</f>
        <v>2017.1772941959491</v>
      </c>
      <c r="AT19" s="13">
        <f t="shared" si="0"/>
        <v>2003.7721892506427</v>
      </c>
      <c r="AU19" s="13">
        <f t="shared" si="0"/>
        <v>1897.094196378572</v>
      </c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</row>
    <row r="21" spans="1:73" x14ac:dyDescent="0.45">
      <c r="N21" s="40">
        <f>N4+N5+N6+N7+N8+N16+N11+N9</f>
        <v>0.22028656338518798</v>
      </c>
      <c r="O21" s="40">
        <f t="shared" ref="O21:Q21" si="1">O4+O5+O6+O7+O8+O16+O11+O9</f>
        <v>0.16092656338518796</v>
      </c>
      <c r="P21" s="40">
        <f t="shared" si="1"/>
        <v>0.16092656338518796</v>
      </c>
      <c r="Q21" s="40">
        <f t="shared" si="1"/>
        <v>0.15934385726109848</v>
      </c>
      <c r="AR21" s="40">
        <f>AR4+AR5+AR6+AR7+AR8+AR16+AR11</f>
        <v>555.06519486830996</v>
      </c>
      <c r="AS21" s="40">
        <f t="shared" ref="AS21:AU21" si="2">AS4+AS5+AS6+AS7+AS8+AS16+AS11</f>
        <v>553.46609686830993</v>
      </c>
      <c r="AT21" s="40">
        <f t="shared" si="2"/>
        <v>553.46609686830993</v>
      </c>
      <c r="AU21" s="40">
        <f t="shared" si="2"/>
        <v>552.05075492077515</v>
      </c>
    </row>
    <row r="22" spans="1:73" x14ac:dyDescent="0.45">
      <c r="AT22" s="41">
        <f>AT21*1000</f>
        <v>553466.09686830989</v>
      </c>
      <c r="AU22" s="41">
        <f>AU21*1000</f>
        <v>552050.75492077519</v>
      </c>
    </row>
    <row r="24" spans="1:73" x14ac:dyDescent="0.45">
      <c r="N24">
        <f>N12+N13*0.1+N17*0.1</f>
        <v>0.12825373506365723</v>
      </c>
      <c r="O24">
        <f t="shared" ref="O24:Q24" si="3">O12+O13*0.1+O17*0.1</f>
        <v>0.12825373506365723</v>
      </c>
      <c r="P24">
        <f t="shared" si="3"/>
        <v>0.12342735340566222</v>
      </c>
      <c r="Q24">
        <f t="shared" si="3"/>
        <v>8.667242352461714E-2</v>
      </c>
      <c r="AR24">
        <f>AR12+AR13*0.1+AR17*0.1</f>
        <v>398.65229623625385</v>
      </c>
      <c r="AS24">
        <f t="shared" ref="AS24:AU24" si="4">AS12+AS13*0.1+AS17*0.1</f>
        <v>398.65229623625385</v>
      </c>
      <c r="AT24">
        <f t="shared" si="4"/>
        <v>385.24719129094746</v>
      </c>
      <c r="AU24">
        <f t="shared" si="4"/>
        <v>279.98454036641147</v>
      </c>
    </row>
    <row r="25" spans="1:73" x14ac:dyDescent="0.45">
      <c r="AT25" s="41">
        <f>AT24*1000</f>
        <v>385247.19129094743</v>
      </c>
      <c r="AU25" s="41">
        <f>AU24*1000</f>
        <v>279984.54036641144</v>
      </c>
    </row>
    <row r="27" spans="1:73" x14ac:dyDescent="0.45">
      <c r="N27">
        <f>N13*0.9+N15+N17*0.9</f>
        <v>0.18043935595875926</v>
      </c>
      <c r="O27">
        <f t="shared" ref="O27:Q27" si="5">O13*0.9+O15+O17*0.9</f>
        <v>0.18043935595875926</v>
      </c>
      <c r="P27">
        <f t="shared" si="5"/>
        <v>0.18043935595875926</v>
      </c>
      <c r="Q27">
        <f t="shared" si="5"/>
        <v>0.18043935595875926</v>
      </c>
      <c r="AR27">
        <f>AR13*0.9+AR15+AR17*0.9+AR18</f>
        <v>1065.0589010913855</v>
      </c>
      <c r="AS27">
        <f t="shared" ref="AS27:AU27" si="6">AS13*0.9+AS15+AS17*0.9+AS18</f>
        <v>1065.0589010913855</v>
      </c>
      <c r="AT27">
        <f t="shared" si="6"/>
        <v>1065.0589010913855</v>
      </c>
      <c r="AU27">
        <f t="shared" si="6"/>
        <v>1065.0589010913855</v>
      </c>
    </row>
    <row r="29" spans="1:73" x14ac:dyDescent="0.45">
      <c r="N29" s="47">
        <f>N21+N24+N27</f>
        <v>0.52897965440760442</v>
      </c>
      <c r="O29" s="47">
        <f t="shared" ref="O29:Q29" si="7">O21+O24+O27</f>
        <v>0.46961965440760445</v>
      </c>
      <c r="P29" s="47">
        <f t="shared" si="7"/>
        <v>0.46479327274960947</v>
      </c>
      <c r="Q29" s="47">
        <f t="shared" si="7"/>
        <v>0.4264556367444749</v>
      </c>
      <c r="AR29" s="47">
        <f>AR21+AR24+AR27</f>
        <v>2018.7763921959493</v>
      </c>
      <c r="AS29" s="40">
        <f t="shared" ref="AS29:AU29" si="8">AS21+AS24+AS27</f>
        <v>2017.1772941959493</v>
      </c>
      <c r="AT29" s="40">
        <f t="shared" si="8"/>
        <v>2003.7721892506429</v>
      </c>
      <c r="AU29" s="40">
        <f t="shared" si="8"/>
        <v>1897.0941963785722</v>
      </c>
    </row>
    <row r="31" spans="1:73" x14ac:dyDescent="0.45">
      <c r="N31" s="40">
        <f>N19-N29</f>
        <v>2.2895217625285014E-4</v>
      </c>
      <c r="O31" s="40">
        <f t="shared" ref="O31:Q31" si="9">O19-O29</f>
        <v>-0.46961965440760445</v>
      </c>
      <c r="P31" s="40">
        <f t="shared" si="9"/>
        <v>-0.46479327274960947</v>
      </c>
      <c r="Q31" s="40">
        <f t="shared" si="9"/>
        <v>-0.4264556367444749</v>
      </c>
      <c r="AR31" s="40">
        <f>AR19-AR29</f>
        <v>0</v>
      </c>
      <c r="AS31" s="40">
        <f t="shared" ref="AS31:AU31" si="10">AS19-AS29</f>
        <v>0</v>
      </c>
      <c r="AT31" s="40">
        <f t="shared" si="10"/>
        <v>0</v>
      </c>
      <c r="AU31" s="40">
        <f t="shared" si="10"/>
        <v>0</v>
      </c>
    </row>
    <row r="33" spans="16:17" x14ac:dyDescent="0.45">
      <c r="P33">
        <f>P27*1000*12</f>
        <v>2165.2722715051109</v>
      </c>
      <c r="Q33">
        <f>Q27*1000*12</f>
        <v>2165.2722715051109</v>
      </c>
    </row>
    <row r="36" spans="16:17" x14ac:dyDescent="0.45">
      <c r="P36" s="55"/>
    </row>
  </sheetData>
  <mergeCells count="2">
    <mergeCell ref="N2:AQ2"/>
    <mergeCell ref="AR2:B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4"/>
  <sheetViews>
    <sheetView workbookViewId="0">
      <pane xSplit="3" ySplit="3" topLeftCell="J10" activePane="bottomRight" state="frozen"/>
      <selection pane="topRight" activeCell="D1" sqref="D1"/>
      <selection pane="bottomLeft" activeCell="A4" sqref="A4"/>
      <selection pane="bottomRight" activeCell="B15" sqref="B15"/>
    </sheetView>
  </sheetViews>
  <sheetFormatPr defaultRowHeight="14.25" x14ac:dyDescent="0.45"/>
  <cols>
    <col min="2" max="2" width="32.59765625" customWidth="1"/>
    <col min="3" max="3" width="32.265625" customWidth="1"/>
    <col min="5" max="5" width="20.59765625" customWidth="1"/>
    <col min="8" max="8" width="26.73046875" customWidth="1"/>
    <col min="44" max="44" width="11.73046875" customWidth="1"/>
  </cols>
  <sheetData>
    <row r="1" spans="1:72" ht="20.65" x14ac:dyDescent="0.6">
      <c r="A1" s="39" t="s">
        <v>92</v>
      </c>
    </row>
    <row r="2" spans="1:72" x14ac:dyDescent="0.45">
      <c r="M2" s="59" t="s">
        <v>93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1"/>
      <c r="AQ2" s="59" t="s">
        <v>94</v>
      </c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</row>
    <row r="3" spans="1:72" s="4" customFormat="1" ht="94.5" x14ac:dyDescent="0.5">
      <c r="A3" s="14" t="s">
        <v>0</v>
      </c>
      <c r="B3" s="14" t="s">
        <v>1</v>
      </c>
      <c r="C3" s="14" t="s">
        <v>2</v>
      </c>
      <c r="D3" s="15" t="s">
        <v>3</v>
      </c>
      <c r="E3" s="15" t="s">
        <v>4</v>
      </c>
      <c r="F3" s="15" t="s">
        <v>5</v>
      </c>
      <c r="G3" s="16" t="s">
        <v>6</v>
      </c>
      <c r="H3" s="16" t="s">
        <v>7</v>
      </c>
      <c r="I3" s="16" t="s">
        <v>9</v>
      </c>
      <c r="J3" s="17" t="s">
        <v>51</v>
      </c>
      <c r="K3" s="16" t="s">
        <v>11</v>
      </c>
      <c r="L3" s="16" t="s">
        <v>12</v>
      </c>
      <c r="M3" s="16">
        <v>2011</v>
      </c>
      <c r="N3" s="16">
        <v>2012</v>
      </c>
      <c r="O3" s="16">
        <v>2013</v>
      </c>
      <c r="P3" s="16">
        <v>2014</v>
      </c>
      <c r="Q3" s="16">
        <v>2015</v>
      </c>
      <c r="R3" s="16">
        <v>2016</v>
      </c>
      <c r="S3" s="16">
        <v>2017</v>
      </c>
      <c r="T3" s="16">
        <v>2018</v>
      </c>
      <c r="U3" s="16">
        <v>2019</v>
      </c>
      <c r="V3" s="16">
        <v>2020</v>
      </c>
      <c r="W3" s="16">
        <v>2021</v>
      </c>
      <c r="X3" s="16">
        <v>2022</v>
      </c>
      <c r="Y3" s="16">
        <v>2023</v>
      </c>
      <c r="Z3" s="16">
        <v>2024</v>
      </c>
      <c r="AA3" s="16">
        <v>2025</v>
      </c>
      <c r="AB3" s="16">
        <v>2026</v>
      </c>
      <c r="AC3" s="16">
        <v>2027</v>
      </c>
      <c r="AD3" s="16">
        <v>2028</v>
      </c>
      <c r="AE3" s="16">
        <v>2029</v>
      </c>
      <c r="AF3" s="16">
        <v>2030</v>
      </c>
      <c r="AG3" s="16">
        <v>2031</v>
      </c>
      <c r="AH3" s="16">
        <v>2032</v>
      </c>
      <c r="AI3" s="16">
        <v>2033</v>
      </c>
      <c r="AJ3" s="16">
        <v>2034</v>
      </c>
      <c r="AK3" s="16">
        <v>2035</v>
      </c>
      <c r="AL3" s="16">
        <v>2036</v>
      </c>
      <c r="AM3" s="16">
        <v>2037</v>
      </c>
      <c r="AN3" s="16">
        <v>2038</v>
      </c>
      <c r="AO3" s="16">
        <v>2039</v>
      </c>
      <c r="AP3" s="16">
        <v>2040</v>
      </c>
      <c r="AQ3" s="16">
        <v>2011</v>
      </c>
      <c r="AR3" s="16">
        <v>2012</v>
      </c>
      <c r="AS3" s="16">
        <v>2013</v>
      </c>
      <c r="AT3" s="16">
        <v>2014</v>
      </c>
      <c r="AU3" s="16">
        <v>2015</v>
      </c>
      <c r="AV3" s="16">
        <v>2016</v>
      </c>
      <c r="AW3" s="16">
        <v>2017</v>
      </c>
      <c r="AX3" s="16">
        <v>2018</v>
      </c>
      <c r="AY3" s="16">
        <v>2019</v>
      </c>
      <c r="AZ3" s="16">
        <v>2020</v>
      </c>
      <c r="BA3" s="16">
        <v>2021</v>
      </c>
      <c r="BB3" s="16">
        <v>2022</v>
      </c>
      <c r="BC3" s="16">
        <v>2023</v>
      </c>
      <c r="BD3" s="16">
        <v>2024</v>
      </c>
      <c r="BE3" s="16">
        <v>2025</v>
      </c>
      <c r="BF3" s="16">
        <v>2026</v>
      </c>
      <c r="BG3" s="16">
        <v>2027</v>
      </c>
      <c r="BH3" s="16">
        <v>2028</v>
      </c>
      <c r="BI3" s="16">
        <v>2029</v>
      </c>
      <c r="BJ3" s="16">
        <v>2030</v>
      </c>
      <c r="BK3" s="16">
        <v>2031</v>
      </c>
      <c r="BL3" s="16">
        <v>2032</v>
      </c>
      <c r="BM3" s="16">
        <v>2033</v>
      </c>
      <c r="BN3" s="16">
        <v>2034</v>
      </c>
      <c r="BO3" s="16">
        <v>2035</v>
      </c>
      <c r="BP3" s="16">
        <v>2036</v>
      </c>
      <c r="BQ3" s="16">
        <v>2037</v>
      </c>
      <c r="BR3" s="16">
        <v>2038</v>
      </c>
      <c r="BS3" s="16">
        <v>2039</v>
      </c>
      <c r="BT3" s="16">
        <v>2040</v>
      </c>
    </row>
    <row r="4" spans="1:72" s="26" customFormat="1" x14ac:dyDescent="0.45">
      <c r="A4" s="18" t="s">
        <v>13</v>
      </c>
      <c r="B4" s="18" t="s">
        <v>34</v>
      </c>
      <c r="C4" s="18" t="s">
        <v>39</v>
      </c>
      <c r="D4" s="19" t="s">
        <v>16</v>
      </c>
      <c r="E4" s="18" t="s">
        <v>52</v>
      </c>
      <c r="F4" s="20" t="s">
        <v>18</v>
      </c>
      <c r="G4" s="21">
        <v>2012</v>
      </c>
      <c r="H4" s="21" t="s">
        <v>53</v>
      </c>
      <c r="I4" s="18" t="s">
        <v>40</v>
      </c>
      <c r="J4" s="22">
        <v>35</v>
      </c>
      <c r="K4" s="23">
        <v>0.19429604102529188</v>
      </c>
      <c r="L4" s="23">
        <v>364.83862964484535</v>
      </c>
      <c r="M4" s="24">
        <v>0</v>
      </c>
      <c r="N4" s="24">
        <v>2.7116673227645025E-2</v>
      </c>
      <c r="O4" s="24">
        <v>2.7116673227645025E-2</v>
      </c>
      <c r="P4" s="24">
        <v>2.665520000287953E-2</v>
      </c>
      <c r="Q4" s="24">
        <v>1.9318557887116176E-2</v>
      </c>
      <c r="R4" s="24">
        <v>1.9318557887116176E-2</v>
      </c>
      <c r="S4" s="24">
        <v>7.1240724267148852E-3</v>
      </c>
      <c r="T4" s="24">
        <v>7.1240724267148852E-3</v>
      </c>
      <c r="U4" s="24">
        <v>7.1240724267148852E-3</v>
      </c>
      <c r="V4" s="24">
        <v>7.1240724267148852E-3</v>
      </c>
      <c r="W4" s="24">
        <v>7.1240724267148852E-3</v>
      </c>
      <c r="X4" s="24">
        <v>6.7821576403268883E-3</v>
      </c>
      <c r="Y4" s="24">
        <v>6.7821576403268883E-3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105.74371078986056</v>
      </c>
      <c r="AS4" s="25">
        <v>105.7437107898605</v>
      </c>
      <c r="AT4" s="25">
        <v>103.82569032823554</v>
      </c>
      <c r="AU4" s="24">
        <v>73.28649140354932</v>
      </c>
      <c r="AV4" s="24">
        <v>73.28649140354932</v>
      </c>
      <c r="AW4" s="24">
        <v>28.165105292243897</v>
      </c>
      <c r="AX4" s="24">
        <v>28.165105292243897</v>
      </c>
      <c r="AY4" s="24">
        <v>28.165105292243897</v>
      </c>
      <c r="AZ4" s="24">
        <v>28.165105292243897</v>
      </c>
      <c r="BA4" s="24">
        <v>28.165105292243897</v>
      </c>
      <c r="BB4" s="24">
        <v>24.819543567374037</v>
      </c>
      <c r="BC4" s="24">
        <v>24.819543567374037</v>
      </c>
      <c r="BD4" s="24">
        <v>0</v>
      </c>
      <c r="BE4" s="24">
        <v>0</v>
      </c>
      <c r="BF4" s="24">
        <v>0</v>
      </c>
      <c r="BG4" s="24">
        <v>0</v>
      </c>
      <c r="BH4" s="24">
        <v>0</v>
      </c>
      <c r="BI4" s="24">
        <v>0</v>
      </c>
      <c r="BJ4" s="24">
        <v>0</v>
      </c>
      <c r="BK4" s="24">
        <v>0</v>
      </c>
      <c r="BL4" s="24">
        <v>0</v>
      </c>
      <c r="BM4" s="24">
        <v>0</v>
      </c>
      <c r="BN4" s="24">
        <v>0</v>
      </c>
      <c r="BO4" s="24">
        <v>0</v>
      </c>
      <c r="BP4" s="24">
        <v>0</v>
      </c>
      <c r="BQ4" s="24">
        <v>0</v>
      </c>
      <c r="BR4" s="24">
        <v>0</v>
      </c>
      <c r="BS4" s="24">
        <v>0</v>
      </c>
      <c r="BT4" s="24">
        <v>0</v>
      </c>
    </row>
    <row r="5" spans="1:72" s="26" customFormat="1" x14ac:dyDescent="0.45">
      <c r="A5" s="18" t="s">
        <v>13</v>
      </c>
      <c r="B5" s="18" t="s">
        <v>34</v>
      </c>
      <c r="C5" s="18" t="s">
        <v>41</v>
      </c>
      <c r="D5" s="19" t="s">
        <v>16</v>
      </c>
      <c r="E5" s="18" t="s">
        <v>52</v>
      </c>
      <c r="F5" s="20" t="s">
        <v>18</v>
      </c>
      <c r="G5" s="21">
        <v>2012</v>
      </c>
      <c r="H5" s="21" t="s">
        <v>53</v>
      </c>
      <c r="I5" s="18" t="s">
        <v>40</v>
      </c>
      <c r="J5" s="22">
        <v>19</v>
      </c>
      <c r="K5" s="23">
        <v>8.0431535032718535E-2</v>
      </c>
      <c r="L5" s="23">
        <v>342.22755872391895</v>
      </c>
      <c r="M5" s="24">
        <v>0</v>
      </c>
      <c r="N5" s="24">
        <v>6.0474838370465064E-2</v>
      </c>
      <c r="O5" s="24">
        <v>6.0474838370465064E-2</v>
      </c>
      <c r="P5" s="24">
        <v>6.0474838370465064E-2</v>
      </c>
      <c r="Q5" s="24">
        <v>5.9509774987586569E-2</v>
      </c>
      <c r="R5" s="24">
        <v>5.9509774987586569E-2</v>
      </c>
      <c r="S5" s="24">
        <v>5.8560068559712006E-2</v>
      </c>
      <c r="T5" s="24">
        <v>5.6934272384801907E-2</v>
      </c>
      <c r="U5" s="24">
        <v>5.6934272384801907E-2</v>
      </c>
      <c r="V5" s="24">
        <v>5.4824711723735847E-2</v>
      </c>
      <c r="W5" s="24">
        <v>3.2901049072685207E-2</v>
      </c>
      <c r="X5" s="24">
        <v>3.266988648683658E-2</v>
      </c>
      <c r="Y5" s="24">
        <v>3.266988648683658E-2</v>
      </c>
      <c r="Z5" s="24">
        <v>1.7234126055913547E-2</v>
      </c>
      <c r="AA5" s="24">
        <v>1.7234126055913547E-2</v>
      </c>
      <c r="AB5" s="24">
        <v>1.7234126055913547E-2</v>
      </c>
      <c r="AC5" s="24">
        <v>1.4123509968420874E-2</v>
      </c>
      <c r="AD5" s="24">
        <v>6.6532968344598115E-3</v>
      </c>
      <c r="AE5" s="24">
        <v>6.6532968344598115E-3</v>
      </c>
      <c r="AF5" s="24">
        <v>6.6532968344598115E-3</v>
      </c>
      <c r="AG5" s="24">
        <v>6.6532968344598115E-3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4">
        <v>0</v>
      </c>
      <c r="AR5" s="24">
        <v>257.31395392775858</v>
      </c>
      <c r="AS5" s="24">
        <v>257.31395392775858</v>
      </c>
      <c r="AT5" s="24">
        <v>257.31395392775858</v>
      </c>
      <c r="AU5" s="24">
        <v>254.12168976594739</v>
      </c>
      <c r="AV5" s="24">
        <v>254.12168976594739</v>
      </c>
      <c r="AW5" s="24">
        <v>250.98022377756536</v>
      </c>
      <c r="AX5" s="24">
        <v>245.54521104475202</v>
      </c>
      <c r="AY5" s="24">
        <v>245.54521104475202</v>
      </c>
      <c r="AZ5" s="24">
        <v>235.29138527814234</v>
      </c>
      <c r="BA5" s="24">
        <v>162.00090305336258</v>
      </c>
      <c r="BB5" s="24">
        <v>146.12091891058202</v>
      </c>
      <c r="BC5" s="24">
        <v>146.12091891058202</v>
      </c>
      <c r="BD5" s="24">
        <v>51.825050624557939</v>
      </c>
      <c r="BE5" s="24">
        <v>51.825050624557939</v>
      </c>
      <c r="BF5" s="24">
        <v>51.825050624557939</v>
      </c>
      <c r="BG5" s="24">
        <v>30.290829740271271</v>
      </c>
      <c r="BH5" s="24">
        <v>8.2453272020848285</v>
      </c>
      <c r="BI5" s="24">
        <v>8.2453272020848285</v>
      </c>
      <c r="BJ5" s="24">
        <v>8.2453272020848285</v>
      </c>
      <c r="BK5" s="24">
        <v>8.2453272020848285</v>
      </c>
      <c r="BL5" s="24">
        <v>0</v>
      </c>
      <c r="BM5" s="24">
        <v>0</v>
      </c>
      <c r="BN5" s="24">
        <v>0</v>
      </c>
      <c r="BO5" s="24">
        <v>0</v>
      </c>
      <c r="BP5" s="24">
        <v>0</v>
      </c>
      <c r="BQ5" s="24">
        <v>0</v>
      </c>
      <c r="BR5" s="24">
        <v>0</v>
      </c>
      <c r="BS5" s="24">
        <v>0</v>
      </c>
      <c r="BT5" s="24">
        <v>0</v>
      </c>
    </row>
    <row r="6" spans="1:72" s="26" customFormat="1" x14ac:dyDescent="0.45">
      <c r="A6" s="18" t="s">
        <v>13</v>
      </c>
      <c r="B6" s="18" t="s">
        <v>34</v>
      </c>
      <c r="C6" s="18" t="s">
        <v>54</v>
      </c>
      <c r="D6" s="19" t="s">
        <v>16</v>
      </c>
      <c r="E6" s="18" t="s">
        <v>52</v>
      </c>
      <c r="F6" s="20" t="s">
        <v>18</v>
      </c>
      <c r="G6" s="21">
        <v>2012</v>
      </c>
      <c r="H6" s="21" t="s">
        <v>53</v>
      </c>
      <c r="I6" s="18" t="s">
        <v>55</v>
      </c>
      <c r="J6" s="22">
        <v>8</v>
      </c>
      <c r="K6" s="23">
        <v>5.5085138058569294E-2</v>
      </c>
      <c r="L6" s="23">
        <v>1893.8783701129096</v>
      </c>
      <c r="M6" s="24">
        <v>0</v>
      </c>
      <c r="N6" s="24">
        <v>4.1417397036518262E-2</v>
      </c>
      <c r="O6" s="24">
        <v>4.1417397036518262E-2</v>
      </c>
      <c r="P6" s="24">
        <v>4.1417397036518262E-2</v>
      </c>
      <c r="Q6" s="24">
        <v>4.1417397036518262E-2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0</v>
      </c>
      <c r="AR6" s="24">
        <v>201.41003570050464</v>
      </c>
      <c r="AS6" s="24">
        <v>201.41003570050464</v>
      </c>
      <c r="AT6" s="24">
        <v>201.41003570050464</v>
      </c>
      <c r="AU6" s="24">
        <v>201.41003570050464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  <c r="BA6" s="24">
        <v>0</v>
      </c>
      <c r="BB6" s="24">
        <v>0</v>
      </c>
      <c r="BC6" s="24">
        <v>0</v>
      </c>
      <c r="BD6" s="24">
        <v>0</v>
      </c>
      <c r="BE6" s="24">
        <v>0</v>
      </c>
      <c r="BF6" s="24">
        <v>0</v>
      </c>
      <c r="BG6" s="24">
        <v>0</v>
      </c>
      <c r="BH6" s="24">
        <v>0</v>
      </c>
      <c r="BI6" s="24">
        <v>0</v>
      </c>
      <c r="BJ6" s="24">
        <v>0</v>
      </c>
      <c r="BK6" s="24">
        <v>0</v>
      </c>
      <c r="BL6" s="24">
        <v>0</v>
      </c>
      <c r="BM6" s="24">
        <v>0</v>
      </c>
      <c r="BN6" s="24">
        <v>0</v>
      </c>
      <c r="BO6" s="24">
        <v>0</v>
      </c>
      <c r="BP6" s="24">
        <v>0</v>
      </c>
      <c r="BQ6" s="24">
        <v>0</v>
      </c>
      <c r="BR6" s="24">
        <v>0</v>
      </c>
      <c r="BS6" s="24">
        <v>0</v>
      </c>
      <c r="BT6" s="24">
        <v>0</v>
      </c>
    </row>
    <row r="7" spans="1:72" s="26" customFormat="1" x14ac:dyDescent="0.45">
      <c r="A7" s="18" t="s">
        <v>13</v>
      </c>
      <c r="B7" s="18" t="s">
        <v>14</v>
      </c>
      <c r="C7" s="18" t="s">
        <v>15</v>
      </c>
      <c r="D7" s="19" t="s">
        <v>16</v>
      </c>
      <c r="E7" s="18" t="s">
        <v>17</v>
      </c>
      <c r="F7" s="20" t="s">
        <v>18</v>
      </c>
      <c r="G7" s="21">
        <v>2012</v>
      </c>
      <c r="H7" s="21" t="s">
        <v>53</v>
      </c>
      <c r="I7" s="18" t="s">
        <v>21</v>
      </c>
      <c r="J7" s="22">
        <v>15.489495932460386</v>
      </c>
      <c r="K7" s="23">
        <v>3.0518324165293475E-3</v>
      </c>
      <c r="L7" s="23">
        <v>7.9246798827634688</v>
      </c>
      <c r="M7" s="24">
        <v>0</v>
      </c>
      <c r="N7" s="24">
        <v>2.2946108394957497E-3</v>
      </c>
      <c r="O7" s="24">
        <v>2.2946108394957497E-3</v>
      </c>
      <c r="P7" s="24">
        <v>2.2946108394957497E-3</v>
      </c>
      <c r="Q7" s="24">
        <v>2.2863647020108014E-3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0</v>
      </c>
      <c r="AR7" s="24">
        <v>4.0841036482576216</v>
      </c>
      <c r="AS7" s="24">
        <v>4.0841036482576216</v>
      </c>
      <c r="AT7" s="24">
        <v>4.0841036482576216</v>
      </c>
      <c r="AU7" s="24">
        <v>4.0767295033611388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  <c r="BA7" s="24">
        <v>0</v>
      </c>
      <c r="BB7" s="24">
        <v>0</v>
      </c>
      <c r="BC7" s="24">
        <v>0</v>
      </c>
      <c r="BD7" s="24">
        <v>0</v>
      </c>
      <c r="BE7" s="24">
        <v>0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0</v>
      </c>
    </row>
    <row r="8" spans="1:72" s="26" customFormat="1" x14ac:dyDescent="0.45">
      <c r="A8" s="18" t="s">
        <v>13</v>
      </c>
      <c r="B8" s="18" t="s">
        <v>14</v>
      </c>
      <c r="C8" s="18" t="s">
        <v>22</v>
      </c>
      <c r="D8" s="19" t="s">
        <v>16</v>
      </c>
      <c r="E8" s="18" t="s">
        <v>17</v>
      </c>
      <c r="F8" s="20" t="s">
        <v>18</v>
      </c>
      <c r="G8" s="21">
        <v>2012</v>
      </c>
      <c r="H8" s="21" t="s">
        <v>53</v>
      </c>
      <c r="I8" s="18" t="s">
        <v>21</v>
      </c>
      <c r="J8" s="22">
        <v>165.2839144626156</v>
      </c>
      <c r="K8" s="23">
        <v>1.2616937434179833E-2</v>
      </c>
      <c r="L8" s="23">
        <v>140.43047490158895</v>
      </c>
      <c r="M8" s="24">
        <v>0</v>
      </c>
      <c r="N8" s="24">
        <v>9.4864191234434823E-3</v>
      </c>
      <c r="O8" s="24">
        <v>9.4864191234434823E-3</v>
      </c>
      <c r="P8" s="24">
        <v>9.4864191234434823E-3</v>
      </c>
      <c r="Q8" s="24">
        <v>9.0280034749603295E-3</v>
      </c>
      <c r="R8" s="24">
        <v>4.9114545951502468E-3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66.237867522290728</v>
      </c>
      <c r="AS8" s="24">
        <v>66.237867522290728</v>
      </c>
      <c r="AT8" s="24">
        <v>66.237867522290728</v>
      </c>
      <c r="AU8" s="24">
        <v>65.827927302290718</v>
      </c>
      <c r="AV8" s="24">
        <v>37.355224593488067</v>
      </c>
      <c r="AW8" s="24">
        <v>0</v>
      </c>
      <c r="AX8" s="24">
        <v>0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4">
        <v>0</v>
      </c>
      <c r="BG8" s="24">
        <v>0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0</v>
      </c>
      <c r="BP8" s="24">
        <v>0</v>
      </c>
      <c r="BQ8" s="24">
        <v>0</v>
      </c>
      <c r="BR8" s="24">
        <v>0</v>
      </c>
      <c r="BS8" s="24">
        <v>0</v>
      </c>
      <c r="BT8" s="24">
        <v>0</v>
      </c>
    </row>
    <row r="9" spans="1:72" s="26" customFormat="1" x14ac:dyDescent="0.45">
      <c r="A9" s="18" t="s">
        <v>13</v>
      </c>
      <c r="B9" s="18" t="s">
        <v>14</v>
      </c>
      <c r="C9" s="18" t="s">
        <v>23</v>
      </c>
      <c r="D9" s="19" t="s">
        <v>16</v>
      </c>
      <c r="E9" s="18" t="s">
        <v>17</v>
      </c>
      <c r="F9" s="20" t="s">
        <v>18</v>
      </c>
      <c r="G9" s="21">
        <v>2012</v>
      </c>
      <c r="H9" s="21" t="s">
        <v>53</v>
      </c>
      <c r="I9" s="18" t="s">
        <v>24</v>
      </c>
      <c r="J9" s="22">
        <v>4115.1233412356987</v>
      </c>
      <c r="K9" s="23">
        <v>7.6351324485718179E-3</v>
      </c>
      <c r="L9" s="23">
        <v>113.34936989923696</v>
      </c>
      <c r="M9" s="24">
        <v>0</v>
      </c>
      <c r="N9" s="24">
        <v>5.7407010891517424E-3</v>
      </c>
      <c r="O9" s="24">
        <v>5.7407010891517424E-3</v>
      </c>
      <c r="P9" s="24">
        <v>5.7407010891517424E-3</v>
      </c>
      <c r="Q9" s="24">
        <v>5.7407010891517424E-3</v>
      </c>
      <c r="R9" s="24">
        <v>5.2545745687867891E-3</v>
      </c>
      <c r="S9" s="24">
        <v>4.4466083567744532E-3</v>
      </c>
      <c r="T9" s="24">
        <v>3.3288773284881855E-3</v>
      </c>
      <c r="U9" s="24">
        <v>3.3165866575875762E-3</v>
      </c>
      <c r="V9" s="24">
        <v>3.3165866575875762E-3</v>
      </c>
      <c r="W9" s="24">
        <v>2.1389033162355067E-3</v>
      </c>
      <c r="X9" s="24">
        <v>8.368228396134728E-4</v>
      </c>
      <c r="Y9" s="24">
        <v>8.3674936503888337E-4</v>
      </c>
      <c r="Z9" s="24">
        <v>8.3674936503888337E-4</v>
      </c>
      <c r="AA9" s="24">
        <v>8.223901278792431E-4</v>
      </c>
      <c r="AB9" s="24">
        <v>8.223901278792431E-4</v>
      </c>
      <c r="AC9" s="24">
        <v>8.0195731479594783E-4</v>
      </c>
      <c r="AD9" s="24">
        <v>2.2501375380104948E-4</v>
      </c>
      <c r="AE9" s="24">
        <v>2.2501375380104948E-4</v>
      </c>
      <c r="AF9" s="24">
        <v>2.2501375380104948E-4</v>
      </c>
      <c r="AG9" s="24">
        <v>2.2501375380104948E-4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103.88332010538569</v>
      </c>
      <c r="AS9" s="24">
        <v>103.88332010538569</v>
      </c>
      <c r="AT9" s="24">
        <v>103.88332010538569</v>
      </c>
      <c r="AU9" s="24">
        <v>103.88332010538569</v>
      </c>
      <c r="AV9" s="24">
        <v>93.384496179831601</v>
      </c>
      <c r="AW9" s="24">
        <v>75.934933890273427</v>
      </c>
      <c r="AX9" s="24">
        <v>51.795413064920751</v>
      </c>
      <c r="AY9" s="24">
        <v>51.687746787831415</v>
      </c>
      <c r="AZ9" s="24">
        <v>51.687746787831415</v>
      </c>
      <c r="BA9" s="24">
        <v>26.253442089475769</v>
      </c>
      <c r="BB9" s="24">
        <v>19.483478393912826</v>
      </c>
      <c r="BC9" s="24">
        <v>18.877963847010129</v>
      </c>
      <c r="BD9" s="24">
        <v>18.877963847010129</v>
      </c>
      <c r="BE9" s="24">
        <v>17.560000925300709</v>
      </c>
      <c r="BF9" s="24">
        <v>17.560000925300709</v>
      </c>
      <c r="BG9" s="24">
        <v>17.319788761024402</v>
      </c>
      <c r="BH9" s="24">
        <v>4.8595986497746964</v>
      </c>
      <c r="BI9" s="24">
        <v>4.8595986497746964</v>
      </c>
      <c r="BJ9" s="24">
        <v>4.8595986497746964</v>
      </c>
      <c r="BK9" s="24">
        <v>4.8595986497746964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</row>
    <row r="10" spans="1:72" s="26" customFormat="1" x14ac:dyDescent="0.45">
      <c r="A10" s="18" t="s">
        <v>13</v>
      </c>
      <c r="B10" s="18" t="s">
        <v>14</v>
      </c>
      <c r="C10" s="18" t="s">
        <v>25</v>
      </c>
      <c r="D10" s="19" t="s">
        <v>16</v>
      </c>
      <c r="E10" s="18" t="s">
        <v>17</v>
      </c>
      <c r="F10" s="20" t="s">
        <v>18</v>
      </c>
      <c r="G10" s="21">
        <v>2012</v>
      </c>
      <c r="H10" s="21" t="s">
        <v>53</v>
      </c>
      <c r="I10" s="18" t="s">
        <v>24</v>
      </c>
      <c r="J10" s="22">
        <v>119.82243963799921</v>
      </c>
      <c r="K10" s="24">
        <v>1.1886980574594857E-3</v>
      </c>
      <c r="L10" s="24">
        <v>5.4234791029552296</v>
      </c>
      <c r="M10" s="24">
        <v>0</v>
      </c>
      <c r="N10" s="24">
        <v>8.9375793793946287E-4</v>
      </c>
      <c r="O10" s="24">
        <v>8.9375793793946287E-4</v>
      </c>
      <c r="P10" s="24">
        <v>8.9375793793946287E-4</v>
      </c>
      <c r="Q10" s="24">
        <v>8.9375793793946287E-4</v>
      </c>
      <c r="R10" s="24">
        <v>8.8998519296695083E-4</v>
      </c>
      <c r="S10" s="24">
        <v>8.8998519296695083E-4</v>
      </c>
      <c r="T10" s="24">
        <v>7.591112886456584E-4</v>
      </c>
      <c r="U10" s="24">
        <v>7.5752643897689564E-4</v>
      </c>
      <c r="V10" s="24">
        <v>7.5752643897689564E-4</v>
      </c>
      <c r="W10" s="24">
        <v>7.5752643897689564E-4</v>
      </c>
      <c r="X10" s="24">
        <v>1.3934462805178215E-5</v>
      </c>
      <c r="Y10" s="24">
        <v>1.392486634487066E-5</v>
      </c>
      <c r="Z10" s="24">
        <v>1.392486634487066E-5</v>
      </c>
      <c r="AA10" s="24">
        <v>1.342344436442953E-5</v>
      </c>
      <c r="AB10" s="24">
        <v>1.342344436442953E-5</v>
      </c>
      <c r="AC10" s="24">
        <v>1.2538558758460049E-5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5.4234791029552296</v>
      </c>
      <c r="AS10" s="24">
        <v>5.4234791029552296</v>
      </c>
      <c r="AT10" s="24">
        <v>5.4234791029552296</v>
      </c>
      <c r="AU10" s="24">
        <v>5.4234791029552296</v>
      </c>
      <c r="AV10" s="24">
        <v>5.3419995219755974</v>
      </c>
      <c r="AW10" s="24">
        <v>5.3419995219755974</v>
      </c>
      <c r="AX10" s="24">
        <v>2.5155294152068195</v>
      </c>
      <c r="AY10" s="24">
        <v>2.5016461321084571</v>
      </c>
      <c r="AZ10" s="24">
        <v>2.5016461321084571</v>
      </c>
      <c r="BA10" s="24">
        <v>2.5016461321084571</v>
      </c>
      <c r="BB10" s="24">
        <v>0.4063056783326609</v>
      </c>
      <c r="BC10" s="24">
        <v>0.32721986739097325</v>
      </c>
      <c r="BD10" s="24">
        <v>0.32721986739097325</v>
      </c>
      <c r="BE10" s="24">
        <v>0.28119683907795179</v>
      </c>
      <c r="BF10" s="24">
        <v>0.28119683907795179</v>
      </c>
      <c r="BG10" s="24">
        <v>0.27079395007385965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</row>
    <row r="11" spans="1:72" s="26" customFormat="1" x14ac:dyDescent="0.45">
      <c r="A11" s="18" t="s">
        <v>13</v>
      </c>
      <c r="B11" s="18" t="s">
        <v>14</v>
      </c>
      <c r="C11" s="18" t="s">
        <v>26</v>
      </c>
      <c r="D11" s="19" t="s">
        <v>16</v>
      </c>
      <c r="E11" s="18" t="s">
        <v>17</v>
      </c>
      <c r="F11" s="20" t="s">
        <v>18</v>
      </c>
      <c r="G11" s="21">
        <v>2012</v>
      </c>
      <c r="H11" s="21" t="s">
        <v>53</v>
      </c>
      <c r="I11" s="18" t="s">
        <v>27</v>
      </c>
      <c r="J11" s="22">
        <v>372.52591615262105</v>
      </c>
      <c r="K11" s="23">
        <v>0.10824510544319763</v>
      </c>
      <c r="L11" s="23">
        <v>331.15913774696554</v>
      </c>
      <c r="M11" s="24">
        <v>0</v>
      </c>
      <c r="N11" s="24">
        <v>8.1387297325712496E-2</v>
      </c>
      <c r="O11" s="24">
        <v>8.1387297325712496E-2</v>
      </c>
      <c r="P11" s="24">
        <v>8.1387297325712496E-2</v>
      </c>
      <c r="Q11" s="24">
        <v>8.1387297325712496E-2</v>
      </c>
      <c r="R11" s="24">
        <v>8.1387297325712496E-2</v>
      </c>
      <c r="S11" s="24">
        <v>8.1387297325712496E-2</v>
      </c>
      <c r="T11" s="24">
        <v>8.1387297325712496E-2</v>
      </c>
      <c r="U11" s="24">
        <v>8.1387297325712496E-2</v>
      </c>
      <c r="V11" s="24">
        <v>8.1387297325712496E-2</v>
      </c>
      <c r="W11" s="24">
        <v>8.1387297325712496E-2</v>
      </c>
      <c r="X11" s="24">
        <v>8.1387297325712496E-2</v>
      </c>
      <c r="Y11" s="24">
        <v>8.1387297325712496E-2</v>
      </c>
      <c r="Z11" s="24">
        <v>8.1387297325712496E-2</v>
      </c>
      <c r="AA11" s="24">
        <v>8.1387297325712496E-2</v>
      </c>
      <c r="AB11" s="24">
        <v>8.1387297325712496E-2</v>
      </c>
      <c r="AC11" s="24">
        <v>8.1387297325712496E-2</v>
      </c>
      <c r="AD11" s="24">
        <v>8.1387297325712496E-2</v>
      </c>
      <c r="AE11" s="24">
        <v>8.1387297325712496E-2</v>
      </c>
      <c r="AF11" s="24">
        <v>6.2886767715378003E-2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137.9433548858774</v>
      </c>
      <c r="AS11" s="24">
        <v>137.9433548858774</v>
      </c>
      <c r="AT11" s="24">
        <v>137.9433548858774</v>
      </c>
      <c r="AU11" s="24">
        <v>137.9433548858774</v>
      </c>
      <c r="AV11" s="24">
        <v>137.9433548858774</v>
      </c>
      <c r="AW11" s="24">
        <v>137.9433548858774</v>
      </c>
      <c r="AX11" s="24">
        <v>137.9433548858774</v>
      </c>
      <c r="AY11" s="24">
        <v>137.9433548858774</v>
      </c>
      <c r="AZ11" s="24">
        <v>137.9433548858774</v>
      </c>
      <c r="BA11" s="24">
        <v>137.9433548858774</v>
      </c>
      <c r="BB11" s="24">
        <v>137.9433548858774</v>
      </c>
      <c r="BC11" s="24">
        <v>137.9433548858774</v>
      </c>
      <c r="BD11" s="24">
        <v>137.9433548858774</v>
      </c>
      <c r="BE11" s="24">
        <v>137.9433548858774</v>
      </c>
      <c r="BF11" s="24">
        <v>137.9433548858774</v>
      </c>
      <c r="BG11" s="24">
        <v>137.9433548858774</v>
      </c>
      <c r="BH11" s="24">
        <v>137.9433548858774</v>
      </c>
      <c r="BI11" s="24">
        <v>137.9433548858774</v>
      </c>
      <c r="BJ11" s="24">
        <v>121.39917450357198</v>
      </c>
      <c r="BK11" s="24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</row>
    <row r="12" spans="1:72" s="26" customFormat="1" x14ac:dyDescent="0.45">
      <c r="A12" s="18" t="s">
        <v>13</v>
      </c>
      <c r="B12" s="18" t="s">
        <v>44</v>
      </c>
      <c r="C12" s="18" t="s">
        <v>45</v>
      </c>
      <c r="D12" s="19" t="s">
        <v>16</v>
      </c>
      <c r="E12" s="18" t="s">
        <v>17</v>
      </c>
      <c r="F12" s="20" t="s">
        <v>18</v>
      </c>
      <c r="G12" s="21">
        <v>2012</v>
      </c>
      <c r="H12" s="21" t="s">
        <v>53</v>
      </c>
      <c r="I12" s="18" t="s">
        <v>40</v>
      </c>
      <c r="J12" s="22">
        <v>98</v>
      </c>
      <c r="K12" s="23">
        <v>1.413960017641541E-2</v>
      </c>
      <c r="L12" s="23">
        <v>-291.79173587713268</v>
      </c>
      <c r="M12" s="24">
        <v>0</v>
      </c>
      <c r="N12" s="24">
        <v>1.0631278328131887E-2</v>
      </c>
      <c r="O12" s="24">
        <v>1.0347859381232411E-2</v>
      </c>
      <c r="P12" s="24">
        <v>1.0347859381232411E-2</v>
      </c>
      <c r="Q12" s="24">
        <v>1.0347859381232411E-2</v>
      </c>
      <c r="R12" s="24">
        <v>1.0326873081270605E-2</v>
      </c>
      <c r="S12" s="24">
        <v>1.0326873081270605E-2</v>
      </c>
      <c r="T12" s="24">
        <v>1.0160088346805422E-2</v>
      </c>
      <c r="U12" s="24">
        <v>1.0160088346805422E-2</v>
      </c>
      <c r="V12" s="24">
        <v>7.4336355123668886E-3</v>
      </c>
      <c r="W12" s="24">
        <v>7.094212749972937E-3</v>
      </c>
      <c r="X12" s="24">
        <v>7.094212749972937E-3</v>
      </c>
      <c r="Y12" s="24">
        <v>7.094212749972937E-3</v>
      </c>
      <c r="Z12" s="24">
        <v>5.3515013996511688E-3</v>
      </c>
      <c r="AA12" s="24">
        <v>5.3515013996511688E-3</v>
      </c>
      <c r="AB12" s="24">
        <v>1.7306689862161876E-3</v>
      </c>
      <c r="AC12" s="24">
        <v>1.7030202075839045E-3</v>
      </c>
      <c r="AD12" s="24">
        <v>1.7030202075839045E-3</v>
      </c>
      <c r="AE12" s="24">
        <v>1.7030202075839045E-3</v>
      </c>
      <c r="AF12" s="24">
        <v>1.7030202075839045E-3</v>
      </c>
      <c r="AG12" s="24">
        <v>1.7030202075839045E-3</v>
      </c>
      <c r="AH12" s="24">
        <v>1.1161944195628168E-3</v>
      </c>
      <c r="AI12" s="24">
        <v>0</v>
      </c>
      <c r="AJ12" s="24">
        <v>0</v>
      </c>
      <c r="AK12" s="24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7">
        <v>0</v>
      </c>
      <c r="AR12" s="24">
        <v>106.47778375244141</v>
      </c>
      <c r="AS12" s="28">
        <v>106.47778393554688</v>
      </c>
      <c r="AT12" s="28">
        <v>106.47778393554688</v>
      </c>
      <c r="AU12" s="27">
        <v>101.02178375244139</v>
      </c>
      <c r="AV12" s="27">
        <v>100.61778375244143</v>
      </c>
      <c r="AW12" s="27">
        <v>100.61778375244143</v>
      </c>
      <c r="AX12" s="27">
        <v>97.407068542480474</v>
      </c>
      <c r="AY12" s="27">
        <v>96.888914550781237</v>
      </c>
      <c r="AZ12" s="27">
        <v>44.402914550781247</v>
      </c>
      <c r="BA12" s="27">
        <v>44.08591455078124</v>
      </c>
      <c r="BB12" s="27">
        <v>44.08591455078124</v>
      </c>
      <c r="BC12" s="27">
        <v>44.08591455078124</v>
      </c>
      <c r="BD12" s="27">
        <v>38.292000000000002</v>
      </c>
      <c r="BE12" s="27">
        <v>38.292000000000002</v>
      </c>
      <c r="BF12" s="27">
        <v>9.9420000000000002</v>
      </c>
      <c r="BG12" s="27">
        <v>9.7140000000000004</v>
      </c>
      <c r="BH12" s="27">
        <v>9.7140000000000004</v>
      </c>
      <c r="BI12" s="27">
        <v>9.7140000000000004</v>
      </c>
      <c r="BJ12" s="27">
        <v>9.7140000000000004</v>
      </c>
      <c r="BK12" s="27">
        <v>9.7140000000000004</v>
      </c>
      <c r="BL12" s="27">
        <v>8.2289999999999992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</row>
    <row r="13" spans="1:72" s="26" customFormat="1" x14ac:dyDescent="0.45">
      <c r="A13" s="18" t="s">
        <v>13</v>
      </c>
      <c r="B13" s="18" t="s">
        <v>42</v>
      </c>
      <c r="C13" s="18" t="s">
        <v>43</v>
      </c>
      <c r="D13" s="19" t="s">
        <v>16</v>
      </c>
      <c r="E13" s="18" t="s">
        <v>42</v>
      </c>
      <c r="F13" s="20" t="s">
        <v>29</v>
      </c>
      <c r="G13" s="21">
        <v>2012</v>
      </c>
      <c r="H13" s="21" t="s">
        <v>53</v>
      </c>
      <c r="I13" s="18" t="s">
        <v>38</v>
      </c>
      <c r="J13" s="22">
        <v>1</v>
      </c>
      <c r="K13" s="23">
        <v>7.5471792305000012</v>
      </c>
      <c r="L13" s="23">
        <v>136.75470000000001</v>
      </c>
      <c r="M13" s="24">
        <v>0</v>
      </c>
      <c r="N13" s="31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136.75470000000001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0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</row>
    <row r="14" spans="1:72" s="26" customFormat="1" x14ac:dyDescent="0.45">
      <c r="A14" s="18" t="s">
        <v>13</v>
      </c>
      <c r="B14" s="18" t="s">
        <v>47</v>
      </c>
      <c r="C14" s="18" t="s">
        <v>50</v>
      </c>
      <c r="D14" s="19" t="s">
        <v>16</v>
      </c>
      <c r="E14" s="18" t="s">
        <v>52</v>
      </c>
      <c r="F14" s="20" t="s">
        <v>18</v>
      </c>
      <c r="G14" s="21">
        <v>2012</v>
      </c>
      <c r="H14" s="21" t="s">
        <v>53</v>
      </c>
      <c r="I14" s="18" t="s">
        <v>40</v>
      </c>
      <c r="J14" s="22">
        <v>3.8788956574489233E-3</v>
      </c>
      <c r="K14" s="23">
        <v>5.8295922835799872E-4</v>
      </c>
      <c r="L14" s="23">
        <v>0.8493113564680439</v>
      </c>
      <c r="M14" s="24">
        <v>0</v>
      </c>
      <c r="N14" s="24">
        <v>4.3831520929172836E-4</v>
      </c>
      <c r="O14" s="24">
        <v>4.3831520929172836E-4</v>
      </c>
      <c r="P14" s="24">
        <v>4.3831520929172836E-4</v>
      </c>
      <c r="Q14" s="24">
        <v>4.3831520929172836E-4</v>
      </c>
      <c r="R14" s="24">
        <v>4.3831520929172836E-4</v>
      </c>
      <c r="S14" s="24">
        <v>4.3831520929172836E-4</v>
      </c>
      <c r="T14" s="24">
        <v>4.3831520929172836E-4</v>
      </c>
      <c r="U14" s="24">
        <v>4.3831520929172836E-4</v>
      </c>
      <c r="V14" s="24">
        <v>4.3831520929172836E-4</v>
      </c>
      <c r="W14" s="24">
        <v>4.3831520929172836E-4</v>
      </c>
      <c r="X14" s="24">
        <v>4.3831520929172836E-4</v>
      </c>
      <c r="Y14" s="24">
        <v>4.3831520929172836E-4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0.42465567823402195</v>
      </c>
      <c r="AS14" s="24">
        <v>0.42465567823402195</v>
      </c>
      <c r="AT14" s="24">
        <v>0.42465567823402195</v>
      </c>
      <c r="AU14" s="24">
        <v>0.42465567823402195</v>
      </c>
      <c r="AV14" s="24">
        <v>0.42465567823402195</v>
      </c>
      <c r="AW14" s="24">
        <v>0.42465567823402195</v>
      </c>
      <c r="AX14" s="24">
        <v>0.42465567823402195</v>
      </c>
      <c r="AY14" s="24">
        <v>0.42465567823402195</v>
      </c>
      <c r="AZ14" s="24">
        <v>0.42465567823402195</v>
      </c>
      <c r="BA14" s="24">
        <v>0.42465567823402195</v>
      </c>
      <c r="BB14" s="24">
        <v>0.42465567823402195</v>
      </c>
      <c r="BC14" s="24">
        <v>0.42465567823402195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v>0</v>
      </c>
      <c r="BP14" s="24">
        <v>0</v>
      </c>
      <c r="BQ14" s="24">
        <v>0</v>
      </c>
      <c r="BR14" s="24">
        <v>0</v>
      </c>
      <c r="BS14" s="24">
        <v>0</v>
      </c>
      <c r="BT14" s="24">
        <v>0</v>
      </c>
    </row>
    <row r="15" spans="1:72" s="26" customFormat="1" x14ac:dyDescent="0.45">
      <c r="A15" s="18" t="s">
        <v>13</v>
      </c>
      <c r="B15" s="18" t="s">
        <v>34</v>
      </c>
      <c r="C15" s="18" t="s">
        <v>35</v>
      </c>
      <c r="D15" s="19" t="s">
        <v>16</v>
      </c>
      <c r="E15" s="18" t="s">
        <v>52</v>
      </c>
      <c r="F15" s="20" t="s">
        <v>29</v>
      </c>
      <c r="G15" s="21">
        <v>2012</v>
      </c>
      <c r="H15" s="21" t="s">
        <v>53</v>
      </c>
      <c r="I15" s="18" t="s">
        <v>38</v>
      </c>
      <c r="J15" s="29">
        <v>1</v>
      </c>
      <c r="K15" s="23">
        <v>5.4633869010000002E-2</v>
      </c>
      <c r="L15" s="23">
        <v>0.59708329999999998</v>
      </c>
      <c r="M15" s="24">
        <v>0</v>
      </c>
      <c r="N15" s="31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0.59708329999999998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0</v>
      </c>
      <c r="BE15" s="24">
        <v>0</v>
      </c>
      <c r="BF15" s="24">
        <v>0</v>
      </c>
      <c r="BG15" s="24">
        <v>0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</row>
    <row r="16" spans="1:72" s="26" customFormat="1" ht="15.75" x14ac:dyDescent="0.5">
      <c r="A16" s="48" t="s">
        <v>56</v>
      </c>
      <c r="B16" s="49" t="s">
        <v>42</v>
      </c>
      <c r="C16" s="49" t="s">
        <v>43</v>
      </c>
      <c r="D16" s="50" t="s">
        <v>16</v>
      </c>
      <c r="E16" s="49" t="s">
        <v>42</v>
      </c>
      <c r="F16" s="51" t="s">
        <v>29</v>
      </c>
      <c r="G16" s="52">
        <v>2012</v>
      </c>
      <c r="H16" s="53" t="s">
        <v>53</v>
      </c>
      <c r="I16" s="49" t="s">
        <v>38</v>
      </c>
      <c r="J16" s="54">
        <v>1</v>
      </c>
      <c r="K16" s="54">
        <v>1.5164024730820003</v>
      </c>
      <c r="L16" s="54">
        <v>27.477169999999997</v>
      </c>
      <c r="M16" s="54">
        <v>0</v>
      </c>
      <c r="N16" s="28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54">
        <v>0</v>
      </c>
      <c r="AP16" s="54">
        <v>0</v>
      </c>
      <c r="AQ16" s="54">
        <v>0</v>
      </c>
      <c r="AR16" s="54">
        <v>27.477169999999997</v>
      </c>
      <c r="AS16" s="54">
        <v>0</v>
      </c>
      <c r="AT16" s="54">
        <v>0</v>
      </c>
      <c r="AU16" s="54">
        <v>0</v>
      </c>
      <c r="AV16" s="54">
        <v>0</v>
      </c>
      <c r="AW16" s="54">
        <v>0</v>
      </c>
      <c r="AX16" s="54">
        <v>0</v>
      </c>
      <c r="AY16" s="54">
        <v>0</v>
      </c>
      <c r="AZ16" s="54">
        <v>0</v>
      </c>
      <c r="BA16" s="54">
        <v>0</v>
      </c>
      <c r="BB16" s="54">
        <v>0</v>
      </c>
      <c r="BC16" s="54">
        <v>0</v>
      </c>
      <c r="BD16" s="54">
        <v>0</v>
      </c>
      <c r="BE16" s="54">
        <v>0</v>
      </c>
      <c r="BF16" s="54">
        <v>0</v>
      </c>
      <c r="BG16" s="54">
        <v>0</v>
      </c>
      <c r="BH16" s="54">
        <v>0</v>
      </c>
      <c r="BI16" s="54">
        <v>0</v>
      </c>
      <c r="BJ16" s="54">
        <v>0</v>
      </c>
      <c r="BK16" s="54">
        <v>0</v>
      </c>
      <c r="BL16" s="54">
        <v>0</v>
      </c>
      <c r="BM16" s="54">
        <v>0</v>
      </c>
      <c r="BN16" s="54">
        <v>0</v>
      </c>
      <c r="BO16" s="54">
        <v>0</v>
      </c>
      <c r="BP16" s="54">
        <v>0</v>
      </c>
      <c r="BQ16" s="54">
        <v>0</v>
      </c>
      <c r="BR16" s="54">
        <v>0</v>
      </c>
      <c r="BS16" s="54">
        <v>0</v>
      </c>
      <c r="BT16" s="54">
        <v>0</v>
      </c>
    </row>
    <row r="17" spans="1:72" s="26" customFormat="1" x14ac:dyDescent="0.45">
      <c r="A17" s="21" t="s">
        <v>57</v>
      </c>
      <c r="B17" s="21" t="s">
        <v>34</v>
      </c>
      <c r="C17" s="21" t="s">
        <v>39</v>
      </c>
      <c r="D17" s="19" t="s">
        <v>16</v>
      </c>
      <c r="E17" s="21" t="s">
        <v>52</v>
      </c>
      <c r="F17" s="30" t="s">
        <v>18</v>
      </c>
      <c r="G17" s="21">
        <v>2011</v>
      </c>
      <c r="H17" s="21" t="s">
        <v>53</v>
      </c>
      <c r="I17" s="21" t="s">
        <v>40</v>
      </c>
      <c r="J17" s="29">
        <v>29</v>
      </c>
      <c r="K17" s="23">
        <v>3.4311528433733078E-2</v>
      </c>
      <c r="L17" s="23">
        <v>94.731208844334489</v>
      </c>
      <c r="M17" s="24">
        <v>3.1754572660778212E-2</v>
      </c>
      <c r="N17" s="24">
        <v>3.1754572660778212E-2</v>
      </c>
      <c r="O17" s="24">
        <v>3.0463005738216174E-2</v>
      </c>
      <c r="P17" s="24">
        <v>9.3958325187274185E-3</v>
      </c>
      <c r="Q17" s="24">
        <v>9.3958325187274185E-3</v>
      </c>
      <c r="R17" s="24">
        <v>8.9810563437743973E-3</v>
      </c>
      <c r="S17" s="24">
        <v>3.5785966650113241E-3</v>
      </c>
      <c r="T17" s="24">
        <v>3.5785966650113241E-3</v>
      </c>
      <c r="U17" s="24">
        <v>3.5785966650113241E-3</v>
      </c>
      <c r="V17" s="24">
        <v>3.5785966650113241E-3</v>
      </c>
      <c r="W17" s="24">
        <v>2.6764584844885088E-3</v>
      </c>
      <c r="X17" s="24">
        <v>2.6764584844885088E-3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87.961633391915626</v>
      </c>
      <c r="AR17" s="24">
        <v>87.961633391915626</v>
      </c>
      <c r="AS17" s="31">
        <v>84.354135729933276</v>
      </c>
      <c r="AT17" s="31">
        <v>25.593669542373508</v>
      </c>
      <c r="AU17" s="24">
        <v>25.593669542373508</v>
      </c>
      <c r="AV17" s="24">
        <v>24.580861037184214</v>
      </c>
      <c r="AW17" s="24">
        <v>12.132036705623392</v>
      </c>
      <c r="AX17" s="24">
        <v>12.132036705623392</v>
      </c>
      <c r="AY17" s="24">
        <v>12.132036705623392</v>
      </c>
      <c r="AZ17" s="24">
        <v>12.132036705623392</v>
      </c>
      <c r="BA17" s="24">
        <v>6.1999615597975026</v>
      </c>
      <c r="BB17" s="24">
        <v>6.1999615597975026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24">
        <v>0</v>
      </c>
      <c r="BP17" s="24">
        <v>0</v>
      </c>
      <c r="BQ17" s="24">
        <v>0</v>
      </c>
      <c r="BR17" s="24">
        <v>0</v>
      </c>
      <c r="BS17" s="24">
        <v>0</v>
      </c>
      <c r="BT17" s="24">
        <v>0</v>
      </c>
    </row>
    <row r="18" spans="1:72" s="26" customFormat="1" x14ac:dyDescent="0.45">
      <c r="A18" s="21" t="s">
        <v>57</v>
      </c>
      <c r="B18" s="21" t="s">
        <v>47</v>
      </c>
      <c r="C18" s="21" t="s">
        <v>50</v>
      </c>
      <c r="D18" s="21" t="s">
        <v>16</v>
      </c>
      <c r="E18" s="21" t="s">
        <v>52</v>
      </c>
      <c r="F18" s="21" t="s">
        <v>18</v>
      </c>
      <c r="G18" s="21">
        <v>2011</v>
      </c>
      <c r="H18" s="21" t="s">
        <v>53</v>
      </c>
      <c r="I18" s="21" t="s">
        <v>58</v>
      </c>
      <c r="J18" s="22">
        <v>0</v>
      </c>
      <c r="K18" s="23">
        <v>2.3987824150483049E-4</v>
      </c>
      <c r="L18" s="23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24">
        <v>0</v>
      </c>
      <c r="BR18" s="24">
        <v>0</v>
      </c>
      <c r="BS18" s="24">
        <v>0</v>
      </c>
      <c r="BT18" s="24">
        <v>0</v>
      </c>
    </row>
    <row r="19" spans="1:72" s="26" customFormat="1" x14ac:dyDescent="0.45">
      <c r="A19" s="21" t="s">
        <v>57</v>
      </c>
      <c r="B19" s="21" t="s">
        <v>47</v>
      </c>
      <c r="C19" s="21" t="s">
        <v>59</v>
      </c>
      <c r="D19" s="21" t="s">
        <v>16</v>
      </c>
      <c r="E19" s="21" t="s">
        <v>52</v>
      </c>
      <c r="F19" s="21" t="s">
        <v>18</v>
      </c>
      <c r="G19" s="21">
        <v>2011</v>
      </c>
      <c r="H19" s="21" t="s">
        <v>53</v>
      </c>
      <c r="I19" s="21" t="s">
        <v>40</v>
      </c>
      <c r="J19" s="21">
        <v>2</v>
      </c>
      <c r="K19" s="23">
        <v>0.25080337020020449</v>
      </c>
      <c r="L19" s="23">
        <v>434.95211760000001</v>
      </c>
      <c r="M19" s="24">
        <v>8.2822739999999992E-2</v>
      </c>
      <c r="N19" s="24">
        <v>8.2822739999999992E-2</v>
      </c>
      <c r="O19" s="24">
        <v>8.2822739999999992E-2</v>
      </c>
      <c r="P19" s="24">
        <v>8.2822739999999992E-2</v>
      </c>
      <c r="Q19" s="24">
        <v>8.2822740000000006E-2</v>
      </c>
      <c r="R19" s="24">
        <v>8.2822740000000006E-2</v>
      </c>
      <c r="S19" s="24">
        <v>8.2822740000000006E-2</v>
      </c>
      <c r="T19" s="24">
        <v>8.2822740000000006E-2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217.4760588</v>
      </c>
      <c r="AR19" s="24">
        <v>217.4760588</v>
      </c>
      <c r="AS19" s="24">
        <v>217.4760588</v>
      </c>
      <c r="AT19" s="24">
        <v>217.4760588</v>
      </c>
      <c r="AU19" s="24">
        <v>217.4760588</v>
      </c>
      <c r="AV19" s="24">
        <v>217.4760588</v>
      </c>
      <c r="AW19" s="24">
        <v>217.4760588</v>
      </c>
      <c r="AX19" s="24">
        <v>217.4760588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</row>
    <row r="20" spans="1:72" s="26" customFormat="1" x14ac:dyDescent="0.45">
      <c r="A20" s="21" t="s">
        <v>57</v>
      </c>
      <c r="B20" s="21" t="s">
        <v>14</v>
      </c>
      <c r="C20" s="21" t="s">
        <v>26</v>
      </c>
      <c r="D20" s="19" t="s">
        <v>16</v>
      </c>
      <c r="E20" s="21" t="s">
        <v>17</v>
      </c>
      <c r="F20" s="21" t="s">
        <v>18</v>
      </c>
      <c r="G20" s="21">
        <v>2011</v>
      </c>
      <c r="H20" s="21" t="s">
        <v>53</v>
      </c>
      <c r="I20" s="21" t="s">
        <v>27</v>
      </c>
      <c r="J20" s="22">
        <v>-74.295551149587936</v>
      </c>
      <c r="K20" s="23">
        <v>-4.718136275808122E-2</v>
      </c>
      <c r="L20" s="23">
        <v>-85.270200515246984</v>
      </c>
      <c r="M20" s="24">
        <v>-1.9653256471244551E-2</v>
      </c>
      <c r="N20" s="24">
        <v>-1.9653256471244551E-2</v>
      </c>
      <c r="O20" s="24">
        <v>-1.9653256471244551E-2</v>
      </c>
      <c r="P20" s="24">
        <v>-1.9653256471244551E-2</v>
      </c>
      <c r="Q20" s="24">
        <v>-1.9653256471244551E-2</v>
      </c>
      <c r="R20" s="24">
        <v>-1.9653256471244551E-2</v>
      </c>
      <c r="S20" s="24">
        <v>-1.9653256471244551E-2</v>
      </c>
      <c r="T20" s="24">
        <v>-1.9653256471244551E-2</v>
      </c>
      <c r="U20" s="24">
        <v>-1.9653256471244551E-2</v>
      </c>
      <c r="V20" s="24">
        <v>-1.9653256471244551E-2</v>
      </c>
      <c r="W20" s="24">
        <v>-1.9653256471244551E-2</v>
      </c>
      <c r="X20" s="24">
        <v>-1.9653256471244551E-2</v>
      </c>
      <c r="Y20" s="24">
        <v>-1.9653256471244551E-2</v>
      </c>
      <c r="Z20" s="24">
        <v>-1.9653256471244551E-2</v>
      </c>
      <c r="AA20" s="24">
        <v>-1.9653256471244551E-2</v>
      </c>
      <c r="AB20" s="24">
        <v>-1.9653256471244551E-2</v>
      </c>
      <c r="AC20" s="24">
        <v>-1.9653256471244551E-2</v>
      </c>
      <c r="AD20" s="24">
        <v>-1.9653256471244551E-2</v>
      </c>
      <c r="AE20" s="24">
        <v>-1.544771171454015E-2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-35.519048669139195</v>
      </c>
      <c r="AR20" s="24">
        <v>-35.519048669139195</v>
      </c>
      <c r="AS20" s="24">
        <v>-35.519048669139195</v>
      </c>
      <c r="AT20" s="24">
        <v>-35.519048669139195</v>
      </c>
      <c r="AU20" s="24">
        <v>-35.519048669139195</v>
      </c>
      <c r="AV20" s="24">
        <v>-35.519048669139195</v>
      </c>
      <c r="AW20" s="24">
        <v>-35.519048669139195</v>
      </c>
      <c r="AX20" s="24">
        <v>-35.519048669139195</v>
      </c>
      <c r="AY20" s="24">
        <v>-35.519048669139195</v>
      </c>
      <c r="AZ20" s="24">
        <v>-35.519048669139195</v>
      </c>
      <c r="BA20" s="24">
        <v>-35.519048669139195</v>
      </c>
      <c r="BB20" s="24">
        <v>-35.519048669139195</v>
      </c>
      <c r="BC20" s="24">
        <v>-35.519048669139195</v>
      </c>
      <c r="BD20" s="24">
        <v>-35.519048669139195</v>
      </c>
      <c r="BE20" s="24">
        <v>-35.519048669139195</v>
      </c>
      <c r="BF20" s="24">
        <v>-35.519048669139195</v>
      </c>
      <c r="BG20" s="24">
        <v>-35.519048669139195</v>
      </c>
      <c r="BH20" s="24">
        <v>-35.519048669139195</v>
      </c>
      <c r="BI20" s="24">
        <v>-31.764667657390483</v>
      </c>
      <c r="BJ20" s="24">
        <v>0</v>
      </c>
      <c r="BK20" s="24">
        <v>0</v>
      </c>
      <c r="BL20" s="24">
        <v>0</v>
      </c>
      <c r="BM20" s="24">
        <v>0</v>
      </c>
      <c r="BN20" s="24">
        <v>0</v>
      </c>
      <c r="BO20" s="24">
        <v>0</v>
      </c>
      <c r="BP20" s="24">
        <v>0</v>
      </c>
      <c r="BQ20" s="24">
        <v>0</v>
      </c>
      <c r="BR20" s="24">
        <v>0</v>
      </c>
      <c r="BS20" s="24">
        <v>0</v>
      </c>
      <c r="BT20" s="24">
        <v>0</v>
      </c>
    </row>
    <row r="21" spans="1:72" s="26" customFormat="1" x14ac:dyDescent="0.45">
      <c r="A21" s="21" t="s">
        <v>57</v>
      </c>
      <c r="B21" s="21" t="s">
        <v>14</v>
      </c>
      <c r="C21" s="21" t="s">
        <v>23</v>
      </c>
      <c r="D21" s="19" t="s">
        <v>16</v>
      </c>
      <c r="E21" s="21" t="s">
        <v>17</v>
      </c>
      <c r="F21" s="21" t="s">
        <v>18</v>
      </c>
      <c r="G21" s="21">
        <v>2011</v>
      </c>
      <c r="H21" s="21" t="s">
        <v>53</v>
      </c>
      <c r="I21" s="21" t="s">
        <v>24</v>
      </c>
      <c r="J21" s="22">
        <v>317.35960600549748</v>
      </c>
      <c r="K21" s="23">
        <v>4.5231558616339404E-4</v>
      </c>
      <c r="L21" s="23">
        <v>9.2070106276430508</v>
      </c>
      <c r="M21" s="24">
        <v>4.1839347801157507E-4</v>
      </c>
      <c r="N21" s="24">
        <v>4.1839347801157507E-4</v>
      </c>
      <c r="O21" s="24">
        <v>4.1839347801157507E-4</v>
      </c>
      <c r="P21" s="24">
        <v>4.1839347801157507E-4</v>
      </c>
      <c r="Q21" s="24">
        <v>4.1839347801157507E-4</v>
      </c>
      <c r="R21" s="24">
        <v>3.8259575251519426E-4</v>
      </c>
      <c r="S21" s="24">
        <v>2.1863586383643927E-4</v>
      </c>
      <c r="T21" s="24">
        <v>2.1853923411646817E-4</v>
      </c>
      <c r="U21" s="24">
        <v>2.1853923411646817E-4</v>
      </c>
      <c r="V21" s="24">
        <v>6.8623452780096534E-5</v>
      </c>
      <c r="W21" s="24">
        <v>2.8512194069434843E-5</v>
      </c>
      <c r="X21" s="24">
        <v>2.8504561609098466E-5</v>
      </c>
      <c r="Y21" s="24">
        <v>2.8504561609098466E-5</v>
      </c>
      <c r="Z21" s="24">
        <v>2.7193930449757615E-5</v>
      </c>
      <c r="AA21" s="24">
        <v>2.7193930449757615E-5</v>
      </c>
      <c r="AB21" s="24">
        <v>2.7133918349351838E-5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8.4691449927241518</v>
      </c>
      <c r="AR21" s="24">
        <v>8.4691449927241518</v>
      </c>
      <c r="AS21" s="24">
        <v>8.4691449927241518</v>
      </c>
      <c r="AT21" s="24">
        <v>8.4691449927241518</v>
      </c>
      <c r="AU21" s="24">
        <v>8.4691449927241518</v>
      </c>
      <c r="AV21" s="24">
        <v>7.6960252364934725</v>
      </c>
      <c r="AW21" s="24">
        <v>4.1550005649750545</v>
      </c>
      <c r="AX21" s="24">
        <v>4.1541540886281076</v>
      </c>
      <c r="AY21" s="24">
        <v>4.1541540886281076</v>
      </c>
      <c r="AZ21" s="24">
        <v>0.9164385434428336</v>
      </c>
      <c r="BA21" s="24">
        <v>0.76991044429054079</v>
      </c>
      <c r="BB21" s="24">
        <v>0.70701023985710487</v>
      </c>
      <c r="BC21" s="24">
        <v>0.70701023985710487</v>
      </c>
      <c r="BD21" s="24">
        <v>0.5867139279538931</v>
      </c>
      <c r="BE21" s="24">
        <v>0.5867139279538931</v>
      </c>
      <c r="BF21" s="24">
        <v>0.58600841391319436</v>
      </c>
      <c r="BG21" s="24">
        <v>0</v>
      </c>
      <c r="BH21" s="24">
        <v>0</v>
      </c>
      <c r="BI21" s="24">
        <v>0</v>
      </c>
      <c r="BJ21" s="24">
        <v>0</v>
      </c>
      <c r="BK21" s="24">
        <v>0</v>
      </c>
      <c r="BL21" s="24">
        <v>0</v>
      </c>
      <c r="BM21" s="24">
        <v>0</v>
      </c>
      <c r="BN21" s="24">
        <v>0</v>
      </c>
      <c r="BO21" s="24">
        <v>0</v>
      </c>
      <c r="BP21" s="24">
        <v>0</v>
      </c>
      <c r="BQ21" s="24">
        <v>0</v>
      </c>
      <c r="BR21" s="24">
        <v>0</v>
      </c>
      <c r="BS21" s="24">
        <v>0</v>
      </c>
      <c r="BT21" s="24">
        <v>0</v>
      </c>
    </row>
    <row r="22" spans="1:72" s="26" customFormat="1" x14ac:dyDescent="0.45">
      <c r="A22" s="21" t="s">
        <v>57</v>
      </c>
      <c r="B22" s="21" t="s">
        <v>14</v>
      </c>
      <c r="C22" s="21" t="s">
        <v>25</v>
      </c>
      <c r="D22" s="19" t="s">
        <v>16</v>
      </c>
      <c r="E22" s="21" t="s">
        <v>17</v>
      </c>
      <c r="F22" s="21" t="s">
        <v>18</v>
      </c>
      <c r="G22" s="21">
        <v>2011</v>
      </c>
      <c r="H22" s="21" t="s">
        <v>53</v>
      </c>
      <c r="I22" s="21" t="s">
        <v>24</v>
      </c>
      <c r="J22" s="22">
        <v>31.869006721600467</v>
      </c>
      <c r="K22" s="24">
        <v>6.2446309119822477E-5</v>
      </c>
      <c r="L22" s="23">
        <v>0.99290204254717263</v>
      </c>
      <c r="M22" s="24">
        <v>6.2446309119822477E-5</v>
      </c>
      <c r="N22" s="24">
        <v>6.2446309119822477E-5</v>
      </c>
      <c r="O22" s="24">
        <v>6.2446309119822477E-5</v>
      </c>
      <c r="P22" s="24">
        <v>6.2446309119822477E-5</v>
      </c>
      <c r="Q22" s="24">
        <v>6.2446309119822477E-5</v>
      </c>
      <c r="R22" s="24">
        <v>5.8172743655922789E-5</v>
      </c>
      <c r="S22" s="24">
        <v>4.0688914702283732E-5</v>
      </c>
      <c r="T22" s="24">
        <v>4.0595761394250864E-5</v>
      </c>
      <c r="U22" s="24">
        <v>4.0595761394250864E-5</v>
      </c>
      <c r="V22" s="24">
        <v>2.2698677243543291E-5</v>
      </c>
      <c r="W22" s="24">
        <v>3.000457095285718E-6</v>
      </c>
      <c r="X22" s="24">
        <v>2.9972921807010749E-6</v>
      </c>
      <c r="Y22" s="24">
        <v>2.9972921807010749E-6</v>
      </c>
      <c r="Z22" s="24">
        <v>2.919469854881851E-6</v>
      </c>
      <c r="AA22" s="24">
        <v>2.919469854881851E-6</v>
      </c>
      <c r="AB22" s="24">
        <v>2.8660744451167655E-6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1.0692375109693844</v>
      </c>
      <c r="AR22" s="24">
        <v>1.0692375109693844</v>
      </c>
      <c r="AS22" s="24">
        <v>1.0692375109693844</v>
      </c>
      <c r="AT22" s="24">
        <v>1.0692375109693844</v>
      </c>
      <c r="AU22" s="24">
        <v>1.0692375109693844</v>
      </c>
      <c r="AV22" s="24">
        <v>0.97694176189951576</v>
      </c>
      <c r="AW22" s="24">
        <v>0.59934532550070296</v>
      </c>
      <c r="AX22" s="24">
        <v>0.59852930252233505</v>
      </c>
      <c r="AY22" s="24">
        <v>0.59852930252233505</v>
      </c>
      <c r="AZ22" s="24">
        <v>0.21200783659194039</v>
      </c>
      <c r="BA22" s="24">
        <v>9.5751479516460292E-2</v>
      </c>
      <c r="BB22" s="24">
        <v>6.9668962789895261E-2</v>
      </c>
      <c r="BC22" s="24">
        <v>6.9668962789895261E-2</v>
      </c>
      <c r="BD22" s="24">
        <v>6.252603877724551E-2</v>
      </c>
      <c r="BE22" s="24">
        <v>6.252603877724551E-2</v>
      </c>
      <c r="BF22" s="24">
        <v>6.1898311851451941E-2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</row>
    <row r="23" spans="1:72" x14ac:dyDescent="0.45">
      <c r="O23" s="47">
        <f t="shared" ref="O23" si="0">SUM(O4:O22)-O16</f>
        <v>0.33371119859499848</v>
      </c>
      <c r="P23" s="47">
        <f t="shared" ref="P23" si="1">SUM(P4:P22)-P16</f>
        <v>0.31218255215074425</v>
      </c>
      <c r="AR23" s="47">
        <f>SUM(AR4:AR22)-AR16</f>
        <v>1405.7510744400354</v>
      </c>
      <c r="AS23" s="47">
        <f t="shared" ref="AS23:AT23" si="2">SUM(AS4:AS22)-AS16</f>
        <v>1264.7917936611584</v>
      </c>
      <c r="AT23" s="47">
        <f t="shared" si="2"/>
        <v>1204.1133070119738</v>
      </c>
    </row>
    <row r="24" spans="1:72" x14ac:dyDescent="0.45">
      <c r="AR24" s="47"/>
    </row>
    <row r="25" spans="1:72" x14ac:dyDescent="0.45">
      <c r="O25" s="47">
        <f>O7+O8+O9+O10+O11+O20+O21+O22+O12</f>
        <v>9.0978229012862191E-2</v>
      </c>
      <c r="P25" s="47">
        <f>P7+P8+P9+P10+P11+P20+P21+P22+P12</f>
        <v>9.0978229012862191E-2</v>
      </c>
      <c r="AR25" s="47"/>
      <c r="AS25" s="47">
        <f>AS7+AS8+AS9+AS10+AS11+AS20+AS21+AS22+AS12</f>
        <v>398.0692430348679</v>
      </c>
      <c r="AT25" s="47">
        <f>AT7+AT8+AT9+AT10+AT11+AT20+AT21+AT22+AT12</f>
        <v>398.0692430348679</v>
      </c>
    </row>
    <row r="27" spans="1:72" x14ac:dyDescent="0.45">
      <c r="O27" s="56">
        <f>O4+O5*0.1+O17+O19*0.1</f>
        <v>7.1909436802907706E-2</v>
      </c>
      <c r="P27" s="56">
        <f>P4+P5*0.1+P17+P19*0.1</f>
        <v>5.0380790358653456E-2</v>
      </c>
      <c r="AS27" s="56">
        <f>AS4+AS5*0.1+AS17+AS19*0.1</f>
        <v>237.57684779256962</v>
      </c>
      <c r="AT27" s="56">
        <f>AT4+AT5*0.1+AT17+AT19*0.1</f>
        <v>176.8983611433849</v>
      </c>
    </row>
    <row r="29" spans="1:72" x14ac:dyDescent="0.45">
      <c r="O29">
        <f>O5*0.9+O6+O19*0.9+O14</f>
        <v>0.17082353277922854</v>
      </c>
      <c r="P29">
        <f>P5*0.9+P6+P19*0.9+P14</f>
        <v>0.17082353277922854</v>
      </c>
      <c r="AS29">
        <f>AS5*0.9+AS6+AS19*0.9+AS14</f>
        <v>629.14570283372132</v>
      </c>
      <c r="AT29">
        <f>AT5*0.9+AT6+AT19*0.9+AT14</f>
        <v>629.14570283372132</v>
      </c>
    </row>
    <row r="31" spans="1:72" x14ac:dyDescent="0.45">
      <c r="O31" s="47">
        <f>SUM(O25:O29)</f>
        <v>0.33371119859499843</v>
      </c>
      <c r="P31" s="47">
        <f>SUM(P25:P29)</f>
        <v>0.3121825521507442</v>
      </c>
      <c r="AS31" s="47">
        <f>SUM(AS25:AS29)</f>
        <v>1264.7917936611589</v>
      </c>
      <c r="AT31" s="47">
        <f>SUM(AT25:AT29)</f>
        <v>1204.113307011974</v>
      </c>
    </row>
    <row r="32" spans="1:72" x14ac:dyDescent="0.45">
      <c r="O32" s="47">
        <f>O23-O31</f>
        <v>0</v>
      </c>
      <c r="P32" s="47">
        <f>P23-P31</f>
        <v>0</v>
      </c>
      <c r="AS32" s="47">
        <f>AS23-AS31</f>
        <v>0</v>
      </c>
      <c r="AT32" s="47">
        <f>AT23-AT31</f>
        <v>0</v>
      </c>
    </row>
    <row r="34" spans="15:16" x14ac:dyDescent="0.45">
      <c r="O34">
        <f>O29*1000*12</f>
        <v>2049.8823933507424</v>
      </c>
      <c r="P34">
        <f>P29*1000*12</f>
        <v>2049.8823933507424</v>
      </c>
    </row>
  </sheetData>
  <mergeCells count="2">
    <mergeCell ref="M2:AP2"/>
    <mergeCell ref="AQ2:B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4"/>
  <sheetViews>
    <sheetView topLeftCell="A3" workbookViewId="0">
      <pane xSplit="3" ySplit="1" topLeftCell="M10" activePane="bottomRight" state="frozen"/>
      <selection activeCell="A3" sqref="A3"/>
      <selection pane="topRight" activeCell="D3" sqref="D3"/>
      <selection pane="bottomLeft" activeCell="A4" sqref="A4"/>
      <selection pane="bottomRight" activeCell="P20" sqref="P20"/>
    </sheetView>
  </sheetViews>
  <sheetFormatPr defaultRowHeight="14.25" x14ac:dyDescent="0.45"/>
  <cols>
    <col min="2" max="2" width="17" customWidth="1"/>
    <col min="3" max="3" width="47" customWidth="1"/>
    <col min="4" max="4" width="21.1328125" customWidth="1"/>
    <col min="5" max="5" width="22.86328125" customWidth="1"/>
    <col min="9" max="9" width="96" bestFit="1" customWidth="1"/>
    <col min="10" max="10" width="12.59765625" customWidth="1"/>
    <col min="13" max="13" width="11.1328125" customWidth="1"/>
    <col min="46" max="46" width="13.59765625" bestFit="1" customWidth="1"/>
  </cols>
  <sheetData>
    <row r="1" spans="1:73" ht="20.65" x14ac:dyDescent="0.6">
      <c r="A1" s="39" t="s">
        <v>91</v>
      </c>
    </row>
    <row r="2" spans="1:73" x14ac:dyDescent="0.45">
      <c r="N2" s="59" t="s">
        <v>93</v>
      </c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1"/>
      <c r="AR2" s="59" t="s">
        <v>94</v>
      </c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1"/>
    </row>
    <row r="3" spans="1:73" ht="111" x14ac:dyDescent="0.45">
      <c r="A3" s="32" t="s">
        <v>0</v>
      </c>
      <c r="B3" s="32" t="s">
        <v>1</v>
      </c>
      <c r="C3" s="32" t="s">
        <v>2</v>
      </c>
      <c r="D3" s="33" t="s">
        <v>3</v>
      </c>
      <c r="E3" s="33" t="s">
        <v>4</v>
      </c>
      <c r="F3" s="33" t="s">
        <v>5</v>
      </c>
      <c r="G3" s="33" t="s">
        <v>60</v>
      </c>
      <c r="H3" s="34" t="s">
        <v>6</v>
      </c>
      <c r="I3" s="34" t="s">
        <v>61</v>
      </c>
      <c r="J3" s="34" t="s">
        <v>9</v>
      </c>
      <c r="K3" s="35" t="s">
        <v>51</v>
      </c>
      <c r="L3" s="34" t="s">
        <v>11</v>
      </c>
      <c r="M3" s="34" t="s">
        <v>12</v>
      </c>
      <c r="N3" s="34">
        <v>2011</v>
      </c>
      <c r="O3" s="34">
        <v>2012</v>
      </c>
      <c r="P3" s="34">
        <v>2013</v>
      </c>
      <c r="Q3" s="34">
        <v>2014</v>
      </c>
      <c r="R3" s="34">
        <v>2015</v>
      </c>
      <c r="S3" s="34">
        <v>2016</v>
      </c>
      <c r="T3" s="34">
        <v>2017</v>
      </c>
      <c r="U3" s="34">
        <v>2018</v>
      </c>
      <c r="V3" s="34">
        <v>2019</v>
      </c>
      <c r="W3" s="34">
        <v>2020</v>
      </c>
      <c r="X3" s="34">
        <v>2021</v>
      </c>
      <c r="Y3" s="34">
        <v>2022</v>
      </c>
      <c r="Z3" s="34">
        <v>2023</v>
      </c>
      <c r="AA3" s="34">
        <v>2024</v>
      </c>
      <c r="AB3" s="34">
        <v>2025</v>
      </c>
      <c r="AC3" s="34">
        <v>2026</v>
      </c>
      <c r="AD3" s="34">
        <v>2027</v>
      </c>
      <c r="AE3" s="34">
        <v>2028</v>
      </c>
      <c r="AF3" s="34">
        <v>2029</v>
      </c>
      <c r="AG3" s="34">
        <v>2030</v>
      </c>
      <c r="AH3" s="34">
        <v>2031</v>
      </c>
      <c r="AI3" s="34">
        <v>2032</v>
      </c>
      <c r="AJ3" s="34">
        <v>2033</v>
      </c>
      <c r="AK3" s="34">
        <v>2034</v>
      </c>
      <c r="AL3" s="34">
        <v>2035</v>
      </c>
      <c r="AM3" s="34">
        <v>2036</v>
      </c>
      <c r="AN3" s="34">
        <v>2037</v>
      </c>
      <c r="AO3" s="34">
        <v>2038</v>
      </c>
      <c r="AP3" s="34">
        <v>2039</v>
      </c>
      <c r="AQ3" s="34">
        <v>2040</v>
      </c>
      <c r="AR3" s="34">
        <v>2011</v>
      </c>
      <c r="AS3" s="34">
        <v>2012</v>
      </c>
      <c r="AT3" s="34">
        <v>2013</v>
      </c>
      <c r="AU3" s="34">
        <v>2014</v>
      </c>
      <c r="AV3" s="34">
        <v>2015</v>
      </c>
      <c r="AW3" s="34">
        <v>2016</v>
      </c>
      <c r="AX3" s="34">
        <v>2017</v>
      </c>
      <c r="AY3" s="34">
        <v>2018</v>
      </c>
      <c r="AZ3" s="34">
        <v>2019</v>
      </c>
      <c r="BA3" s="34">
        <v>2020</v>
      </c>
      <c r="BB3" s="34">
        <v>2021</v>
      </c>
      <c r="BC3" s="34">
        <v>2022</v>
      </c>
      <c r="BD3" s="34">
        <v>2023</v>
      </c>
      <c r="BE3" s="34">
        <v>2024</v>
      </c>
      <c r="BF3" s="34">
        <v>2025</v>
      </c>
      <c r="BG3" s="34">
        <v>2026</v>
      </c>
      <c r="BH3" s="34">
        <v>2027</v>
      </c>
      <c r="BI3" s="34">
        <v>2028</v>
      </c>
      <c r="BJ3" s="34">
        <v>2029</v>
      </c>
      <c r="BK3" s="34">
        <v>2030</v>
      </c>
      <c r="BL3" s="34">
        <v>2031</v>
      </c>
      <c r="BM3" s="34">
        <v>2032</v>
      </c>
      <c r="BN3" s="34">
        <v>2033</v>
      </c>
      <c r="BO3" s="34">
        <v>2034</v>
      </c>
      <c r="BP3" s="34">
        <v>2035</v>
      </c>
      <c r="BQ3" s="34">
        <v>2036</v>
      </c>
      <c r="BR3" s="34">
        <v>2037</v>
      </c>
      <c r="BS3" s="34">
        <v>2038</v>
      </c>
      <c r="BT3" s="34">
        <v>2039</v>
      </c>
      <c r="BU3" s="34">
        <v>2040</v>
      </c>
    </row>
    <row r="4" spans="1:73" x14ac:dyDescent="0.45">
      <c r="A4" s="36" t="s">
        <v>3</v>
      </c>
      <c r="B4" s="36" t="s">
        <v>34</v>
      </c>
      <c r="C4" s="36" t="s">
        <v>62</v>
      </c>
      <c r="D4" s="36" t="s">
        <v>16</v>
      </c>
      <c r="E4" s="36" t="s">
        <v>36</v>
      </c>
      <c r="F4" s="36" t="s">
        <v>18</v>
      </c>
      <c r="G4" s="36" t="s">
        <v>63</v>
      </c>
      <c r="H4" s="36">
        <v>2012</v>
      </c>
      <c r="I4" s="36" t="s">
        <v>64</v>
      </c>
      <c r="J4" s="36" t="s">
        <v>65</v>
      </c>
      <c r="K4" s="37">
        <v>1</v>
      </c>
      <c r="L4" s="38">
        <v>5.1771746299999997E-3</v>
      </c>
      <c r="M4" s="38">
        <v>25.176254462563001</v>
      </c>
      <c r="N4" s="38" t="s">
        <v>20</v>
      </c>
      <c r="O4" s="38">
        <v>5.1771746299999997E-3</v>
      </c>
      <c r="P4" s="38">
        <v>5.1771746299999997E-3</v>
      </c>
      <c r="Q4" s="38">
        <v>5.1771746299999997E-3</v>
      </c>
      <c r="R4" s="38">
        <v>5.1771746299999997E-3</v>
      </c>
      <c r="S4" s="38" t="s">
        <v>20</v>
      </c>
      <c r="T4" s="38" t="s">
        <v>20</v>
      </c>
      <c r="U4" s="38" t="s">
        <v>20</v>
      </c>
      <c r="V4" s="38" t="s">
        <v>20</v>
      </c>
      <c r="W4" s="38" t="s">
        <v>20</v>
      </c>
      <c r="X4" s="38" t="s">
        <v>20</v>
      </c>
      <c r="Y4" s="38" t="s">
        <v>20</v>
      </c>
      <c r="Z4" s="38" t="s">
        <v>20</v>
      </c>
      <c r="AA4" s="38" t="s">
        <v>20</v>
      </c>
      <c r="AB4" s="38" t="s">
        <v>20</v>
      </c>
      <c r="AC4" s="38" t="s">
        <v>20</v>
      </c>
      <c r="AD4" s="38" t="s">
        <v>20</v>
      </c>
      <c r="AE4" s="38" t="s">
        <v>20</v>
      </c>
      <c r="AF4" s="38" t="s">
        <v>20</v>
      </c>
      <c r="AG4" s="38" t="s">
        <v>20</v>
      </c>
      <c r="AH4" s="38" t="s">
        <v>20</v>
      </c>
      <c r="AI4" s="38" t="s">
        <v>20</v>
      </c>
      <c r="AJ4" s="38" t="s">
        <v>20</v>
      </c>
      <c r="AK4" s="38" t="s">
        <v>20</v>
      </c>
      <c r="AL4" s="38" t="s">
        <v>20</v>
      </c>
      <c r="AM4" s="38" t="s">
        <v>20</v>
      </c>
      <c r="AN4" s="38" t="s">
        <v>20</v>
      </c>
      <c r="AO4" s="38" t="s">
        <v>20</v>
      </c>
      <c r="AP4" s="38" t="s">
        <v>20</v>
      </c>
      <c r="AQ4" s="38" t="s">
        <v>20</v>
      </c>
      <c r="AR4" s="38" t="s">
        <v>20</v>
      </c>
      <c r="AS4" s="38">
        <v>25.176254462563001</v>
      </c>
      <c r="AT4" s="38">
        <v>25.176254462563001</v>
      </c>
      <c r="AU4" s="38">
        <v>25.176254462563001</v>
      </c>
      <c r="AV4" s="38">
        <v>25.176254462563001</v>
      </c>
      <c r="AW4" s="38" t="s">
        <v>20</v>
      </c>
      <c r="AX4" s="38" t="s">
        <v>20</v>
      </c>
      <c r="AY4" s="38" t="s">
        <v>20</v>
      </c>
      <c r="AZ4" s="38" t="s">
        <v>20</v>
      </c>
      <c r="BA4" s="38" t="s">
        <v>20</v>
      </c>
      <c r="BB4" s="38" t="s">
        <v>20</v>
      </c>
      <c r="BC4" s="38" t="s">
        <v>20</v>
      </c>
      <c r="BD4" s="38" t="s">
        <v>20</v>
      </c>
      <c r="BE4" s="38" t="s">
        <v>20</v>
      </c>
      <c r="BF4" s="38" t="s">
        <v>20</v>
      </c>
      <c r="BG4" s="38" t="s">
        <v>20</v>
      </c>
      <c r="BH4" s="38" t="s">
        <v>20</v>
      </c>
      <c r="BI4" s="38" t="s">
        <v>20</v>
      </c>
      <c r="BJ4" s="38" t="s">
        <v>20</v>
      </c>
      <c r="BK4" s="38" t="s">
        <v>20</v>
      </c>
      <c r="BL4" s="38" t="s">
        <v>20</v>
      </c>
      <c r="BM4" s="38" t="s">
        <v>20</v>
      </c>
      <c r="BN4" s="38" t="s">
        <v>20</v>
      </c>
      <c r="BO4" s="38" t="s">
        <v>20</v>
      </c>
      <c r="BP4" s="38" t="s">
        <v>20</v>
      </c>
      <c r="BQ4" s="38" t="s">
        <v>20</v>
      </c>
      <c r="BR4" s="38" t="s">
        <v>20</v>
      </c>
      <c r="BS4" s="38" t="s">
        <v>20</v>
      </c>
      <c r="BT4" s="38" t="s">
        <v>20</v>
      </c>
      <c r="BU4" s="38" t="s">
        <v>20</v>
      </c>
    </row>
    <row r="5" spans="1:73" x14ac:dyDescent="0.45">
      <c r="A5" s="36" t="s">
        <v>3</v>
      </c>
      <c r="B5" s="36" t="s">
        <v>34</v>
      </c>
      <c r="C5" s="36" t="s">
        <v>66</v>
      </c>
      <c r="D5" s="36" t="s">
        <v>16</v>
      </c>
      <c r="E5" s="36" t="s">
        <v>36</v>
      </c>
      <c r="F5" s="36" t="s">
        <v>29</v>
      </c>
      <c r="G5" s="36" t="s">
        <v>63</v>
      </c>
      <c r="H5" s="36">
        <v>2013</v>
      </c>
      <c r="I5" s="36" t="s">
        <v>64</v>
      </c>
      <c r="J5" s="36" t="s">
        <v>38</v>
      </c>
      <c r="K5" s="37">
        <v>2</v>
      </c>
      <c r="L5" s="38" t="s">
        <v>20</v>
      </c>
      <c r="M5" s="38" t="s">
        <v>20</v>
      </c>
      <c r="N5" s="38" t="s">
        <v>20</v>
      </c>
      <c r="O5" s="38" t="s">
        <v>20</v>
      </c>
      <c r="P5" s="57">
        <v>0</v>
      </c>
      <c r="Q5" s="38">
        <v>0</v>
      </c>
      <c r="R5" s="38" t="s">
        <v>20</v>
      </c>
      <c r="S5" s="38" t="s">
        <v>20</v>
      </c>
      <c r="T5" s="38" t="s">
        <v>20</v>
      </c>
      <c r="U5" s="38" t="s">
        <v>20</v>
      </c>
      <c r="V5" s="38" t="s">
        <v>20</v>
      </c>
      <c r="W5" s="38" t="s">
        <v>20</v>
      </c>
      <c r="X5" s="38" t="s">
        <v>20</v>
      </c>
      <c r="Y5" s="38" t="s">
        <v>20</v>
      </c>
      <c r="Z5" s="38" t="s">
        <v>20</v>
      </c>
      <c r="AA5" s="38" t="s">
        <v>20</v>
      </c>
      <c r="AB5" s="38" t="s">
        <v>20</v>
      </c>
      <c r="AC5" s="38" t="s">
        <v>20</v>
      </c>
      <c r="AD5" s="38" t="s">
        <v>20</v>
      </c>
      <c r="AE5" s="38" t="s">
        <v>20</v>
      </c>
      <c r="AF5" s="38" t="s">
        <v>20</v>
      </c>
      <c r="AG5" s="38" t="s">
        <v>20</v>
      </c>
      <c r="AH5" s="38" t="s">
        <v>20</v>
      </c>
      <c r="AI5" s="38" t="s">
        <v>20</v>
      </c>
      <c r="AJ5" s="38" t="s">
        <v>20</v>
      </c>
      <c r="AK5" s="38" t="s">
        <v>20</v>
      </c>
      <c r="AL5" s="38" t="s">
        <v>20</v>
      </c>
      <c r="AM5" s="38" t="s">
        <v>20</v>
      </c>
      <c r="AN5" s="38" t="s">
        <v>20</v>
      </c>
      <c r="AO5" s="38" t="s">
        <v>20</v>
      </c>
      <c r="AP5" s="38" t="s">
        <v>20</v>
      </c>
      <c r="AQ5" s="38" t="s">
        <v>20</v>
      </c>
      <c r="AR5" s="38" t="s">
        <v>20</v>
      </c>
      <c r="AS5" s="38" t="s">
        <v>20</v>
      </c>
      <c r="AT5" s="38">
        <v>3.2758389999999999</v>
      </c>
      <c r="AU5" s="38">
        <v>0</v>
      </c>
      <c r="AV5" s="38" t="s">
        <v>20</v>
      </c>
      <c r="AW5" s="38" t="s">
        <v>20</v>
      </c>
      <c r="AX5" s="38" t="s">
        <v>20</v>
      </c>
      <c r="AY5" s="38" t="s">
        <v>20</v>
      </c>
      <c r="AZ5" s="38" t="s">
        <v>20</v>
      </c>
      <c r="BA5" s="38" t="s">
        <v>20</v>
      </c>
      <c r="BB5" s="38" t="s">
        <v>20</v>
      </c>
      <c r="BC5" s="38" t="s">
        <v>20</v>
      </c>
      <c r="BD5" s="38" t="s">
        <v>20</v>
      </c>
      <c r="BE5" s="38" t="s">
        <v>20</v>
      </c>
      <c r="BF5" s="38" t="s">
        <v>20</v>
      </c>
      <c r="BG5" s="38" t="s">
        <v>20</v>
      </c>
      <c r="BH5" s="38" t="s">
        <v>20</v>
      </c>
      <c r="BI5" s="38" t="s">
        <v>20</v>
      </c>
      <c r="BJ5" s="38" t="s">
        <v>20</v>
      </c>
      <c r="BK5" s="38" t="s">
        <v>20</v>
      </c>
      <c r="BL5" s="38" t="s">
        <v>20</v>
      </c>
      <c r="BM5" s="38" t="s">
        <v>20</v>
      </c>
      <c r="BN5" s="38" t="s">
        <v>20</v>
      </c>
      <c r="BO5" s="38" t="s">
        <v>20</v>
      </c>
      <c r="BP5" s="38" t="s">
        <v>20</v>
      </c>
      <c r="BQ5" s="38" t="s">
        <v>20</v>
      </c>
      <c r="BR5" s="38" t="s">
        <v>20</v>
      </c>
      <c r="BS5" s="38" t="s">
        <v>20</v>
      </c>
      <c r="BT5" s="38" t="s">
        <v>20</v>
      </c>
      <c r="BU5" s="38" t="s">
        <v>20</v>
      </c>
    </row>
    <row r="6" spans="1:73" x14ac:dyDescent="0.45">
      <c r="A6" s="36" t="s">
        <v>3</v>
      </c>
      <c r="B6" s="36" t="s">
        <v>34</v>
      </c>
      <c r="C6" s="36" t="s">
        <v>67</v>
      </c>
      <c r="D6" s="36" t="s">
        <v>16</v>
      </c>
      <c r="E6" s="36" t="s">
        <v>36</v>
      </c>
      <c r="F6" s="36" t="s">
        <v>18</v>
      </c>
      <c r="G6" s="36" t="s">
        <v>63</v>
      </c>
      <c r="H6" s="36">
        <v>2013</v>
      </c>
      <c r="I6" s="36" t="s">
        <v>64</v>
      </c>
      <c r="J6" s="36" t="s">
        <v>20</v>
      </c>
      <c r="K6" s="37">
        <v>1</v>
      </c>
      <c r="L6" s="38">
        <v>5.7029280000000002E-2</v>
      </c>
      <c r="M6" s="38">
        <v>352.690158</v>
      </c>
      <c r="N6" s="38" t="s">
        <v>20</v>
      </c>
      <c r="O6" s="38" t="s">
        <v>20</v>
      </c>
      <c r="P6" s="38">
        <v>3.0795811199999999E-2</v>
      </c>
      <c r="Q6" s="38">
        <v>3.0795811199999999E-2</v>
      </c>
      <c r="R6" s="38">
        <v>3.0795811199999999E-2</v>
      </c>
      <c r="S6" s="38">
        <v>3.0795811199999999E-2</v>
      </c>
      <c r="T6" s="38">
        <v>3.0795811199999999E-2</v>
      </c>
      <c r="U6" s="38">
        <v>3.0795811199999999E-2</v>
      </c>
      <c r="V6" s="38">
        <v>3.0795811199999999E-2</v>
      </c>
      <c r="W6" s="38">
        <v>3.0795811199999999E-2</v>
      </c>
      <c r="X6" s="38">
        <v>3.0384169199999998E-2</v>
      </c>
      <c r="Y6" s="38">
        <v>3.0384169199999998E-2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G6" s="38">
        <v>0</v>
      </c>
      <c r="AH6" s="38">
        <v>0</v>
      </c>
      <c r="AI6" s="38">
        <v>0</v>
      </c>
      <c r="AJ6" s="38">
        <v>0</v>
      </c>
      <c r="AK6" s="38">
        <v>0</v>
      </c>
      <c r="AL6" s="38">
        <v>0</v>
      </c>
      <c r="AM6" s="38">
        <v>0</v>
      </c>
      <c r="AN6" s="38">
        <v>0</v>
      </c>
      <c r="AO6" s="38">
        <v>0</v>
      </c>
      <c r="AP6" s="38">
        <v>0</v>
      </c>
      <c r="AQ6" s="38">
        <v>0</v>
      </c>
      <c r="AR6" s="38">
        <v>0</v>
      </c>
      <c r="AS6" s="38">
        <v>0</v>
      </c>
      <c r="AT6" s="38">
        <v>190.45268532</v>
      </c>
      <c r="AU6" s="38">
        <v>190.45268532</v>
      </c>
      <c r="AV6" s="38">
        <v>190.45268532</v>
      </c>
      <c r="AW6" s="38">
        <v>190.45268532</v>
      </c>
      <c r="AX6" s="38">
        <v>190.45268532</v>
      </c>
      <c r="AY6" s="38">
        <v>190.45268532</v>
      </c>
      <c r="AZ6" s="38">
        <v>190.45268532</v>
      </c>
      <c r="BA6" s="38">
        <v>190.45268532</v>
      </c>
      <c r="BB6" s="38">
        <v>189.09212832</v>
      </c>
      <c r="BC6" s="38">
        <v>189.09212832</v>
      </c>
      <c r="BD6" s="38">
        <v>0</v>
      </c>
      <c r="BE6" s="38">
        <v>0</v>
      </c>
      <c r="BF6" s="38">
        <v>0</v>
      </c>
      <c r="BG6" s="38">
        <v>0</v>
      </c>
      <c r="BH6" s="38">
        <v>0</v>
      </c>
      <c r="BI6" s="38">
        <v>0</v>
      </c>
      <c r="BJ6" s="38">
        <v>0</v>
      </c>
      <c r="BK6" s="38">
        <v>0</v>
      </c>
      <c r="BL6" s="38">
        <v>0</v>
      </c>
      <c r="BM6" s="38">
        <v>0</v>
      </c>
      <c r="BN6" s="38">
        <v>0</v>
      </c>
      <c r="BO6" s="38">
        <v>0</v>
      </c>
      <c r="BP6" s="38">
        <v>0</v>
      </c>
      <c r="BQ6" s="38">
        <v>0</v>
      </c>
      <c r="BR6" s="38">
        <v>0</v>
      </c>
      <c r="BS6" s="38">
        <v>0</v>
      </c>
      <c r="BT6" s="38">
        <v>0</v>
      </c>
      <c r="BU6" s="38">
        <v>0</v>
      </c>
    </row>
    <row r="7" spans="1:73" x14ac:dyDescent="0.45">
      <c r="A7" s="36" t="s">
        <v>3</v>
      </c>
      <c r="B7" s="36" t="s">
        <v>34</v>
      </c>
      <c r="C7" s="36" t="s">
        <v>41</v>
      </c>
      <c r="D7" s="36" t="s">
        <v>16</v>
      </c>
      <c r="E7" s="36" t="s">
        <v>36</v>
      </c>
      <c r="F7" s="36" t="s">
        <v>18</v>
      </c>
      <c r="G7" s="36" t="s">
        <v>63</v>
      </c>
      <c r="H7" s="36">
        <v>2012</v>
      </c>
      <c r="I7" s="36" t="s">
        <v>64</v>
      </c>
      <c r="J7" s="36" t="s">
        <v>40</v>
      </c>
      <c r="K7" s="37">
        <v>3</v>
      </c>
      <c r="L7" s="38">
        <v>2.9596002585E-2</v>
      </c>
      <c r="M7" s="38">
        <v>120.304144894554</v>
      </c>
      <c r="N7" s="38" t="s">
        <v>20</v>
      </c>
      <c r="O7" s="38">
        <v>2.2861409228E-2</v>
      </c>
      <c r="P7" s="38">
        <v>2.2861409228E-2</v>
      </c>
      <c r="Q7" s="38">
        <v>2.2690290514000001E-2</v>
      </c>
      <c r="R7" s="38">
        <v>2.2690290514000001E-2</v>
      </c>
      <c r="S7" s="38">
        <v>2.2690290514000001E-2</v>
      </c>
      <c r="T7" s="38">
        <v>1.9802464060999999E-2</v>
      </c>
      <c r="U7" s="38">
        <v>1.8885843063E-2</v>
      </c>
      <c r="V7" s="38">
        <v>1.8885843063E-2</v>
      </c>
      <c r="W7" s="38">
        <v>1.8260622036000002E-2</v>
      </c>
      <c r="X7" s="38">
        <v>1.2783244756E-2</v>
      </c>
      <c r="Y7" s="38">
        <v>7.2976875600000001E-4</v>
      </c>
      <c r="Z7" s="38">
        <v>7.2976875600000001E-4</v>
      </c>
      <c r="AA7" s="38">
        <v>7.2976875600000001E-4</v>
      </c>
      <c r="AB7" s="38">
        <v>7.2976875600000001E-4</v>
      </c>
      <c r="AC7" s="38">
        <v>7.2976875600000001E-4</v>
      </c>
      <c r="AD7" s="38">
        <v>7.2976875600000001E-4</v>
      </c>
      <c r="AE7" s="38">
        <v>3.6607707200000001E-4</v>
      </c>
      <c r="AF7" s="38">
        <v>2.2902274299999999E-4</v>
      </c>
      <c r="AG7" s="38">
        <v>2.2902274299999999E-4</v>
      </c>
      <c r="AH7" s="38">
        <v>2.2902274299999999E-4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</v>
      </c>
      <c r="AP7" s="38">
        <v>0</v>
      </c>
      <c r="AQ7" s="38">
        <v>0</v>
      </c>
      <c r="AR7" s="38">
        <v>0</v>
      </c>
      <c r="AS7" s="38">
        <v>94.999455317247993</v>
      </c>
      <c r="AT7" s="38">
        <v>94.999455317247993</v>
      </c>
      <c r="AU7" s="38">
        <v>94.381231716096991</v>
      </c>
      <c r="AV7" s="38">
        <v>94.381231716096991</v>
      </c>
      <c r="AW7" s="38">
        <v>94.381231716096991</v>
      </c>
      <c r="AX7" s="38">
        <v>83.947992565759989</v>
      </c>
      <c r="AY7" s="38">
        <v>80.012506552828995</v>
      </c>
      <c r="AZ7" s="38">
        <v>80.012506552828995</v>
      </c>
      <c r="BA7" s="38">
        <v>77.753686433680002</v>
      </c>
      <c r="BB7" s="38">
        <v>54.236723914374998</v>
      </c>
      <c r="BC7" s="38">
        <v>2.4854698346730002</v>
      </c>
      <c r="BD7" s="38">
        <v>2.4854698346730002</v>
      </c>
      <c r="BE7" s="38">
        <v>2.4854698346730002</v>
      </c>
      <c r="BF7" s="38">
        <v>2.4854698346730002</v>
      </c>
      <c r="BG7" s="38">
        <v>2.4854698346730002</v>
      </c>
      <c r="BH7" s="38">
        <v>2.4854698346730002</v>
      </c>
      <c r="BI7" s="38">
        <v>1.2812296461450001</v>
      </c>
      <c r="BJ7" s="38">
        <v>0.82742127510499996</v>
      </c>
      <c r="BK7" s="38">
        <v>0.82742127510499996</v>
      </c>
      <c r="BL7" s="38">
        <v>0.82742127510499996</v>
      </c>
      <c r="BM7" s="38">
        <v>0</v>
      </c>
      <c r="BN7" s="38">
        <v>0</v>
      </c>
      <c r="BO7" s="38">
        <v>0</v>
      </c>
      <c r="BP7" s="38">
        <v>0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</row>
    <row r="8" spans="1:73" x14ac:dyDescent="0.45">
      <c r="A8" s="36" t="s">
        <v>3</v>
      </c>
      <c r="B8" s="36" t="s">
        <v>34</v>
      </c>
      <c r="C8" s="36" t="s">
        <v>41</v>
      </c>
      <c r="D8" s="36" t="s">
        <v>16</v>
      </c>
      <c r="E8" s="36" t="s">
        <v>36</v>
      </c>
      <c r="F8" s="36" t="s">
        <v>18</v>
      </c>
      <c r="G8" s="36" t="s">
        <v>63</v>
      </c>
      <c r="H8" s="36">
        <v>2013</v>
      </c>
      <c r="I8" s="36" t="s">
        <v>64</v>
      </c>
      <c r="J8" s="36" t="s">
        <v>40</v>
      </c>
      <c r="K8" s="37">
        <v>50</v>
      </c>
      <c r="L8" s="38">
        <v>0.50931027393299999</v>
      </c>
      <c r="M8" s="38">
        <v>3914.2443874180099</v>
      </c>
      <c r="N8" s="38" t="s">
        <v>20</v>
      </c>
      <c r="O8" s="38" t="s">
        <v>20</v>
      </c>
      <c r="P8" s="38">
        <v>0.33023344247699998</v>
      </c>
      <c r="Q8" s="38">
        <v>0.32642853829299995</v>
      </c>
      <c r="R8" s="38">
        <v>0.326167087483</v>
      </c>
      <c r="S8" s="38">
        <v>0.32296513804799998</v>
      </c>
      <c r="T8" s="38">
        <v>0.30990338173199999</v>
      </c>
      <c r="U8" s="38">
        <v>0.30739782016900002</v>
      </c>
      <c r="V8" s="38">
        <v>0.30739782016900002</v>
      </c>
      <c r="W8" s="38">
        <v>0.30712118525099996</v>
      </c>
      <c r="X8" s="38">
        <v>0.30542704909399998</v>
      </c>
      <c r="Y8" s="38">
        <v>0.287162117173</v>
      </c>
      <c r="Z8" s="38">
        <v>0.26305323449899998</v>
      </c>
      <c r="AA8" s="38">
        <v>0.26075952629599997</v>
      </c>
      <c r="AB8" s="38">
        <v>0.23992033142299998</v>
      </c>
      <c r="AC8" s="38">
        <v>0.21582886668200002</v>
      </c>
      <c r="AD8" s="38">
        <v>0.21582886668200002</v>
      </c>
      <c r="AE8" s="38">
        <v>0.1759138891</v>
      </c>
      <c r="AF8" s="38">
        <v>1.1816246684E-2</v>
      </c>
      <c r="AG8" s="38">
        <v>1.1782051646E-2</v>
      </c>
      <c r="AH8" s="38">
        <v>1.1782051646E-2</v>
      </c>
      <c r="AI8" s="38">
        <v>1.1782051646E-2</v>
      </c>
      <c r="AJ8" s="38">
        <v>0</v>
      </c>
      <c r="AK8" s="38">
        <v>0</v>
      </c>
      <c r="AL8" s="38">
        <v>0</v>
      </c>
      <c r="AM8" s="38">
        <v>0</v>
      </c>
      <c r="AN8" s="38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2543.0239585315303</v>
      </c>
      <c r="AU8" s="38">
        <v>2531.1976870159801</v>
      </c>
      <c r="AV8" s="38">
        <v>2530.3850546551798</v>
      </c>
      <c r="AW8" s="38">
        <v>2520.4032440294</v>
      </c>
      <c r="AX8" s="38">
        <v>2479.5099526305503</v>
      </c>
      <c r="AY8" s="38">
        <v>2467.6693717226499</v>
      </c>
      <c r="AZ8" s="38">
        <v>2467.6693717226499</v>
      </c>
      <c r="BA8" s="38">
        <v>2384.8064231244198</v>
      </c>
      <c r="BB8" s="38">
        <v>2334.1692638782301</v>
      </c>
      <c r="BC8" s="38">
        <v>2247.8543206151398</v>
      </c>
      <c r="BD8" s="38">
        <v>1360.70107953058</v>
      </c>
      <c r="BE8" s="38">
        <v>673.64600163483306</v>
      </c>
      <c r="BF8" s="38">
        <v>561.98388523659901</v>
      </c>
      <c r="BG8" s="38">
        <v>487.103628218832</v>
      </c>
      <c r="BH8" s="38">
        <v>487.103628218832</v>
      </c>
      <c r="BI8" s="38">
        <v>395.39100808316397</v>
      </c>
      <c r="BJ8" s="38">
        <v>18.576097206198</v>
      </c>
      <c r="BK8" s="38">
        <v>18.553313706370002</v>
      </c>
      <c r="BL8" s="38">
        <v>18.553313706370002</v>
      </c>
      <c r="BM8" s="38">
        <v>18.553313706370002</v>
      </c>
      <c r="BN8" s="38">
        <v>0</v>
      </c>
      <c r="BO8" s="38">
        <v>0</v>
      </c>
      <c r="BP8" s="38">
        <v>0</v>
      </c>
      <c r="BQ8" s="38">
        <v>0</v>
      </c>
      <c r="BR8" s="38">
        <v>0</v>
      </c>
      <c r="BS8" s="38">
        <v>0</v>
      </c>
      <c r="BT8" s="38">
        <v>0</v>
      </c>
      <c r="BU8" s="38">
        <v>0</v>
      </c>
    </row>
    <row r="9" spans="1:73" x14ac:dyDescent="0.45">
      <c r="A9" s="36" t="s">
        <v>3</v>
      </c>
      <c r="B9" s="36" t="s">
        <v>34</v>
      </c>
      <c r="C9" s="36" t="s">
        <v>68</v>
      </c>
      <c r="D9" s="36" t="s">
        <v>16</v>
      </c>
      <c r="E9" s="36" t="s">
        <v>36</v>
      </c>
      <c r="F9" s="36" t="s">
        <v>18</v>
      </c>
      <c r="G9" s="36" t="s">
        <v>63</v>
      </c>
      <c r="H9" s="36">
        <v>2013</v>
      </c>
      <c r="I9" s="36" t="s">
        <v>64</v>
      </c>
      <c r="J9" s="36" t="s">
        <v>40</v>
      </c>
      <c r="K9" s="37">
        <v>72</v>
      </c>
      <c r="L9" s="38">
        <v>7.4596674729000001E-2</v>
      </c>
      <c r="M9" s="38">
        <v>253.16254924531401</v>
      </c>
      <c r="N9" s="38" t="s">
        <v>20</v>
      </c>
      <c r="O9" s="38" t="s">
        <v>20</v>
      </c>
      <c r="P9" s="38">
        <v>7.0459800795999991E-2</v>
      </c>
      <c r="Q9" s="38">
        <v>7.0459800795999991E-2</v>
      </c>
      <c r="R9" s="38">
        <v>6.8307563682999992E-2</v>
      </c>
      <c r="S9" s="38">
        <v>6.1170616224000003E-2</v>
      </c>
      <c r="T9" s="38">
        <v>2.3979281341999999E-2</v>
      </c>
      <c r="U9" s="38">
        <v>2.3979281341999999E-2</v>
      </c>
      <c r="V9" s="38">
        <v>2.3979281341999999E-2</v>
      </c>
      <c r="W9" s="38">
        <v>2.3979281341999999E-2</v>
      </c>
      <c r="X9" s="38">
        <v>2.3979281341999999E-2</v>
      </c>
      <c r="Y9" s="38">
        <v>2.3979281341999999E-2</v>
      </c>
      <c r="Z9" s="38">
        <v>2.2069549542000001E-2</v>
      </c>
      <c r="AA9" s="38">
        <v>2.2069549542000001E-2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0</v>
      </c>
      <c r="AH9" s="38">
        <v>0</v>
      </c>
      <c r="AI9" s="38">
        <v>0</v>
      </c>
      <c r="AJ9" s="38">
        <v>0</v>
      </c>
      <c r="AK9" s="38">
        <v>0</v>
      </c>
      <c r="AL9" s="38">
        <v>0</v>
      </c>
      <c r="AM9" s="38">
        <v>0</v>
      </c>
      <c r="AN9" s="38">
        <v>0</v>
      </c>
      <c r="AO9" s="38">
        <v>0</v>
      </c>
      <c r="AP9" s="38">
        <v>0</v>
      </c>
      <c r="AQ9" s="38">
        <v>0</v>
      </c>
      <c r="AR9" s="38" t="s">
        <v>20</v>
      </c>
      <c r="AS9" s="38" t="s">
        <v>20</v>
      </c>
      <c r="AT9" s="38">
        <v>238.952614712431</v>
      </c>
      <c r="AU9" s="38">
        <v>238.952614712431</v>
      </c>
      <c r="AV9" s="38">
        <v>231.36903797312701</v>
      </c>
      <c r="AW9" s="38">
        <v>205.93370811864301</v>
      </c>
      <c r="AX9" s="38">
        <v>88.831373225820997</v>
      </c>
      <c r="AY9" s="38">
        <v>88.831373225820997</v>
      </c>
      <c r="AZ9" s="38">
        <v>88.831373225820997</v>
      </c>
      <c r="BA9" s="38">
        <v>88.831373225820997</v>
      </c>
      <c r="BB9" s="38">
        <v>88.831373225820997</v>
      </c>
      <c r="BC9" s="38">
        <v>88.831373225820997</v>
      </c>
      <c r="BD9" s="38">
        <v>71.506525258379</v>
      </c>
      <c r="BE9" s="38">
        <v>71.506525258379</v>
      </c>
      <c r="BF9" s="38">
        <v>0</v>
      </c>
      <c r="BG9" s="38">
        <v>0</v>
      </c>
      <c r="BH9" s="38">
        <v>0</v>
      </c>
      <c r="BI9" s="38">
        <v>0</v>
      </c>
      <c r="BJ9" s="38">
        <v>0</v>
      </c>
      <c r="BK9" s="38">
        <v>0</v>
      </c>
      <c r="BL9" s="38">
        <v>0</v>
      </c>
      <c r="BM9" s="38">
        <v>0</v>
      </c>
      <c r="BN9" s="38">
        <v>0</v>
      </c>
      <c r="BO9" s="38">
        <v>0</v>
      </c>
      <c r="BP9" s="38">
        <v>0</v>
      </c>
      <c r="BQ9" s="38">
        <v>0</v>
      </c>
      <c r="BR9" s="38">
        <v>0</v>
      </c>
      <c r="BS9" s="38">
        <v>0</v>
      </c>
      <c r="BT9" s="38">
        <v>0</v>
      </c>
      <c r="BU9" s="38">
        <v>0</v>
      </c>
    </row>
    <row r="10" spans="1:73" x14ac:dyDescent="0.45">
      <c r="A10" s="36" t="s">
        <v>3</v>
      </c>
      <c r="B10" s="36" t="s">
        <v>14</v>
      </c>
      <c r="C10" s="36" t="s">
        <v>69</v>
      </c>
      <c r="D10" s="36" t="s">
        <v>16</v>
      </c>
      <c r="E10" s="36" t="s">
        <v>17</v>
      </c>
      <c r="F10" s="36" t="s">
        <v>18</v>
      </c>
      <c r="G10" s="36" t="s">
        <v>63</v>
      </c>
      <c r="H10" s="36">
        <v>2013</v>
      </c>
      <c r="I10" s="36" t="s">
        <v>70</v>
      </c>
      <c r="J10" s="36" t="s">
        <v>71</v>
      </c>
      <c r="K10" s="37">
        <v>1345.5737257630001</v>
      </c>
      <c r="L10" s="38">
        <v>1.798711368E-3</v>
      </c>
      <c r="M10" s="38">
        <v>26.540349343608</v>
      </c>
      <c r="N10" s="38">
        <v>0</v>
      </c>
      <c r="O10" s="38">
        <v>0</v>
      </c>
      <c r="P10" s="38">
        <v>2.0037825480000004E-3</v>
      </c>
      <c r="Q10" s="38">
        <v>2.0037825480000004E-3</v>
      </c>
      <c r="R10" s="38">
        <v>1.9314566859999999E-3</v>
      </c>
      <c r="S10" s="38">
        <v>1.6557376659999999E-3</v>
      </c>
      <c r="T10" s="38">
        <v>1.6557376659999999E-3</v>
      </c>
      <c r="U10" s="38">
        <v>1.6557376659999999E-3</v>
      </c>
      <c r="V10" s="38">
        <v>1.6557376659999999E-3</v>
      </c>
      <c r="W10" s="38">
        <v>1.653420833E-3</v>
      </c>
      <c r="X10" s="38">
        <v>1.2366630249999999E-3</v>
      </c>
      <c r="Y10" s="38">
        <v>1.2366630249999999E-3</v>
      </c>
      <c r="Z10" s="38">
        <v>9.9336923299999996E-4</v>
      </c>
      <c r="AA10" s="38">
        <v>9.9334143300000002E-4</v>
      </c>
      <c r="AB10" s="38">
        <v>9.9334143300000002E-4</v>
      </c>
      <c r="AC10" s="38">
        <v>9.9186055299999997E-4</v>
      </c>
      <c r="AD10" s="38">
        <v>9.9186055299999997E-4</v>
      </c>
      <c r="AE10" s="38">
        <v>9.9064742800000012E-4</v>
      </c>
      <c r="AF10" s="38">
        <v>9.6003514699999999E-4</v>
      </c>
      <c r="AG10" s="38">
        <v>5.6351933099999993E-4</v>
      </c>
      <c r="AH10" s="38">
        <v>5.6351933099999993E-4</v>
      </c>
      <c r="AI10" s="38">
        <v>5.6351933099999993E-4</v>
      </c>
      <c r="AJ10" s="38">
        <v>0</v>
      </c>
      <c r="AK10" s="38">
        <v>0</v>
      </c>
      <c r="AL10" s="38">
        <v>0</v>
      </c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29.896871231816</v>
      </c>
      <c r="AU10" s="38">
        <v>29.896871231816</v>
      </c>
      <c r="AV10" s="38">
        <v>28.744769060690999</v>
      </c>
      <c r="AW10" s="38">
        <v>24.352751193818001</v>
      </c>
      <c r="AX10" s="38">
        <v>24.352751193818001</v>
      </c>
      <c r="AY10" s="38">
        <v>24.352751193818001</v>
      </c>
      <c r="AZ10" s="38">
        <v>24.352751193818001</v>
      </c>
      <c r="BA10" s="38">
        <v>24.332455731657998</v>
      </c>
      <c r="BB10" s="38">
        <v>17.693785165295001</v>
      </c>
      <c r="BC10" s="38">
        <v>17.693785165295001</v>
      </c>
      <c r="BD10" s="38">
        <v>16.088005603494</v>
      </c>
      <c r="BE10" s="38">
        <v>15.858905327570001</v>
      </c>
      <c r="BF10" s="38">
        <v>15.858905327570001</v>
      </c>
      <c r="BG10" s="38">
        <v>15.793711771165999</v>
      </c>
      <c r="BH10" s="38">
        <v>15.793711771165999</v>
      </c>
      <c r="BI10" s="38">
        <v>15.780344858820001</v>
      </c>
      <c r="BJ10" s="38">
        <v>15.292711886735001</v>
      </c>
      <c r="BK10" s="38">
        <v>8.9764825682779996</v>
      </c>
      <c r="BL10" s="38">
        <v>8.9764825682779996</v>
      </c>
      <c r="BM10" s="38">
        <v>8.9764825682779996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</row>
    <row r="11" spans="1:73" x14ac:dyDescent="0.45">
      <c r="A11" s="36" t="s">
        <v>3</v>
      </c>
      <c r="B11" s="36" t="s">
        <v>14</v>
      </c>
      <c r="C11" s="36" t="s">
        <v>15</v>
      </c>
      <c r="D11" s="36" t="s">
        <v>16</v>
      </c>
      <c r="E11" s="36" t="s">
        <v>17</v>
      </c>
      <c r="F11" s="36" t="s">
        <v>18</v>
      </c>
      <c r="G11" s="36" t="s">
        <v>63</v>
      </c>
      <c r="H11" s="36">
        <v>2013</v>
      </c>
      <c r="I11" s="36" t="s">
        <v>72</v>
      </c>
      <c r="J11" s="36" t="s">
        <v>21</v>
      </c>
      <c r="K11" s="37">
        <v>24</v>
      </c>
      <c r="L11" s="38">
        <v>9.447735992E-3</v>
      </c>
      <c r="M11" s="38">
        <v>16.8458969</v>
      </c>
      <c r="N11" s="38" t="s">
        <v>20</v>
      </c>
      <c r="O11" s="38" t="s">
        <v>20</v>
      </c>
      <c r="P11" s="38">
        <v>4.9726583770000003E-3</v>
      </c>
      <c r="Q11" s="38">
        <v>4.9726583770000003E-3</v>
      </c>
      <c r="R11" s="38">
        <v>4.9726583770000003E-3</v>
      </c>
      <c r="S11" s="38">
        <v>4.9726583770000003E-3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0</v>
      </c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 t="s">
        <v>20</v>
      </c>
      <c r="AS11" s="38" t="s">
        <v>20</v>
      </c>
      <c r="AT11" s="38">
        <v>8.866557070999999</v>
      </c>
      <c r="AU11" s="38">
        <v>8.866557070999999</v>
      </c>
      <c r="AV11" s="38">
        <v>8.866557070999999</v>
      </c>
      <c r="AW11" s="38">
        <v>8.866557070999999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38">
        <v>0</v>
      </c>
      <c r="BT11" s="38">
        <v>0</v>
      </c>
      <c r="BU11" s="38">
        <v>0</v>
      </c>
    </row>
    <row r="12" spans="1:73" x14ac:dyDescent="0.45">
      <c r="A12" s="36" t="s">
        <v>3</v>
      </c>
      <c r="B12" s="36" t="s">
        <v>14</v>
      </c>
      <c r="C12" s="36" t="s">
        <v>15</v>
      </c>
      <c r="D12" s="36" t="s">
        <v>16</v>
      </c>
      <c r="E12" s="36" t="s">
        <v>17</v>
      </c>
      <c r="F12" s="36" t="s">
        <v>18</v>
      </c>
      <c r="G12" s="36" t="s">
        <v>63</v>
      </c>
      <c r="H12" s="36">
        <v>2013</v>
      </c>
      <c r="I12" s="36" t="s">
        <v>72</v>
      </c>
      <c r="J12" s="36" t="s">
        <v>21</v>
      </c>
      <c r="K12" s="37">
        <v>2</v>
      </c>
      <c r="L12" s="38">
        <v>7.8731133300000004E-4</v>
      </c>
      <c r="M12" s="38">
        <v>1.4038247420000001</v>
      </c>
      <c r="N12" s="38" t="s">
        <v>20</v>
      </c>
      <c r="O12" s="38" t="s">
        <v>20</v>
      </c>
      <c r="P12" s="38">
        <v>4.1438819799999999E-4</v>
      </c>
      <c r="Q12" s="38">
        <v>4.1438819799999999E-4</v>
      </c>
      <c r="R12" s="38">
        <v>4.1438819799999999E-4</v>
      </c>
      <c r="S12" s="38">
        <v>4.1438819799999999E-4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0</v>
      </c>
      <c r="AH12" s="38">
        <v>0</v>
      </c>
      <c r="AI12" s="38">
        <v>0</v>
      </c>
      <c r="AJ12" s="38">
        <v>0</v>
      </c>
      <c r="AK12" s="38">
        <v>0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 t="s">
        <v>20</v>
      </c>
      <c r="AS12" s="38" t="s">
        <v>20</v>
      </c>
      <c r="AT12" s="38">
        <v>0.73887975589999999</v>
      </c>
      <c r="AU12" s="38">
        <v>0.73887975589999999</v>
      </c>
      <c r="AV12" s="38">
        <v>0.73887975589999999</v>
      </c>
      <c r="AW12" s="38">
        <v>0.73887975589999999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38">
        <v>0</v>
      </c>
      <c r="BG12" s="38">
        <v>0</v>
      </c>
      <c r="BH12" s="38">
        <v>0</v>
      </c>
      <c r="BI12" s="38">
        <v>0</v>
      </c>
      <c r="BJ12" s="38">
        <v>0</v>
      </c>
      <c r="BK12" s="38">
        <v>0</v>
      </c>
      <c r="BL12" s="38">
        <v>0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</row>
    <row r="13" spans="1:73" x14ac:dyDescent="0.45">
      <c r="A13" s="36" t="s">
        <v>3</v>
      </c>
      <c r="B13" s="36" t="s">
        <v>14</v>
      </c>
      <c r="C13" s="36" t="s">
        <v>22</v>
      </c>
      <c r="D13" s="36" t="s">
        <v>16</v>
      </c>
      <c r="E13" s="36" t="s">
        <v>17</v>
      </c>
      <c r="F13" s="36" t="s">
        <v>18</v>
      </c>
      <c r="G13" s="36" t="s">
        <v>63</v>
      </c>
      <c r="H13" s="36">
        <v>2013</v>
      </c>
      <c r="I13" s="36" t="s">
        <v>64</v>
      </c>
      <c r="J13" s="36" t="s">
        <v>21</v>
      </c>
      <c r="K13" s="37">
        <v>75</v>
      </c>
      <c r="L13" s="38">
        <v>1.0168205094999999E-2</v>
      </c>
      <c r="M13" s="38">
        <v>68.403164264045003</v>
      </c>
      <c r="N13" s="38" t="s">
        <v>20</v>
      </c>
      <c r="O13" s="38" t="s">
        <v>20</v>
      </c>
      <c r="P13" s="38">
        <v>4.7571167440000001E-3</v>
      </c>
      <c r="Q13" s="38">
        <v>4.7571167440000001E-3</v>
      </c>
      <c r="R13" s="38">
        <v>4.7571167440000001E-3</v>
      </c>
      <c r="S13" s="38">
        <v>4.7571167440000001E-3</v>
      </c>
      <c r="T13" s="38">
        <v>3.0343129169999998E-3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 t="s">
        <v>20</v>
      </c>
      <c r="AS13" s="38" t="s">
        <v>20</v>
      </c>
      <c r="AT13" s="38">
        <v>32.209902187127</v>
      </c>
      <c r="AU13" s="38">
        <v>32.209902187127</v>
      </c>
      <c r="AV13" s="38">
        <v>32.209902187127</v>
      </c>
      <c r="AW13" s="38">
        <v>32.209902187127</v>
      </c>
      <c r="AX13" s="38">
        <v>20.645966410448999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</row>
    <row r="14" spans="1:73" x14ac:dyDescent="0.45">
      <c r="A14" s="36" t="s">
        <v>3</v>
      </c>
      <c r="B14" s="36" t="s">
        <v>14</v>
      </c>
      <c r="C14" s="36" t="s">
        <v>73</v>
      </c>
      <c r="D14" s="36" t="s">
        <v>16</v>
      </c>
      <c r="E14" s="36" t="s">
        <v>17</v>
      </c>
      <c r="F14" s="36" t="s">
        <v>18</v>
      </c>
      <c r="G14" s="36" t="s">
        <v>63</v>
      </c>
      <c r="H14" s="36">
        <v>2013</v>
      </c>
      <c r="I14" s="36" t="s">
        <v>70</v>
      </c>
      <c r="J14" s="36" t="s">
        <v>71</v>
      </c>
      <c r="K14" s="37">
        <v>3664.6728028980001</v>
      </c>
      <c r="L14" s="38">
        <v>4.4285130360000001E-3</v>
      </c>
      <c r="M14" s="38">
        <v>63.774198014408</v>
      </c>
      <c r="N14" s="38">
        <v>0</v>
      </c>
      <c r="O14" s="38">
        <v>0</v>
      </c>
      <c r="P14" s="38">
        <v>4.5912997059999999E-3</v>
      </c>
      <c r="Q14" s="38">
        <v>4.5912997059999999E-3</v>
      </c>
      <c r="R14" s="38">
        <v>4.3392395099999996E-3</v>
      </c>
      <c r="S14" s="38">
        <v>3.4790220419999998E-3</v>
      </c>
      <c r="T14" s="38">
        <v>3.4790220419999998E-3</v>
      </c>
      <c r="U14" s="38">
        <v>3.4790220419999998E-3</v>
      </c>
      <c r="V14" s="38">
        <v>3.4790220419999998E-3</v>
      </c>
      <c r="W14" s="38">
        <v>3.4724408910000002E-3</v>
      </c>
      <c r="X14" s="38">
        <v>2.9845289469999999E-3</v>
      </c>
      <c r="Y14" s="38">
        <v>2.9845289469999999E-3</v>
      </c>
      <c r="Z14" s="38">
        <v>2.1656603119999999E-3</v>
      </c>
      <c r="AA14" s="38">
        <v>1.3988597279999998E-3</v>
      </c>
      <c r="AB14" s="38">
        <v>1.3988597279999998E-3</v>
      </c>
      <c r="AC14" s="38">
        <v>1.3713031819999999E-3</v>
      </c>
      <c r="AD14" s="38">
        <v>1.3713031819999999E-3</v>
      </c>
      <c r="AE14" s="38">
        <v>1.357165924E-3</v>
      </c>
      <c r="AF14" s="38">
        <v>1.1714622269999998E-3</v>
      </c>
      <c r="AG14" s="38">
        <v>6.8762187100000001E-4</v>
      </c>
      <c r="AH14" s="38">
        <v>6.8762187100000001E-4</v>
      </c>
      <c r="AI14" s="38">
        <v>6.8762187100000001E-4</v>
      </c>
      <c r="AJ14" s="38">
        <v>0</v>
      </c>
      <c r="AK14" s="38">
        <v>0</v>
      </c>
      <c r="AL14" s="38">
        <v>0</v>
      </c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66.638810478804999</v>
      </c>
      <c r="AU14" s="38">
        <v>66.638810478804999</v>
      </c>
      <c r="AV14" s="38">
        <v>62.623661694597999</v>
      </c>
      <c r="AW14" s="38">
        <v>48.920978061892001</v>
      </c>
      <c r="AX14" s="38">
        <v>48.920978061892001</v>
      </c>
      <c r="AY14" s="38">
        <v>48.920978061892001</v>
      </c>
      <c r="AZ14" s="38">
        <v>48.920978061892001</v>
      </c>
      <c r="BA14" s="38">
        <v>48.863327183872002</v>
      </c>
      <c r="BB14" s="38">
        <v>41.091219244024003</v>
      </c>
      <c r="BC14" s="38">
        <v>41.091219244024003</v>
      </c>
      <c r="BD14" s="38">
        <v>35.755989476670997</v>
      </c>
      <c r="BE14" s="38">
        <v>22.987645555112998</v>
      </c>
      <c r="BF14" s="38">
        <v>22.987645555112998</v>
      </c>
      <c r="BG14" s="38">
        <v>21.774509676624998</v>
      </c>
      <c r="BH14" s="38">
        <v>21.774509676624998</v>
      </c>
      <c r="BI14" s="38">
        <v>21.618737096795002</v>
      </c>
      <c r="BJ14" s="38">
        <v>18.660602551772001</v>
      </c>
      <c r="BK14" s="38">
        <v>10.953352275166001</v>
      </c>
      <c r="BL14" s="38">
        <v>10.953352275166001</v>
      </c>
      <c r="BM14" s="38">
        <v>10.953352275166001</v>
      </c>
      <c r="BN14" s="38">
        <v>0</v>
      </c>
      <c r="BO14" s="38">
        <v>0</v>
      </c>
      <c r="BP14" s="38">
        <v>0</v>
      </c>
      <c r="BQ14" s="38">
        <v>0</v>
      </c>
      <c r="BR14" s="38">
        <v>0</v>
      </c>
      <c r="BS14" s="38">
        <v>0</v>
      </c>
      <c r="BT14" s="38">
        <v>0</v>
      </c>
      <c r="BU14" s="38">
        <v>0</v>
      </c>
    </row>
    <row r="15" spans="1:73" x14ac:dyDescent="0.45">
      <c r="A15" s="36" t="s">
        <v>3</v>
      </c>
      <c r="B15" s="36" t="s">
        <v>14</v>
      </c>
      <c r="C15" s="36" t="s">
        <v>45</v>
      </c>
      <c r="D15" s="36" t="s">
        <v>16</v>
      </c>
      <c r="E15" s="36" t="s">
        <v>17</v>
      </c>
      <c r="F15" s="36" t="s">
        <v>18</v>
      </c>
      <c r="G15" s="36" t="s">
        <v>63</v>
      </c>
      <c r="H15" s="36">
        <v>2013</v>
      </c>
      <c r="I15" s="36" t="s">
        <v>64</v>
      </c>
      <c r="J15" s="36" t="s">
        <v>74</v>
      </c>
      <c r="K15" s="37">
        <v>168</v>
      </c>
      <c r="L15" s="38">
        <v>6.717840458E-3</v>
      </c>
      <c r="M15" s="38">
        <v>87.261240746057993</v>
      </c>
      <c r="N15" s="38">
        <v>0</v>
      </c>
      <c r="O15" s="38">
        <v>0</v>
      </c>
      <c r="P15" s="38">
        <v>6.717840446E-3</v>
      </c>
      <c r="Q15" s="38">
        <v>6.7049358449999992E-3</v>
      </c>
      <c r="R15" s="38">
        <v>6.7020479650000001E-3</v>
      </c>
      <c r="S15" s="38">
        <v>6.17380264E-3</v>
      </c>
      <c r="T15" s="38">
        <v>5.9138724370000001E-3</v>
      </c>
      <c r="U15" s="38">
        <v>5.6546567129999994E-3</v>
      </c>
      <c r="V15" s="38">
        <v>5.521383423E-3</v>
      </c>
      <c r="W15" s="38">
        <v>5.521383423E-3</v>
      </c>
      <c r="X15" s="38">
        <v>3.3305434530000004E-3</v>
      </c>
      <c r="Y15" s="38">
        <v>3.3305434530000004E-3</v>
      </c>
      <c r="Z15" s="38">
        <v>3.2206624090000001E-3</v>
      </c>
      <c r="AA15" s="38">
        <v>3.2206624090000001E-3</v>
      </c>
      <c r="AB15" s="38">
        <v>2.2990265729999999E-3</v>
      </c>
      <c r="AC15" s="38">
        <v>2.2990265729999999E-3</v>
      </c>
      <c r="AD15" s="38">
        <v>4.9325353799999994E-4</v>
      </c>
      <c r="AE15" s="38">
        <v>4.2820449900000002E-4</v>
      </c>
      <c r="AF15" s="38">
        <v>4.2820449900000002E-4</v>
      </c>
      <c r="AG15" s="38">
        <v>4.2820449900000002E-4</v>
      </c>
      <c r="AH15" s="38">
        <v>4.2820449900000002E-4</v>
      </c>
      <c r="AI15" s="38">
        <v>4.2820449900000002E-4</v>
      </c>
      <c r="AJ15" s="38">
        <v>4.2820449900000002E-4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87.261241203308003</v>
      </c>
      <c r="AU15" s="38">
        <v>87.012819160461007</v>
      </c>
      <c r="AV15" s="38">
        <v>86.957225639342994</v>
      </c>
      <c r="AW15" s="38">
        <v>76.788157503127991</v>
      </c>
      <c r="AX15" s="38">
        <v>71.784332319259988</v>
      </c>
      <c r="AY15" s="38">
        <v>66.794259843825998</v>
      </c>
      <c r="AZ15" s="38">
        <v>64.228661714553994</v>
      </c>
      <c r="BA15" s="38">
        <v>63.977278322220002</v>
      </c>
      <c r="BB15" s="38">
        <v>21.802175445557001</v>
      </c>
      <c r="BC15" s="38">
        <v>21.802175445557001</v>
      </c>
      <c r="BD15" s="38">
        <v>20.896063873291002</v>
      </c>
      <c r="BE15" s="38">
        <v>20.896063873291002</v>
      </c>
      <c r="BF15" s="38">
        <v>17.831942596436001</v>
      </c>
      <c r="BG15" s="38">
        <v>17.831942596436001</v>
      </c>
      <c r="BH15" s="38">
        <v>3.6932965393070001</v>
      </c>
      <c r="BI15" s="38">
        <v>3.15688293457</v>
      </c>
      <c r="BJ15" s="38">
        <v>3.15688293457</v>
      </c>
      <c r="BK15" s="38">
        <v>3.15688293457</v>
      </c>
      <c r="BL15" s="38">
        <v>3.15688293457</v>
      </c>
      <c r="BM15" s="38">
        <v>3.15688293457</v>
      </c>
      <c r="BN15" s="38">
        <v>3.15688293457</v>
      </c>
      <c r="BO15" s="38">
        <v>0</v>
      </c>
      <c r="BP15" s="38">
        <v>0</v>
      </c>
      <c r="BQ15" s="38">
        <v>0</v>
      </c>
      <c r="BR15" s="38">
        <v>0</v>
      </c>
      <c r="BS15" s="38">
        <v>0</v>
      </c>
      <c r="BT15" s="38">
        <v>0</v>
      </c>
      <c r="BU15" s="38">
        <v>0</v>
      </c>
    </row>
    <row r="16" spans="1:73" x14ac:dyDescent="0.45">
      <c r="A16" s="36" t="s">
        <v>3</v>
      </c>
      <c r="B16" s="36" t="s">
        <v>14</v>
      </c>
      <c r="C16" s="36" t="s">
        <v>75</v>
      </c>
      <c r="D16" s="36" t="s">
        <v>16</v>
      </c>
      <c r="E16" s="36" t="s">
        <v>17</v>
      </c>
      <c r="F16" s="36" t="s">
        <v>18</v>
      </c>
      <c r="G16" s="36" t="s">
        <v>63</v>
      </c>
      <c r="H16" s="36">
        <v>2012</v>
      </c>
      <c r="I16" s="36" t="s">
        <v>76</v>
      </c>
      <c r="J16" s="36" t="s">
        <v>77</v>
      </c>
      <c r="K16" s="37">
        <v>9</v>
      </c>
      <c r="L16" s="38">
        <v>4.2269250199999994E-3</v>
      </c>
      <c r="M16" s="38">
        <v>7.4604633302109997</v>
      </c>
      <c r="N16" s="38" t="s">
        <v>20</v>
      </c>
      <c r="O16" s="38">
        <v>1.8665557219999999E-3</v>
      </c>
      <c r="P16" s="38">
        <v>1.8665557219999999E-3</v>
      </c>
      <c r="Q16" s="38">
        <v>1.8665557219999999E-3</v>
      </c>
      <c r="R16" s="38">
        <v>1.8665557219999999E-3</v>
      </c>
      <c r="S16" s="38">
        <v>1.8665557219999999E-3</v>
      </c>
      <c r="T16" s="38">
        <v>1.8665557219999999E-3</v>
      </c>
      <c r="U16" s="38">
        <v>1.8665557219999999E-3</v>
      </c>
      <c r="V16" s="38">
        <v>1.8665557219999999E-3</v>
      </c>
      <c r="W16" s="38">
        <v>1.8665557219999999E-3</v>
      </c>
      <c r="X16" s="38">
        <v>1.8665557219999999E-3</v>
      </c>
      <c r="Y16" s="38">
        <v>1.8665557219999999E-3</v>
      </c>
      <c r="Z16" s="38">
        <v>1.8665557219999999E-3</v>
      </c>
      <c r="AA16" s="38">
        <v>1.8665557219999999E-3</v>
      </c>
      <c r="AB16" s="38">
        <v>1.8665557219999999E-3</v>
      </c>
      <c r="AC16" s="38">
        <v>1.8665557219999999E-3</v>
      </c>
      <c r="AD16" s="38">
        <v>1.8665557219999999E-3</v>
      </c>
      <c r="AE16" s="38">
        <v>1.8665557219999999E-3</v>
      </c>
      <c r="AF16" s="38">
        <v>1.8665557219999999E-3</v>
      </c>
      <c r="AG16" s="38">
        <v>1.8665557219999999E-3</v>
      </c>
      <c r="AH16" s="38">
        <v>1.5037883720000001E-3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 t="s">
        <v>20</v>
      </c>
      <c r="AS16" s="38">
        <v>3.6715148051540001</v>
      </c>
      <c r="AT16" s="38">
        <v>3.6715148051540001</v>
      </c>
      <c r="AU16" s="38">
        <v>3.6715148051540001</v>
      </c>
      <c r="AV16" s="38">
        <v>3.6715148051540001</v>
      </c>
      <c r="AW16" s="38">
        <v>3.6715148051540001</v>
      </c>
      <c r="AX16" s="38">
        <v>3.6715148051540001</v>
      </c>
      <c r="AY16" s="38">
        <v>3.6715148051540001</v>
      </c>
      <c r="AZ16" s="38">
        <v>3.6715148051540001</v>
      </c>
      <c r="BA16" s="38">
        <v>3.6715148051540001</v>
      </c>
      <c r="BB16" s="38">
        <v>3.6715148051540001</v>
      </c>
      <c r="BC16" s="38">
        <v>3.6715148051540001</v>
      </c>
      <c r="BD16" s="38">
        <v>3.6715148051540001</v>
      </c>
      <c r="BE16" s="38">
        <v>3.6715148051540001</v>
      </c>
      <c r="BF16" s="38">
        <v>3.6715148051540001</v>
      </c>
      <c r="BG16" s="38">
        <v>3.6715148051540001</v>
      </c>
      <c r="BH16" s="38">
        <v>3.6715148051540001</v>
      </c>
      <c r="BI16" s="38">
        <v>3.6715148051540001</v>
      </c>
      <c r="BJ16" s="38">
        <v>3.6715148051540001</v>
      </c>
      <c r="BK16" s="38">
        <v>3.3107602472719999</v>
      </c>
      <c r="BL16" s="38">
        <v>0</v>
      </c>
      <c r="BM16" s="38">
        <v>0</v>
      </c>
      <c r="BN16" s="38">
        <v>0</v>
      </c>
      <c r="BO16" s="38">
        <v>0</v>
      </c>
      <c r="BP16" s="38">
        <v>0</v>
      </c>
      <c r="BQ16" s="38">
        <v>0</v>
      </c>
      <c r="BR16" s="38">
        <v>0</v>
      </c>
      <c r="BS16" s="38">
        <v>0</v>
      </c>
      <c r="BT16" s="38">
        <v>0</v>
      </c>
      <c r="BU16" s="38">
        <v>0</v>
      </c>
    </row>
    <row r="17" spans="1:73" x14ac:dyDescent="0.45">
      <c r="A17" s="36" t="s">
        <v>3</v>
      </c>
      <c r="B17" s="36" t="s">
        <v>14</v>
      </c>
      <c r="C17" s="36" t="s">
        <v>75</v>
      </c>
      <c r="D17" s="36" t="s">
        <v>16</v>
      </c>
      <c r="E17" s="36" t="s">
        <v>17</v>
      </c>
      <c r="F17" s="36" t="s">
        <v>18</v>
      </c>
      <c r="G17" s="36" t="s">
        <v>63</v>
      </c>
      <c r="H17" s="36">
        <v>2013</v>
      </c>
      <c r="I17" s="36" t="s">
        <v>76</v>
      </c>
      <c r="J17" s="36" t="s">
        <v>77</v>
      </c>
      <c r="K17" s="37">
        <v>365</v>
      </c>
      <c r="L17" s="38">
        <v>0.153509472752</v>
      </c>
      <c r="M17" s="38">
        <v>264.81800156450697</v>
      </c>
      <c r="N17" s="38" t="s">
        <v>20</v>
      </c>
      <c r="O17" s="38" t="s">
        <v>20</v>
      </c>
      <c r="P17" s="38">
        <v>7.4686676718E-2</v>
      </c>
      <c r="Q17" s="38">
        <v>7.4686676718E-2</v>
      </c>
      <c r="R17" s="38">
        <v>7.4686676718E-2</v>
      </c>
      <c r="S17" s="38">
        <v>7.4686676718E-2</v>
      </c>
      <c r="T17" s="38">
        <v>7.4686676718E-2</v>
      </c>
      <c r="U17" s="38">
        <v>7.4686676718E-2</v>
      </c>
      <c r="V17" s="38">
        <v>7.4686676718E-2</v>
      </c>
      <c r="W17" s="38">
        <v>7.4686676718E-2</v>
      </c>
      <c r="X17" s="38">
        <v>7.4686676718E-2</v>
      </c>
      <c r="Y17" s="38">
        <v>7.4686676718E-2</v>
      </c>
      <c r="Z17" s="38">
        <v>7.4686676718E-2</v>
      </c>
      <c r="AA17" s="38">
        <v>7.4686676718E-2</v>
      </c>
      <c r="AB17" s="38">
        <v>7.4686676718E-2</v>
      </c>
      <c r="AC17" s="38">
        <v>7.4686676718E-2</v>
      </c>
      <c r="AD17" s="38">
        <v>7.4686676718E-2</v>
      </c>
      <c r="AE17" s="38">
        <v>7.4686676718E-2</v>
      </c>
      <c r="AF17" s="38">
        <v>7.4686676718E-2</v>
      </c>
      <c r="AG17" s="38">
        <v>7.4686676718E-2</v>
      </c>
      <c r="AH17" s="38">
        <v>5.7057324262999996E-2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 t="s">
        <v>20</v>
      </c>
      <c r="AS17" s="38" t="s">
        <v>20</v>
      </c>
      <c r="AT17" s="38">
        <v>126.55498019769101</v>
      </c>
      <c r="AU17" s="38">
        <v>126.55498019769101</v>
      </c>
      <c r="AV17" s="38">
        <v>126.55498019769101</v>
      </c>
      <c r="AW17" s="38">
        <v>126.55498019769101</v>
      </c>
      <c r="AX17" s="38">
        <v>126.55498019769101</v>
      </c>
      <c r="AY17" s="38">
        <v>126.55498019769101</v>
      </c>
      <c r="AZ17" s="38">
        <v>126.55498019769101</v>
      </c>
      <c r="BA17" s="38">
        <v>126.55498019769101</v>
      </c>
      <c r="BB17" s="38">
        <v>126.55498019769101</v>
      </c>
      <c r="BC17" s="38">
        <v>126.55498019769101</v>
      </c>
      <c r="BD17" s="38">
        <v>126.55498019769101</v>
      </c>
      <c r="BE17" s="38">
        <v>126.55498019769101</v>
      </c>
      <c r="BF17" s="38">
        <v>126.55498019769101</v>
      </c>
      <c r="BG17" s="38">
        <v>126.55498019769101</v>
      </c>
      <c r="BH17" s="38">
        <v>126.55498019769101</v>
      </c>
      <c r="BI17" s="38">
        <v>126.55498019769101</v>
      </c>
      <c r="BJ17" s="38">
        <v>126.55498019769101</v>
      </c>
      <c r="BK17" s="38">
        <v>126.55498019769101</v>
      </c>
      <c r="BL17" s="38">
        <v>110.789853837127</v>
      </c>
      <c r="BM17" s="38">
        <v>0</v>
      </c>
      <c r="BN17" s="38">
        <v>0</v>
      </c>
      <c r="BO17" s="38">
        <v>0</v>
      </c>
      <c r="BP17" s="38">
        <v>0</v>
      </c>
      <c r="BQ17" s="38">
        <v>0</v>
      </c>
      <c r="BR17" s="38">
        <v>0</v>
      </c>
      <c r="BS17" s="38">
        <v>0</v>
      </c>
      <c r="BT17" s="38">
        <v>0</v>
      </c>
      <c r="BU17" s="38">
        <v>0</v>
      </c>
    </row>
    <row r="18" spans="1:73" x14ac:dyDescent="0.45">
      <c r="A18" s="36" t="s">
        <v>3</v>
      </c>
      <c r="B18" s="36" t="s">
        <v>42</v>
      </c>
      <c r="C18" s="36" t="s">
        <v>66</v>
      </c>
      <c r="D18" s="36" t="s">
        <v>16</v>
      </c>
      <c r="E18" s="36" t="s">
        <v>42</v>
      </c>
      <c r="F18" s="36" t="s">
        <v>29</v>
      </c>
      <c r="G18" s="36" t="s">
        <v>63</v>
      </c>
      <c r="H18" s="36">
        <v>2013</v>
      </c>
      <c r="I18" s="36" t="s">
        <v>64</v>
      </c>
      <c r="J18" s="36" t="s">
        <v>38</v>
      </c>
      <c r="K18" s="37">
        <v>2</v>
      </c>
      <c r="L18" s="38" t="s">
        <v>20</v>
      </c>
      <c r="M18" s="38" t="s">
        <v>20</v>
      </c>
      <c r="N18" s="38" t="s">
        <v>20</v>
      </c>
      <c r="O18" s="38" t="s">
        <v>20</v>
      </c>
      <c r="P18" s="57">
        <v>0</v>
      </c>
      <c r="Q18" s="38">
        <v>0</v>
      </c>
      <c r="R18" s="38" t="s">
        <v>20</v>
      </c>
      <c r="S18" s="38" t="s">
        <v>20</v>
      </c>
      <c r="T18" s="38" t="s">
        <v>20</v>
      </c>
      <c r="U18" s="38" t="s">
        <v>20</v>
      </c>
      <c r="V18" s="38" t="s">
        <v>20</v>
      </c>
      <c r="W18" s="38" t="s">
        <v>20</v>
      </c>
      <c r="X18" s="38" t="s">
        <v>20</v>
      </c>
      <c r="Y18" s="38" t="s">
        <v>20</v>
      </c>
      <c r="Z18" s="38" t="s">
        <v>20</v>
      </c>
      <c r="AA18" s="38" t="s">
        <v>20</v>
      </c>
      <c r="AB18" s="38" t="s">
        <v>20</v>
      </c>
      <c r="AC18" s="38" t="s">
        <v>20</v>
      </c>
      <c r="AD18" s="38" t="s">
        <v>20</v>
      </c>
      <c r="AE18" s="38" t="s">
        <v>20</v>
      </c>
      <c r="AF18" s="38" t="s">
        <v>20</v>
      </c>
      <c r="AG18" s="38" t="s">
        <v>20</v>
      </c>
      <c r="AH18" s="38" t="s">
        <v>20</v>
      </c>
      <c r="AI18" s="38" t="s">
        <v>20</v>
      </c>
      <c r="AJ18" s="38" t="s">
        <v>20</v>
      </c>
      <c r="AK18" s="38" t="s">
        <v>20</v>
      </c>
      <c r="AL18" s="38" t="s">
        <v>20</v>
      </c>
      <c r="AM18" s="38" t="s">
        <v>20</v>
      </c>
      <c r="AN18" s="38" t="s">
        <v>20</v>
      </c>
      <c r="AO18" s="38" t="s">
        <v>20</v>
      </c>
      <c r="AP18" s="38" t="s">
        <v>20</v>
      </c>
      <c r="AQ18" s="38" t="s">
        <v>20</v>
      </c>
      <c r="AR18" s="38" t="s">
        <v>20</v>
      </c>
      <c r="AS18" s="38" t="s">
        <v>20</v>
      </c>
      <c r="AT18" s="38">
        <v>122.18589999999999</v>
      </c>
      <c r="AU18" s="38">
        <v>0</v>
      </c>
      <c r="AV18" s="38" t="s">
        <v>20</v>
      </c>
      <c r="AW18" s="38" t="s">
        <v>20</v>
      </c>
      <c r="AX18" s="38" t="s">
        <v>20</v>
      </c>
      <c r="AY18" s="38" t="s">
        <v>20</v>
      </c>
      <c r="AZ18" s="38" t="s">
        <v>20</v>
      </c>
      <c r="BA18" s="38" t="s">
        <v>20</v>
      </c>
      <c r="BB18" s="38" t="s">
        <v>20</v>
      </c>
      <c r="BC18" s="38" t="s">
        <v>20</v>
      </c>
      <c r="BD18" s="38" t="s">
        <v>20</v>
      </c>
      <c r="BE18" s="38" t="s">
        <v>20</v>
      </c>
      <c r="BF18" s="38" t="s">
        <v>20</v>
      </c>
      <c r="BG18" s="38" t="s">
        <v>20</v>
      </c>
      <c r="BH18" s="38" t="s">
        <v>20</v>
      </c>
      <c r="BI18" s="38" t="s">
        <v>20</v>
      </c>
      <c r="BJ18" s="38" t="s">
        <v>20</v>
      </c>
      <c r="BK18" s="38" t="s">
        <v>20</v>
      </c>
      <c r="BL18" s="38" t="s">
        <v>20</v>
      </c>
      <c r="BM18" s="38" t="s">
        <v>20</v>
      </c>
      <c r="BN18" s="38" t="s">
        <v>20</v>
      </c>
      <c r="BO18" s="38" t="s">
        <v>20</v>
      </c>
      <c r="BP18" s="38" t="s">
        <v>20</v>
      </c>
      <c r="BQ18" s="38" t="s">
        <v>20</v>
      </c>
      <c r="BR18" s="38" t="s">
        <v>20</v>
      </c>
      <c r="BS18" s="38" t="s">
        <v>20</v>
      </c>
      <c r="BT18" s="38" t="s">
        <v>20</v>
      </c>
      <c r="BU18" s="38" t="s">
        <v>20</v>
      </c>
    </row>
    <row r="19" spans="1:73" x14ac:dyDescent="0.45">
      <c r="A19" s="36" t="s">
        <v>3</v>
      </c>
      <c r="B19" s="36" t="s">
        <v>42</v>
      </c>
      <c r="C19" s="36" t="s">
        <v>78</v>
      </c>
      <c r="D19" s="36" t="s">
        <v>16</v>
      </c>
      <c r="E19" s="36" t="s">
        <v>42</v>
      </c>
      <c r="F19" s="36" t="s">
        <v>18</v>
      </c>
      <c r="G19" s="36" t="s">
        <v>63</v>
      </c>
      <c r="H19" s="36">
        <v>2013</v>
      </c>
      <c r="I19" s="36" t="s">
        <v>64</v>
      </c>
      <c r="J19" s="36" t="s">
        <v>20</v>
      </c>
      <c r="K19" s="37">
        <v>8</v>
      </c>
      <c r="L19" s="38">
        <v>0.22409999999999999</v>
      </c>
      <c r="M19" s="38">
        <v>1012.0482</v>
      </c>
      <c r="N19" s="38">
        <v>0</v>
      </c>
      <c r="O19" s="38">
        <v>0</v>
      </c>
      <c r="P19" s="38">
        <v>0.20169000000000001</v>
      </c>
      <c r="Q19" s="38">
        <v>0.18387000000000001</v>
      </c>
      <c r="R19" s="38">
        <v>0.18387000000000001</v>
      </c>
      <c r="S19" s="38">
        <v>0.18387000000000001</v>
      </c>
      <c r="T19" s="38">
        <v>4.5359999999999998E-2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0</v>
      </c>
      <c r="AS19" s="38">
        <v>0</v>
      </c>
      <c r="AT19" s="38">
        <v>910.84338000000002</v>
      </c>
      <c r="AU19" s="38">
        <v>892.64754000000005</v>
      </c>
      <c r="AV19" s="38">
        <v>892.64754000000005</v>
      </c>
      <c r="AW19" s="38">
        <v>892.64754000000005</v>
      </c>
      <c r="AX19" s="38">
        <v>183.65778</v>
      </c>
      <c r="AY19" s="38">
        <v>0</v>
      </c>
      <c r="AZ19" s="38">
        <v>0</v>
      </c>
      <c r="BA19" s="38">
        <v>0</v>
      </c>
      <c r="BB19" s="38">
        <v>0</v>
      </c>
      <c r="BC19" s="38">
        <v>0</v>
      </c>
      <c r="BD19" s="38">
        <v>0</v>
      </c>
      <c r="BE19" s="38">
        <v>0</v>
      </c>
      <c r="BF19" s="38">
        <v>0</v>
      </c>
      <c r="BG19" s="38">
        <v>0</v>
      </c>
      <c r="BH19" s="38">
        <v>0</v>
      </c>
      <c r="BI19" s="38">
        <v>0</v>
      </c>
      <c r="BJ19" s="38">
        <v>0</v>
      </c>
      <c r="BK19" s="38">
        <v>0</v>
      </c>
      <c r="BL19" s="38">
        <v>0</v>
      </c>
      <c r="BM19" s="38">
        <v>0</v>
      </c>
      <c r="BN19" s="38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  <c r="BU19" s="38">
        <v>0</v>
      </c>
    </row>
    <row r="20" spans="1:73" x14ac:dyDescent="0.45">
      <c r="A20" s="36" t="s">
        <v>79</v>
      </c>
      <c r="B20" s="36" t="s">
        <v>42</v>
      </c>
      <c r="C20" s="36" t="s">
        <v>66</v>
      </c>
      <c r="D20" s="36" t="s">
        <v>16</v>
      </c>
      <c r="E20" s="36" t="s">
        <v>42</v>
      </c>
      <c r="F20" s="36" t="s">
        <v>29</v>
      </c>
      <c r="G20" s="36" t="s">
        <v>63</v>
      </c>
      <c r="H20" s="36">
        <v>2013</v>
      </c>
      <c r="I20" s="36" t="s">
        <v>64</v>
      </c>
      <c r="J20" s="36" t="s">
        <v>38</v>
      </c>
      <c r="K20" s="37">
        <v>1</v>
      </c>
      <c r="L20" s="38" t="s">
        <v>20</v>
      </c>
      <c r="M20" s="38" t="s">
        <v>20</v>
      </c>
      <c r="N20" s="38" t="s">
        <v>20</v>
      </c>
      <c r="O20" s="38" t="s">
        <v>20</v>
      </c>
      <c r="P20" s="57">
        <v>0</v>
      </c>
      <c r="Q20" s="38">
        <v>0</v>
      </c>
      <c r="R20" s="38" t="s">
        <v>20</v>
      </c>
      <c r="S20" s="38" t="s">
        <v>20</v>
      </c>
      <c r="T20" s="38" t="s">
        <v>20</v>
      </c>
      <c r="U20" s="38" t="s">
        <v>20</v>
      </c>
      <c r="V20" s="38" t="s">
        <v>20</v>
      </c>
      <c r="W20" s="38" t="s">
        <v>20</v>
      </c>
      <c r="X20" s="38" t="s">
        <v>20</v>
      </c>
      <c r="Y20" s="38" t="s">
        <v>20</v>
      </c>
      <c r="Z20" s="38" t="s">
        <v>20</v>
      </c>
      <c r="AA20" s="38" t="s">
        <v>20</v>
      </c>
      <c r="AB20" s="38" t="s">
        <v>20</v>
      </c>
      <c r="AC20" s="38" t="s">
        <v>20</v>
      </c>
      <c r="AD20" s="38" t="s">
        <v>20</v>
      </c>
      <c r="AE20" s="38" t="s">
        <v>20</v>
      </c>
      <c r="AF20" s="38" t="s">
        <v>20</v>
      </c>
      <c r="AG20" s="38" t="s">
        <v>20</v>
      </c>
      <c r="AH20" s="38" t="s">
        <v>20</v>
      </c>
      <c r="AI20" s="38" t="s">
        <v>20</v>
      </c>
      <c r="AJ20" s="38" t="s">
        <v>20</v>
      </c>
      <c r="AK20" s="38" t="s">
        <v>20</v>
      </c>
      <c r="AL20" s="38" t="s">
        <v>20</v>
      </c>
      <c r="AM20" s="38" t="s">
        <v>20</v>
      </c>
      <c r="AN20" s="38" t="s">
        <v>20</v>
      </c>
      <c r="AO20" s="38" t="s">
        <v>20</v>
      </c>
      <c r="AP20" s="38" t="s">
        <v>20</v>
      </c>
      <c r="AQ20" s="38" t="s">
        <v>20</v>
      </c>
      <c r="AR20" s="38" t="s">
        <v>20</v>
      </c>
      <c r="AS20" s="38" t="s">
        <v>20</v>
      </c>
      <c r="AT20" s="38">
        <v>43.248510000000003</v>
      </c>
      <c r="AU20" s="38">
        <v>0</v>
      </c>
      <c r="AV20" s="38" t="s">
        <v>20</v>
      </c>
      <c r="AW20" s="38" t="s">
        <v>20</v>
      </c>
      <c r="AX20" s="38" t="s">
        <v>20</v>
      </c>
      <c r="AY20" s="38" t="s">
        <v>20</v>
      </c>
      <c r="AZ20" s="38" t="s">
        <v>20</v>
      </c>
      <c r="BA20" s="38" t="s">
        <v>20</v>
      </c>
      <c r="BB20" s="38" t="s">
        <v>20</v>
      </c>
      <c r="BC20" s="38" t="s">
        <v>20</v>
      </c>
      <c r="BD20" s="38" t="s">
        <v>20</v>
      </c>
      <c r="BE20" s="38" t="s">
        <v>20</v>
      </c>
      <c r="BF20" s="38" t="s">
        <v>20</v>
      </c>
      <c r="BG20" s="38" t="s">
        <v>20</v>
      </c>
      <c r="BH20" s="38" t="s">
        <v>20</v>
      </c>
      <c r="BI20" s="38" t="s">
        <v>20</v>
      </c>
      <c r="BJ20" s="38" t="s">
        <v>20</v>
      </c>
      <c r="BK20" s="38" t="s">
        <v>20</v>
      </c>
      <c r="BL20" s="38" t="s">
        <v>20</v>
      </c>
      <c r="BM20" s="38" t="s">
        <v>20</v>
      </c>
      <c r="BN20" s="38" t="s">
        <v>20</v>
      </c>
      <c r="BO20" s="38" t="s">
        <v>20</v>
      </c>
      <c r="BP20" s="38" t="s">
        <v>20</v>
      </c>
      <c r="BQ20" s="38" t="s">
        <v>20</v>
      </c>
      <c r="BR20" s="38" t="s">
        <v>20</v>
      </c>
      <c r="BS20" s="38" t="s">
        <v>20</v>
      </c>
      <c r="BT20" s="38" t="s">
        <v>20</v>
      </c>
      <c r="BU20" s="38" t="s">
        <v>20</v>
      </c>
    </row>
    <row r="21" spans="1:73" x14ac:dyDescent="0.45">
      <c r="A21" s="36" t="s">
        <v>3</v>
      </c>
      <c r="B21" s="36" t="s">
        <v>14</v>
      </c>
      <c r="C21" s="36" t="s">
        <v>22</v>
      </c>
      <c r="D21" s="36" t="s">
        <v>16</v>
      </c>
      <c r="E21" s="36" t="s">
        <v>17</v>
      </c>
      <c r="F21" s="36" t="s">
        <v>18</v>
      </c>
      <c r="G21" s="36" t="s">
        <v>63</v>
      </c>
      <c r="H21" s="36">
        <v>2013</v>
      </c>
      <c r="I21" s="36" t="s">
        <v>64</v>
      </c>
      <c r="J21" s="36" t="s">
        <v>21</v>
      </c>
      <c r="K21" s="37">
        <v>5.4304539204284928E-2</v>
      </c>
      <c r="L21" s="37">
        <v>7.1557690133397833E-6</v>
      </c>
      <c r="M21" s="37">
        <v>5.0045885948450344E-2</v>
      </c>
      <c r="N21" s="37">
        <v>0</v>
      </c>
      <c r="O21" s="37">
        <v>0</v>
      </c>
      <c r="P21" s="37">
        <v>3.3896486513949144E-6</v>
      </c>
      <c r="Q21" s="37">
        <v>3.3896486513949144E-6</v>
      </c>
      <c r="R21" s="37">
        <v>3.3896486513949144E-6</v>
      </c>
      <c r="S21" s="37">
        <v>3.3896486513949144E-6</v>
      </c>
      <c r="T21" s="37">
        <v>1.883165312620887E-6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v>2.3721163813535343E-2</v>
      </c>
      <c r="AU21" s="37">
        <v>2.3721163813535343E-2</v>
      </c>
      <c r="AV21" s="37">
        <v>2.3721163813535343E-2</v>
      </c>
      <c r="AW21" s="37">
        <v>2.3721163813535343E-2</v>
      </c>
      <c r="AX21" s="37">
        <v>1.2813367912532935E-2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0</v>
      </c>
      <c r="BP21" s="37">
        <v>0</v>
      </c>
      <c r="BQ21" s="37">
        <v>0</v>
      </c>
      <c r="BR21" s="37">
        <v>0</v>
      </c>
      <c r="BS21" s="37">
        <v>0</v>
      </c>
      <c r="BT21" s="37">
        <v>0</v>
      </c>
      <c r="BU21" s="37">
        <v>0</v>
      </c>
    </row>
    <row r="22" spans="1:73" x14ac:dyDescent="0.45">
      <c r="A22" s="36" t="s">
        <v>3</v>
      </c>
      <c r="B22" s="36" t="s">
        <v>14</v>
      </c>
      <c r="C22" s="36" t="s">
        <v>75</v>
      </c>
      <c r="D22" s="36" t="s">
        <v>16</v>
      </c>
      <c r="E22" s="36" t="s">
        <v>17</v>
      </c>
      <c r="F22" s="36" t="s">
        <v>18</v>
      </c>
      <c r="G22" s="36" t="s">
        <v>63</v>
      </c>
      <c r="H22" s="36">
        <v>2012</v>
      </c>
      <c r="I22" s="36" t="s">
        <v>76</v>
      </c>
      <c r="J22" s="36" t="s">
        <v>77</v>
      </c>
      <c r="K22" s="37">
        <v>7.7577913148978467E-2</v>
      </c>
      <c r="L22" s="37">
        <v>3.6549161611496645E-5</v>
      </c>
      <c r="M22" s="37">
        <v>6.5995712133694304E-2</v>
      </c>
      <c r="N22" s="37">
        <v>0</v>
      </c>
      <c r="O22" s="37">
        <v>1.5834990397438507E-5</v>
      </c>
      <c r="P22" s="37">
        <v>1.5834990397438507E-5</v>
      </c>
      <c r="Q22" s="37">
        <v>1.5834990397438507E-5</v>
      </c>
      <c r="R22" s="37">
        <v>1.5834990397438507E-5</v>
      </c>
      <c r="S22" s="37">
        <v>1.5834990397438507E-5</v>
      </c>
      <c r="T22" s="37">
        <v>1.5834990397438507E-5</v>
      </c>
      <c r="U22" s="37">
        <v>1.5834990397438507E-5</v>
      </c>
      <c r="V22" s="37">
        <v>1.5834990397438507E-5</v>
      </c>
      <c r="W22" s="37">
        <v>1.5834990397438507E-5</v>
      </c>
      <c r="X22" s="37">
        <v>1.5834990397438507E-5</v>
      </c>
      <c r="Y22" s="37">
        <v>1.5834990397438507E-5</v>
      </c>
      <c r="Z22" s="37">
        <v>1.5834990397438507E-5</v>
      </c>
      <c r="AA22" s="37">
        <v>1.5834990397438507E-5</v>
      </c>
      <c r="AB22" s="37">
        <v>1.5834990397438507E-5</v>
      </c>
      <c r="AC22" s="37">
        <v>1.5834990397438507E-5</v>
      </c>
      <c r="AD22" s="37">
        <v>1.5834990397438507E-5</v>
      </c>
      <c r="AE22" s="37">
        <v>1.5834990397438507E-5</v>
      </c>
      <c r="AF22" s="37">
        <v>1.5834990397438507E-5</v>
      </c>
      <c r="AG22" s="37">
        <v>1.5834990397438507E-5</v>
      </c>
      <c r="AH22" s="37">
        <v>1.3610422434996599E-5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3.219462059515265E-2</v>
      </c>
      <c r="AT22" s="37">
        <v>3.219462059515265E-2</v>
      </c>
      <c r="AU22" s="37">
        <v>3.219462059515265E-2</v>
      </c>
      <c r="AV22" s="37">
        <v>3.219462059515265E-2</v>
      </c>
      <c r="AW22" s="37">
        <v>3.219462059515265E-2</v>
      </c>
      <c r="AX22" s="37">
        <v>3.219462059515265E-2</v>
      </c>
      <c r="AY22" s="37">
        <v>3.219462059515265E-2</v>
      </c>
      <c r="AZ22" s="37">
        <v>3.219462059515265E-2</v>
      </c>
      <c r="BA22" s="37">
        <v>3.219462059515265E-2</v>
      </c>
      <c r="BB22" s="37">
        <v>3.219462059515265E-2</v>
      </c>
      <c r="BC22" s="37">
        <v>3.219462059515265E-2</v>
      </c>
      <c r="BD22" s="37">
        <v>3.219462059515265E-2</v>
      </c>
      <c r="BE22" s="37">
        <v>3.219462059515265E-2</v>
      </c>
      <c r="BF22" s="37">
        <v>3.219462059515265E-2</v>
      </c>
      <c r="BG22" s="37">
        <v>3.219462059515265E-2</v>
      </c>
      <c r="BH22" s="37">
        <v>3.219462059515265E-2</v>
      </c>
      <c r="BI22" s="37">
        <v>3.219462059515265E-2</v>
      </c>
      <c r="BJ22" s="37">
        <v>3.219462059515265E-2</v>
      </c>
      <c r="BK22" s="37">
        <v>2.9964884940659145E-2</v>
      </c>
      <c r="BL22" s="37">
        <v>0</v>
      </c>
      <c r="BM22" s="37">
        <v>0</v>
      </c>
      <c r="BN22" s="37">
        <v>0</v>
      </c>
      <c r="BO22" s="37">
        <v>0</v>
      </c>
      <c r="BP22" s="37">
        <v>0</v>
      </c>
      <c r="BQ22" s="37">
        <v>0</v>
      </c>
      <c r="BR22" s="37">
        <v>0</v>
      </c>
      <c r="BS22" s="37">
        <v>0</v>
      </c>
      <c r="BT22" s="37">
        <v>0</v>
      </c>
      <c r="BU22" s="37">
        <v>0</v>
      </c>
    </row>
    <row r="23" spans="1:73" x14ac:dyDescent="0.45">
      <c r="P23" s="47">
        <f>SUM(P4:P22)-P20</f>
        <v>0.76124718142904879</v>
      </c>
      <c r="Q23" s="47">
        <f>SUM(Q4:Q22)-Q20</f>
        <v>0.73943825393004881</v>
      </c>
      <c r="AT23" s="47">
        <f>SUM(AT4:AT22)-AT20</f>
        <v>4484.8047600589816</v>
      </c>
      <c r="AU23" s="47">
        <f>SUM(AU4:AU22)-AU20</f>
        <v>4328.4542638994326</v>
      </c>
    </row>
    <row r="25" spans="1:73" x14ac:dyDescent="0.45">
      <c r="P25" s="47">
        <f>P10+P11+P12+P13+P14+P15+P16+P17+P21+P22</f>
        <v>0.10002954309804883</v>
      </c>
      <c r="Q25" s="47">
        <f>Q10+Q11+Q12+Q13+Q14+Q15+Q16+Q17+Q21+Q22</f>
        <v>0.10001663849704882</v>
      </c>
      <c r="AT25" s="47">
        <f>AT10+AT11+AT12+AT13+AT14+AT15+AT16+AT17+AT21+AT22</f>
        <v>355.89467271520965</v>
      </c>
      <c r="AU25" s="47">
        <f>AU10+AU11+AU12+AU13+AU14+AU15+AU16+AU17+AU21+AU22</f>
        <v>355.64625067236267</v>
      </c>
    </row>
    <row r="27" spans="1:73" x14ac:dyDescent="0.45">
      <c r="P27" s="47">
        <f>P5+P7*0.1+P8*0.1+P9</f>
        <v>0.1057692859665</v>
      </c>
      <c r="Q27" s="47">
        <f>Q5+Q7*0.1+Q8*0.1+Q9</f>
        <v>0.1053716836767</v>
      </c>
      <c r="AT27" s="47">
        <f>AT5+AT7*0.1+AT8*0.1+AT9</f>
        <v>506.03079509730884</v>
      </c>
      <c r="AU27" s="47">
        <f>AU5+AU7*0.1+AU8*0.1+AU9</f>
        <v>501.51050658563872</v>
      </c>
    </row>
    <row r="29" spans="1:73" x14ac:dyDescent="0.45">
      <c r="P29" s="47">
        <f>P7*0.9+P8*0.9+P4+P18+P19+P6</f>
        <v>0.55544835236449996</v>
      </c>
      <c r="Q29" s="47">
        <f>Q7*0.9+Q8*0.9+Q4+Q18+Q19+Q6</f>
        <v>0.53404993175629989</v>
      </c>
      <c r="AT29" s="47">
        <f>AT7*0.9+AT8*0.9+AT4+AT18+AT19+AT6</f>
        <v>3622.8792922464631</v>
      </c>
      <c r="AU29" s="47">
        <f>AU7*0.9+AU8*0.9+AU4+AU18+AU19+AU6</f>
        <v>3471.2975066414324</v>
      </c>
    </row>
    <row r="31" spans="1:73" x14ac:dyDescent="0.45">
      <c r="P31" s="47">
        <f>SUM(P25:P29)</f>
        <v>0.76124718142904879</v>
      </c>
      <c r="Q31" s="47">
        <f>SUM(Q25:Q29)</f>
        <v>0.73943825393004869</v>
      </c>
      <c r="AT31" s="47">
        <f>SUM(AT25:AT29)</f>
        <v>4484.8047600589816</v>
      </c>
      <c r="AU31" s="47">
        <f>SUM(AU25:AU29)</f>
        <v>4328.4542638994335</v>
      </c>
    </row>
    <row r="32" spans="1:73" x14ac:dyDescent="0.45">
      <c r="P32" s="47">
        <f>P23-P31</f>
        <v>0</v>
      </c>
      <c r="Q32" s="47">
        <f>Q23-Q31</f>
        <v>0</v>
      </c>
      <c r="AT32" s="47">
        <f>AT23-AT31</f>
        <v>0</v>
      </c>
      <c r="AU32" s="47">
        <f>AU23-AU31</f>
        <v>0</v>
      </c>
    </row>
    <row r="34" spans="16:17" x14ac:dyDescent="0.45">
      <c r="P34">
        <f>(P29-P18)*1000*12 + P18*1000 *5</f>
        <v>6665.3802283740006</v>
      </c>
      <c r="Q34">
        <f>(Q29-Q18)*1000*12 + Q18*1000 *5</f>
        <v>6408.5991810755986</v>
      </c>
    </row>
  </sheetData>
  <mergeCells count="2">
    <mergeCell ref="N2:AQ2"/>
    <mergeCell ref="AR2:B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4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RowHeight="14.25" x14ac:dyDescent="0.45"/>
  <cols>
    <col min="2" max="2" width="16.265625" customWidth="1"/>
    <col min="3" max="3" width="24.86328125" customWidth="1"/>
    <col min="5" max="5" width="18.86328125" customWidth="1"/>
  </cols>
  <sheetData>
    <row r="1" spans="1:73" ht="20.65" x14ac:dyDescent="0.6">
      <c r="A1" s="39" t="s">
        <v>90</v>
      </c>
    </row>
    <row r="2" spans="1:73" x14ac:dyDescent="0.45">
      <c r="N2" s="59" t="s">
        <v>93</v>
      </c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1"/>
      <c r="AR2" s="59" t="s">
        <v>94</v>
      </c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1"/>
    </row>
    <row r="3" spans="1:73" s="36" customFormat="1" ht="111" x14ac:dyDescent="0.35">
      <c r="A3" s="32" t="s">
        <v>0</v>
      </c>
      <c r="B3" s="32" t="s">
        <v>1</v>
      </c>
      <c r="C3" s="32" t="s">
        <v>2</v>
      </c>
      <c r="D3" s="33" t="s">
        <v>3</v>
      </c>
      <c r="E3" s="33" t="s">
        <v>4</v>
      </c>
      <c r="F3" s="33" t="s">
        <v>5</v>
      </c>
      <c r="G3" s="33" t="s">
        <v>60</v>
      </c>
      <c r="H3" s="34" t="s">
        <v>6</v>
      </c>
      <c r="I3" s="34" t="s">
        <v>61</v>
      </c>
      <c r="J3" s="34" t="s">
        <v>9</v>
      </c>
      <c r="K3" s="35" t="s">
        <v>51</v>
      </c>
      <c r="L3" s="34" t="s">
        <v>11</v>
      </c>
      <c r="M3" s="34" t="s">
        <v>12</v>
      </c>
      <c r="N3" s="34">
        <v>2011</v>
      </c>
      <c r="O3" s="34">
        <v>2012</v>
      </c>
      <c r="P3" s="34">
        <v>2013</v>
      </c>
      <c r="Q3" s="34">
        <v>2014</v>
      </c>
      <c r="R3" s="34">
        <v>2015</v>
      </c>
      <c r="S3" s="34">
        <v>2016</v>
      </c>
      <c r="T3" s="34">
        <v>2017</v>
      </c>
      <c r="U3" s="34">
        <v>2018</v>
      </c>
      <c r="V3" s="34">
        <v>2019</v>
      </c>
      <c r="W3" s="34">
        <v>2020</v>
      </c>
      <c r="X3" s="34">
        <v>2021</v>
      </c>
      <c r="Y3" s="34">
        <v>2022</v>
      </c>
      <c r="Z3" s="34">
        <v>2023</v>
      </c>
      <c r="AA3" s="34">
        <v>2024</v>
      </c>
      <c r="AB3" s="34">
        <v>2025</v>
      </c>
      <c r="AC3" s="34">
        <v>2026</v>
      </c>
      <c r="AD3" s="34">
        <v>2027</v>
      </c>
      <c r="AE3" s="34">
        <v>2028</v>
      </c>
      <c r="AF3" s="34">
        <v>2029</v>
      </c>
      <c r="AG3" s="34">
        <v>2030</v>
      </c>
      <c r="AH3" s="34">
        <v>2031</v>
      </c>
      <c r="AI3" s="34">
        <v>2032</v>
      </c>
      <c r="AJ3" s="34">
        <v>2033</v>
      </c>
      <c r="AK3" s="34">
        <v>2034</v>
      </c>
      <c r="AL3" s="34">
        <v>2035</v>
      </c>
      <c r="AM3" s="34">
        <v>2036</v>
      </c>
      <c r="AN3" s="34">
        <v>2037</v>
      </c>
      <c r="AO3" s="34">
        <v>2038</v>
      </c>
      <c r="AP3" s="34">
        <v>2039</v>
      </c>
      <c r="AQ3" s="34">
        <v>2040</v>
      </c>
      <c r="AR3" s="34">
        <v>2011</v>
      </c>
      <c r="AS3" s="34">
        <v>2012</v>
      </c>
      <c r="AT3" s="34">
        <v>2013</v>
      </c>
      <c r="AU3" s="34">
        <v>2014</v>
      </c>
      <c r="AV3" s="34">
        <v>2015</v>
      </c>
      <c r="AW3" s="34">
        <v>2016</v>
      </c>
      <c r="AX3" s="34">
        <v>2017</v>
      </c>
      <c r="AY3" s="34">
        <v>2018</v>
      </c>
      <c r="AZ3" s="34">
        <v>2019</v>
      </c>
      <c r="BA3" s="34">
        <v>2020</v>
      </c>
      <c r="BB3" s="34">
        <v>2021</v>
      </c>
      <c r="BC3" s="34">
        <v>2022</v>
      </c>
      <c r="BD3" s="34">
        <v>2023</v>
      </c>
      <c r="BE3" s="34">
        <v>2024</v>
      </c>
      <c r="BF3" s="34">
        <v>2025</v>
      </c>
      <c r="BG3" s="34">
        <v>2026</v>
      </c>
      <c r="BH3" s="34">
        <v>2027</v>
      </c>
      <c r="BI3" s="34">
        <v>2028</v>
      </c>
      <c r="BJ3" s="34">
        <v>2029</v>
      </c>
      <c r="BK3" s="34">
        <v>2030</v>
      </c>
      <c r="BL3" s="34">
        <v>2031</v>
      </c>
      <c r="BM3" s="34">
        <v>2032</v>
      </c>
      <c r="BN3" s="34">
        <v>2033</v>
      </c>
      <c r="BO3" s="34">
        <v>2034</v>
      </c>
      <c r="BP3" s="34">
        <v>2035</v>
      </c>
      <c r="BQ3" s="34">
        <v>2036</v>
      </c>
      <c r="BR3" s="34">
        <v>2037</v>
      </c>
      <c r="BS3" s="34">
        <v>2038</v>
      </c>
      <c r="BT3" s="34">
        <v>2039</v>
      </c>
      <c r="BU3" s="34">
        <v>2040</v>
      </c>
    </row>
    <row r="4" spans="1:73" x14ac:dyDescent="0.45">
      <c r="A4" t="s">
        <v>3</v>
      </c>
      <c r="B4" t="s">
        <v>34</v>
      </c>
      <c r="C4" t="s">
        <v>39</v>
      </c>
      <c r="D4" t="s">
        <v>16</v>
      </c>
      <c r="E4" t="s">
        <v>80</v>
      </c>
      <c r="F4" t="s">
        <v>18</v>
      </c>
      <c r="G4" t="s">
        <v>63</v>
      </c>
      <c r="H4">
        <v>2014</v>
      </c>
      <c r="I4" t="s">
        <v>81</v>
      </c>
      <c r="J4" t="s">
        <v>40</v>
      </c>
      <c r="K4">
        <v>18</v>
      </c>
      <c r="L4">
        <v>19.817181470000001</v>
      </c>
      <c r="M4">
        <v>70447.868889999998</v>
      </c>
      <c r="N4">
        <v>0</v>
      </c>
      <c r="O4">
        <v>0</v>
      </c>
      <c r="P4">
        <v>0</v>
      </c>
      <c r="Q4">
        <v>1.981718147E-2</v>
      </c>
      <c r="R4">
        <v>1.9155728520000002E-2</v>
      </c>
      <c r="S4">
        <v>1.8811098579999998E-2</v>
      </c>
      <c r="T4">
        <v>1.142247905E-2</v>
      </c>
      <c r="U4">
        <v>1.142247905E-2</v>
      </c>
      <c r="V4">
        <v>1.142247905E-2</v>
      </c>
      <c r="W4">
        <v>1.142247905E-2</v>
      </c>
      <c r="X4">
        <v>1.142247905E-2</v>
      </c>
      <c r="Y4">
        <v>1.142247905E-2</v>
      </c>
      <c r="Z4">
        <v>1.142247905E-2</v>
      </c>
      <c r="AA4">
        <v>1.140247703E-2</v>
      </c>
      <c r="AB4">
        <v>3.3598706200000002E-3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70.447868889999995</v>
      </c>
      <c r="AV4">
        <v>68.237924629999995</v>
      </c>
      <c r="AW4">
        <v>66.907049419999993</v>
      </c>
      <c r="AX4">
        <v>43.32513556</v>
      </c>
      <c r="AY4">
        <v>43.32513556</v>
      </c>
      <c r="AZ4">
        <v>43.32513556</v>
      </c>
      <c r="BA4">
        <v>43.32513556</v>
      </c>
      <c r="BB4">
        <v>43.32513556</v>
      </c>
      <c r="BC4">
        <v>43.32513556</v>
      </c>
      <c r="BD4">
        <v>43.32513556</v>
      </c>
      <c r="BE4">
        <v>43.140696329999997</v>
      </c>
      <c r="BF4">
        <v>10.85779848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</row>
    <row r="5" spans="1:73" x14ac:dyDescent="0.45">
      <c r="A5" t="s">
        <v>3</v>
      </c>
      <c r="B5" t="s">
        <v>34</v>
      </c>
      <c r="C5" t="s">
        <v>54</v>
      </c>
      <c r="D5" t="s">
        <v>16</v>
      </c>
      <c r="E5" t="s">
        <v>80</v>
      </c>
      <c r="F5" t="s">
        <v>18</v>
      </c>
      <c r="G5" t="s">
        <v>63</v>
      </c>
      <c r="H5">
        <v>2012</v>
      </c>
      <c r="I5" t="s">
        <v>81</v>
      </c>
      <c r="J5" t="s">
        <v>65</v>
      </c>
      <c r="K5">
        <v>1</v>
      </c>
      <c r="L5">
        <v>0.172466273</v>
      </c>
      <c r="M5">
        <v>2562.1792879999998</v>
      </c>
      <c r="N5">
        <v>0</v>
      </c>
      <c r="O5">
        <v>1.7246627299999999E-4</v>
      </c>
      <c r="P5">
        <v>1.7246627299999999E-4</v>
      </c>
      <c r="Q5">
        <v>1.7246627299999999E-4</v>
      </c>
      <c r="R5">
        <v>1.7246627299999999E-4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0.85405976269999995</v>
      </c>
      <c r="AT5">
        <v>0.85405976269999995</v>
      </c>
      <c r="AU5">
        <v>0.85405976269999995</v>
      </c>
      <c r="AV5">
        <v>0.85405976269999995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</row>
    <row r="6" spans="1:73" x14ac:dyDescent="0.45">
      <c r="A6" t="s">
        <v>3</v>
      </c>
      <c r="B6" t="s">
        <v>34</v>
      </c>
      <c r="C6" t="s">
        <v>54</v>
      </c>
      <c r="D6" t="s">
        <v>16</v>
      </c>
      <c r="E6" t="s">
        <v>80</v>
      </c>
      <c r="F6" t="s">
        <v>18</v>
      </c>
      <c r="G6" t="s">
        <v>63</v>
      </c>
      <c r="H6">
        <v>2012</v>
      </c>
      <c r="I6" t="s">
        <v>81</v>
      </c>
      <c r="J6" t="s">
        <v>65</v>
      </c>
      <c r="K6">
        <v>1</v>
      </c>
      <c r="L6">
        <v>1.379730181</v>
      </c>
      <c r="M6">
        <v>20497.434300000001</v>
      </c>
      <c r="N6">
        <v>0</v>
      </c>
      <c r="O6">
        <v>1.3797301809999999E-3</v>
      </c>
      <c r="P6">
        <v>1.3797301809999999E-3</v>
      </c>
      <c r="Q6">
        <v>1.3797301809999999E-3</v>
      </c>
      <c r="R6">
        <v>1.3797301809999999E-3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6.8324781019999996</v>
      </c>
      <c r="AT6">
        <v>6.8324781019999996</v>
      </c>
      <c r="AU6">
        <v>6.8324781019999996</v>
      </c>
      <c r="AV6">
        <v>6.8324781019999996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</row>
    <row r="7" spans="1:73" x14ac:dyDescent="0.45">
      <c r="A7" t="s">
        <v>3</v>
      </c>
      <c r="B7" t="s">
        <v>34</v>
      </c>
      <c r="C7" t="s">
        <v>54</v>
      </c>
      <c r="D7" t="s">
        <v>16</v>
      </c>
      <c r="E7" t="s">
        <v>80</v>
      </c>
      <c r="F7" t="s">
        <v>18</v>
      </c>
      <c r="G7" t="s">
        <v>63</v>
      </c>
      <c r="H7">
        <v>2014</v>
      </c>
      <c r="I7" t="s">
        <v>81</v>
      </c>
      <c r="J7" t="s">
        <v>65</v>
      </c>
      <c r="K7">
        <v>4</v>
      </c>
      <c r="L7">
        <v>53.46772206</v>
      </c>
      <c r="M7">
        <v>261094.28020000001</v>
      </c>
      <c r="N7">
        <v>0</v>
      </c>
      <c r="O7">
        <v>0</v>
      </c>
      <c r="P7">
        <v>0</v>
      </c>
      <c r="Q7">
        <v>5.346772206E-2</v>
      </c>
      <c r="R7">
        <v>5.346772206E-2</v>
      </c>
      <c r="S7">
        <v>5.346772206E-2</v>
      </c>
      <c r="T7">
        <v>5.346772206E-2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261.09428020000001</v>
      </c>
      <c r="AV7">
        <v>261.09428020000001</v>
      </c>
      <c r="AW7">
        <v>261.09428020000001</v>
      </c>
      <c r="AX7">
        <v>261.09428020000001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</row>
    <row r="8" spans="1:73" x14ac:dyDescent="0.45">
      <c r="A8" t="s">
        <v>3</v>
      </c>
      <c r="B8" t="s">
        <v>34</v>
      </c>
      <c r="C8" t="s">
        <v>50</v>
      </c>
      <c r="D8" t="s">
        <v>16</v>
      </c>
      <c r="E8" t="s">
        <v>80</v>
      </c>
      <c r="F8" t="s">
        <v>18</v>
      </c>
      <c r="G8" t="s">
        <v>63</v>
      </c>
      <c r="H8">
        <v>2013</v>
      </c>
      <c r="I8" t="s">
        <v>81</v>
      </c>
      <c r="J8" t="s">
        <v>20</v>
      </c>
      <c r="K8">
        <v>1</v>
      </c>
      <c r="L8">
        <v>3.0370032</v>
      </c>
      <c r="M8">
        <v>37800.829440000001</v>
      </c>
      <c r="N8">
        <v>0</v>
      </c>
      <c r="O8">
        <v>0</v>
      </c>
      <c r="P8">
        <v>3.0370032E-3</v>
      </c>
      <c r="Q8">
        <v>3.0370032E-3</v>
      </c>
      <c r="R8">
        <v>3.0370032E-3</v>
      </c>
      <c r="S8">
        <v>3.0370032E-3</v>
      </c>
      <c r="T8">
        <v>3.0370032E-3</v>
      </c>
      <c r="U8">
        <v>3.0370032E-3</v>
      </c>
      <c r="V8">
        <v>3.0370032E-3</v>
      </c>
      <c r="W8">
        <v>3.0370032E-3</v>
      </c>
      <c r="X8">
        <v>3.0370032E-3</v>
      </c>
      <c r="Y8">
        <v>3.0370032E-3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18.900414720000001</v>
      </c>
      <c r="AU8">
        <v>18.900414720000001</v>
      </c>
      <c r="AV8">
        <v>18.900414720000001</v>
      </c>
      <c r="AW8">
        <v>18.900414720000001</v>
      </c>
      <c r="AX8">
        <v>18.900414720000001</v>
      </c>
      <c r="AY8">
        <v>18.900414720000001</v>
      </c>
      <c r="AZ8">
        <v>18.900414720000001</v>
      </c>
      <c r="BA8">
        <v>18.900414720000001</v>
      </c>
      <c r="BB8">
        <v>18.900414720000001</v>
      </c>
      <c r="BC8">
        <v>18.900414720000001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</row>
    <row r="9" spans="1:73" x14ac:dyDescent="0.45">
      <c r="A9" t="s">
        <v>3</v>
      </c>
      <c r="B9" t="s">
        <v>34</v>
      </c>
      <c r="C9" t="s">
        <v>50</v>
      </c>
      <c r="D9" t="s">
        <v>16</v>
      </c>
      <c r="E9" t="s">
        <v>80</v>
      </c>
      <c r="F9" t="s">
        <v>18</v>
      </c>
      <c r="G9" t="s">
        <v>63</v>
      </c>
      <c r="H9">
        <v>2014</v>
      </c>
      <c r="I9" t="s">
        <v>81</v>
      </c>
      <c r="J9" t="s">
        <v>20</v>
      </c>
      <c r="K9">
        <v>3</v>
      </c>
      <c r="L9">
        <v>33.714227630000003</v>
      </c>
      <c r="M9">
        <v>100282.3085</v>
      </c>
      <c r="N9">
        <v>0</v>
      </c>
      <c r="O9">
        <v>0</v>
      </c>
      <c r="P9">
        <v>0</v>
      </c>
      <c r="Q9">
        <v>3.3714227630000003E-2</v>
      </c>
      <c r="R9">
        <v>3.3714227630000003E-2</v>
      </c>
      <c r="S9">
        <v>3.3714227630000003E-2</v>
      </c>
      <c r="T9">
        <v>3.3714227630000003E-2</v>
      </c>
      <c r="U9">
        <v>3.3714227630000003E-2</v>
      </c>
      <c r="V9">
        <v>3.3714227630000003E-2</v>
      </c>
      <c r="W9">
        <v>3.3714227630000003E-2</v>
      </c>
      <c r="X9">
        <v>3.3714227630000003E-2</v>
      </c>
      <c r="Y9">
        <v>3.3714227630000003E-2</v>
      </c>
      <c r="Z9">
        <v>3.3714227630000003E-2</v>
      </c>
      <c r="AA9">
        <v>3.3714227630000003E-2</v>
      </c>
      <c r="AB9">
        <v>3.3714227630000003E-2</v>
      </c>
      <c r="AC9">
        <v>3.3714227630000003E-2</v>
      </c>
      <c r="AD9">
        <v>3.3714227630000003E-2</v>
      </c>
      <c r="AE9">
        <v>3.3714227630000003E-2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100.2823085</v>
      </c>
      <c r="AV9">
        <v>100.2823085</v>
      </c>
      <c r="AW9">
        <v>100.2823085</v>
      </c>
      <c r="AX9">
        <v>100.2823085</v>
      </c>
      <c r="AY9">
        <v>100.2823085</v>
      </c>
      <c r="AZ9">
        <v>100.2823085</v>
      </c>
      <c r="BA9">
        <v>100.2823085</v>
      </c>
      <c r="BB9">
        <v>100.2823085</v>
      </c>
      <c r="BC9">
        <v>100.2823085</v>
      </c>
      <c r="BD9">
        <v>100.2823085</v>
      </c>
      <c r="BE9">
        <v>100.2823085</v>
      </c>
      <c r="BF9">
        <v>100.2823085</v>
      </c>
      <c r="BG9">
        <v>100.2823085</v>
      </c>
      <c r="BH9">
        <v>100.2823085</v>
      </c>
      <c r="BI9">
        <v>100.2823085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</row>
    <row r="10" spans="1:73" x14ac:dyDescent="0.45">
      <c r="A10" t="s">
        <v>3</v>
      </c>
      <c r="B10" t="s">
        <v>34</v>
      </c>
      <c r="C10" t="s">
        <v>41</v>
      </c>
      <c r="D10" t="s">
        <v>16</v>
      </c>
      <c r="E10" t="s">
        <v>80</v>
      </c>
      <c r="F10" t="s">
        <v>18</v>
      </c>
      <c r="G10" t="s">
        <v>63</v>
      </c>
      <c r="H10">
        <v>2012</v>
      </c>
      <c r="I10" t="s">
        <v>81</v>
      </c>
      <c r="J10" t="s">
        <v>40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</row>
    <row r="11" spans="1:73" x14ac:dyDescent="0.45">
      <c r="A11" t="s">
        <v>3</v>
      </c>
      <c r="B11" t="s">
        <v>34</v>
      </c>
      <c r="C11" t="s">
        <v>41</v>
      </c>
      <c r="D11" t="s">
        <v>16</v>
      </c>
      <c r="E11" t="s">
        <v>80</v>
      </c>
      <c r="F11" t="s">
        <v>18</v>
      </c>
      <c r="G11" t="s">
        <v>63</v>
      </c>
      <c r="H11">
        <v>2013</v>
      </c>
      <c r="I11" t="s">
        <v>81</v>
      </c>
      <c r="J11" t="s">
        <v>40</v>
      </c>
      <c r="K11">
        <v>3</v>
      </c>
      <c r="L11">
        <v>53.991995070000002</v>
      </c>
      <c r="M11">
        <v>377752.71620000002</v>
      </c>
      <c r="N11">
        <v>0</v>
      </c>
      <c r="O11">
        <v>0</v>
      </c>
      <c r="P11">
        <v>5.4121652690000001E-2</v>
      </c>
      <c r="Q11">
        <v>5.399199507E-2</v>
      </c>
      <c r="R11">
        <v>5.399199507E-2</v>
      </c>
      <c r="S11">
        <v>5.3793792899999998E-2</v>
      </c>
      <c r="T11">
        <v>5.3793792899999998E-2</v>
      </c>
      <c r="U11">
        <v>5.3228348590000002E-2</v>
      </c>
      <c r="V11">
        <v>5.3228348590000002E-2</v>
      </c>
      <c r="W11">
        <v>5.3228348590000002E-2</v>
      </c>
      <c r="X11">
        <v>5.0144138519999999E-2</v>
      </c>
      <c r="Y11">
        <v>4.6022187569999998E-2</v>
      </c>
      <c r="Z11">
        <v>4.0652669299999999E-2</v>
      </c>
      <c r="AA11">
        <v>4.0652669299999999E-2</v>
      </c>
      <c r="AB11">
        <v>3.9463456260000002E-2</v>
      </c>
      <c r="AC11">
        <v>3.9132538500000001E-2</v>
      </c>
      <c r="AD11">
        <v>3.9132538500000001E-2</v>
      </c>
      <c r="AE11">
        <v>3.1470931039999997E-2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189.1470468</v>
      </c>
      <c r="AU11">
        <v>188.60566940000001</v>
      </c>
      <c r="AV11">
        <v>188.60566940000001</v>
      </c>
      <c r="AW11">
        <v>187.3302012</v>
      </c>
      <c r="AX11">
        <v>187.3302012</v>
      </c>
      <c r="AY11">
        <v>184.0227975</v>
      </c>
      <c r="AZ11">
        <v>184.0227975</v>
      </c>
      <c r="BA11">
        <v>184.00714259999998</v>
      </c>
      <c r="BB11">
        <v>171.12056039999999</v>
      </c>
      <c r="BC11">
        <v>147.01039499999999</v>
      </c>
      <c r="BD11">
        <v>110.1617615</v>
      </c>
      <c r="BE11">
        <v>110.0319593</v>
      </c>
      <c r="BF11">
        <v>102.3791501</v>
      </c>
      <c r="BG11">
        <v>100.99742350000001</v>
      </c>
      <c r="BH11">
        <v>100.99742350000001</v>
      </c>
      <c r="BI11">
        <v>81.223530910000008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</row>
    <row r="12" spans="1:73" x14ac:dyDescent="0.45">
      <c r="A12" t="s">
        <v>3</v>
      </c>
      <c r="B12" t="s">
        <v>34</v>
      </c>
      <c r="C12" t="s">
        <v>41</v>
      </c>
      <c r="D12" t="s">
        <v>16</v>
      </c>
      <c r="E12" t="s">
        <v>80</v>
      </c>
      <c r="F12" t="s">
        <v>18</v>
      </c>
      <c r="G12" t="s">
        <v>63</v>
      </c>
      <c r="H12">
        <v>2014</v>
      </c>
      <c r="I12" t="s">
        <v>81</v>
      </c>
      <c r="J12" t="s">
        <v>40</v>
      </c>
      <c r="K12">
        <v>46</v>
      </c>
      <c r="L12">
        <v>282.79208060000002</v>
      </c>
      <c r="M12">
        <v>907874.26969999995</v>
      </c>
      <c r="N12">
        <v>0</v>
      </c>
      <c r="O12">
        <v>0</v>
      </c>
      <c r="P12">
        <v>0</v>
      </c>
      <c r="Q12">
        <v>0.2827920806</v>
      </c>
      <c r="R12">
        <v>0.2804823401</v>
      </c>
      <c r="S12">
        <v>0.2804823401</v>
      </c>
      <c r="T12">
        <v>0.26858634780000001</v>
      </c>
      <c r="U12">
        <v>0.26858634780000001</v>
      </c>
      <c r="V12">
        <v>0.2680036334</v>
      </c>
      <c r="W12">
        <v>0.26302008389999998</v>
      </c>
      <c r="X12">
        <v>0.26302008389999998</v>
      </c>
      <c r="Y12">
        <v>0.26045407640000001</v>
      </c>
      <c r="Z12">
        <v>0.23934134069999999</v>
      </c>
      <c r="AA12">
        <v>0.21721956040000001</v>
      </c>
      <c r="AB12">
        <v>0.2155518736</v>
      </c>
      <c r="AC12">
        <v>0.17566683130000002</v>
      </c>
      <c r="AD12">
        <v>0.15221062809999999</v>
      </c>
      <c r="AE12">
        <v>0.15221062809999999</v>
      </c>
      <c r="AF12">
        <v>0.12244972350000001</v>
      </c>
      <c r="AG12">
        <v>1.8634698060000003E-2</v>
      </c>
      <c r="AH12">
        <v>1.8634698060000003E-2</v>
      </c>
      <c r="AI12">
        <v>1.8634698060000003E-2</v>
      </c>
      <c r="AJ12">
        <v>1.8634698060000003E-2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907.8742696999999</v>
      </c>
      <c r="AV12">
        <v>899.78476359999991</v>
      </c>
      <c r="AW12">
        <v>899.78476359999991</v>
      </c>
      <c r="AX12">
        <v>858.2356241</v>
      </c>
      <c r="AY12">
        <v>858.2356241</v>
      </c>
      <c r="AZ12">
        <v>856.20574520000002</v>
      </c>
      <c r="BA12">
        <v>825.69923059999996</v>
      </c>
      <c r="BB12">
        <v>825.69923059999996</v>
      </c>
      <c r="BC12">
        <v>812.76167729999997</v>
      </c>
      <c r="BD12">
        <v>680.31326630000001</v>
      </c>
      <c r="BE12">
        <v>542.94338190000008</v>
      </c>
      <c r="BF12">
        <v>531.68333580000001</v>
      </c>
      <c r="BG12">
        <v>223.3653257</v>
      </c>
      <c r="BH12">
        <v>141.0752846</v>
      </c>
      <c r="BI12">
        <v>141.0752846</v>
      </c>
      <c r="BJ12">
        <v>123.3739255</v>
      </c>
      <c r="BK12">
        <v>61.981706189999997</v>
      </c>
      <c r="BL12">
        <v>61.981706189999997</v>
      </c>
      <c r="BM12">
        <v>61.981706189999997</v>
      </c>
      <c r="BN12">
        <v>61.981706189999997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</row>
    <row r="13" spans="1:73" x14ac:dyDescent="0.45">
      <c r="A13" t="s">
        <v>3</v>
      </c>
      <c r="B13" t="s">
        <v>14</v>
      </c>
      <c r="C13" t="s">
        <v>15</v>
      </c>
      <c r="D13" t="s">
        <v>16</v>
      </c>
      <c r="E13" t="s">
        <v>17</v>
      </c>
      <c r="F13" t="s">
        <v>18</v>
      </c>
      <c r="G13" t="s">
        <v>63</v>
      </c>
      <c r="H13">
        <v>2014</v>
      </c>
      <c r="I13" t="s">
        <v>72</v>
      </c>
      <c r="J13" t="s">
        <v>21</v>
      </c>
      <c r="K13">
        <v>23</v>
      </c>
      <c r="L13">
        <v>4.7654642779999996</v>
      </c>
      <c r="M13">
        <v>8497.117193</v>
      </c>
      <c r="N13">
        <v>0</v>
      </c>
      <c r="O13">
        <v>0</v>
      </c>
      <c r="P13">
        <v>0</v>
      </c>
      <c r="Q13">
        <v>4.7654642779999994E-3</v>
      </c>
      <c r="R13">
        <v>4.7654642779999994E-3</v>
      </c>
      <c r="S13">
        <v>4.7654642779999994E-3</v>
      </c>
      <c r="T13">
        <v>4.7654642779999994E-3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8.4971171929999993</v>
      </c>
      <c r="AV13">
        <v>8.4971171929999993</v>
      </c>
      <c r="AW13">
        <v>8.4971171929999993</v>
      </c>
      <c r="AX13">
        <v>8.4971171929999993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</row>
    <row r="14" spans="1:73" x14ac:dyDescent="0.45">
      <c r="A14" t="s">
        <v>3</v>
      </c>
      <c r="B14" t="s">
        <v>14</v>
      </c>
      <c r="C14" t="s">
        <v>22</v>
      </c>
      <c r="D14" t="s">
        <v>16</v>
      </c>
      <c r="E14" t="s">
        <v>17</v>
      </c>
      <c r="F14" t="s">
        <v>18</v>
      </c>
      <c r="G14" t="s">
        <v>63</v>
      </c>
      <c r="H14">
        <v>2014</v>
      </c>
      <c r="I14" t="s">
        <v>81</v>
      </c>
      <c r="J14" t="s">
        <v>21</v>
      </c>
      <c r="K14">
        <v>1</v>
      </c>
      <c r="L14">
        <v>0.11675429700000001</v>
      </c>
      <c r="M14">
        <v>104.40804660000001</v>
      </c>
      <c r="N14">
        <v>0</v>
      </c>
      <c r="O14">
        <v>0</v>
      </c>
      <c r="P14">
        <v>0</v>
      </c>
      <c r="Q14">
        <v>1.1675429700000001E-4</v>
      </c>
      <c r="R14">
        <v>1.1675429700000001E-4</v>
      </c>
      <c r="S14">
        <v>1.1675429700000001E-4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0.10440804660000001</v>
      </c>
      <c r="AV14">
        <v>0.10440804660000001</v>
      </c>
      <c r="AW14">
        <v>0.10440804660000001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</row>
    <row r="15" spans="1:73" x14ac:dyDescent="0.45">
      <c r="A15" t="s">
        <v>3</v>
      </c>
      <c r="B15" t="s">
        <v>14</v>
      </c>
      <c r="C15" t="s">
        <v>22</v>
      </c>
      <c r="D15" t="s">
        <v>16</v>
      </c>
      <c r="E15" t="s">
        <v>17</v>
      </c>
      <c r="F15" t="s">
        <v>18</v>
      </c>
      <c r="G15" t="s">
        <v>63</v>
      </c>
      <c r="H15">
        <v>2014</v>
      </c>
      <c r="I15" t="s">
        <v>81</v>
      </c>
      <c r="J15" t="s">
        <v>21</v>
      </c>
      <c r="K15">
        <v>3</v>
      </c>
      <c r="L15">
        <v>0.53096950300000001</v>
      </c>
      <c r="M15">
        <v>946.75142459999995</v>
      </c>
      <c r="N15">
        <v>0</v>
      </c>
      <c r="O15">
        <v>0</v>
      </c>
      <c r="P15">
        <v>0</v>
      </c>
      <c r="Q15">
        <v>5.30969503E-4</v>
      </c>
      <c r="R15">
        <v>5.30969503E-4</v>
      </c>
      <c r="S15">
        <v>5.30969503E-4</v>
      </c>
      <c r="T15">
        <v>5.30969503E-4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0.94675142459999995</v>
      </c>
      <c r="AV15">
        <v>0.94675142459999995</v>
      </c>
      <c r="AW15">
        <v>0.94675142459999995</v>
      </c>
      <c r="AX15">
        <v>0.94675142459999995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</row>
    <row r="16" spans="1:73" x14ac:dyDescent="0.45">
      <c r="A16" t="s">
        <v>3</v>
      </c>
      <c r="B16" t="s">
        <v>14</v>
      </c>
      <c r="C16" t="s">
        <v>22</v>
      </c>
      <c r="D16" t="s">
        <v>16</v>
      </c>
      <c r="E16" t="s">
        <v>17</v>
      </c>
      <c r="F16" t="s">
        <v>18</v>
      </c>
      <c r="G16" t="s">
        <v>63</v>
      </c>
      <c r="H16">
        <v>2014</v>
      </c>
      <c r="I16" t="s">
        <v>81</v>
      </c>
      <c r="J16" t="s">
        <v>21</v>
      </c>
      <c r="K16">
        <v>27.015515582629796</v>
      </c>
      <c r="L16">
        <v>1.8812894043412043</v>
      </c>
      <c r="M16">
        <v>13621.604916132887</v>
      </c>
      <c r="N16">
        <v>0</v>
      </c>
      <c r="O16">
        <v>0</v>
      </c>
      <c r="P16">
        <v>0</v>
      </c>
      <c r="Q16">
        <v>1.8812894043412044E-3</v>
      </c>
      <c r="R16">
        <v>1.8812894043412044E-3</v>
      </c>
      <c r="S16">
        <v>1.8812894043412044E-3</v>
      </c>
      <c r="T16">
        <v>1.8812894043412044E-3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13.621604916132886</v>
      </c>
      <c r="AV16">
        <v>13.621604916132886</v>
      </c>
      <c r="AW16">
        <v>13.621604916132886</v>
      </c>
      <c r="AX16">
        <v>13.621604916132886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</row>
    <row r="17" spans="1:73" x14ac:dyDescent="0.45">
      <c r="A17" t="s">
        <v>3</v>
      </c>
      <c r="B17" t="s">
        <v>14</v>
      </c>
      <c r="C17" t="s">
        <v>22</v>
      </c>
      <c r="D17" t="s">
        <v>16</v>
      </c>
      <c r="E17" t="s">
        <v>17</v>
      </c>
      <c r="F17" t="s">
        <v>18</v>
      </c>
      <c r="G17" t="s">
        <v>63</v>
      </c>
      <c r="H17">
        <v>2014</v>
      </c>
      <c r="I17" t="s">
        <v>81</v>
      </c>
      <c r="J17" t="s">
        <v>21</v>
      </c>
      <c r="K17">
        <v>41.038788956574493</v>
      </c>
      <c r="L17">
        <v>2.4619802493329903</v>
      </c>
      <c r="M17">
        <v>16752.250166716483</v>
      </c>
      <c r="N17">
        <v>0</v>
      </c>
      <c r="O17">
        <v>0</v>
      </c>
      <c r="P17">
        <v>0</v>
      </c>
      <c r="Q17">
        <v>2.4619802493329903E-3</v>
      </c>
      <c r="R17">
        <v>2.4619802493329903E-3</v>
      </c>
      <c r="S17">
        <v>2.4619802493329903E-3</v>
      </c>
      <c r="T17">
        <v>2.4619802493329903E-3</v>
      </c>
      <c r="U17">
        <v>2.4619802493329903E-3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16.752250166716482</v>
      </c>
      <c r="AV17">
        <v>16.752250166716482</v>
      </c>
      <c r="AW17">
        <v>16.752250166716482</v>
      </c>
      <c r="AX17">
        <v>16.752250166716482</v>
      </c>
      <c r="AY17">
        <v>16.752250166716482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</row>
    <row r="18" spans="1:73" x14ac:dyDescent="0.45">
      <c r="A18" t="s">
        <v>3</v>
      </c>
      <c r="B18" t="s">
        <v>14</v>
      </c>
      <c r="C18" t="s">
        <v>23</v>
      </c>
      <c r="D18" t="s">
        <v>16</v>
      </c>
      <c r="E18" t="s">
        <v>17</v>
      </c>
      <c r="F18" t="s">
        <v>18</v>
      </c>
      <c r="G18" t="s">
        <v>63</v>
      </c>
      <c r="H18">
        <v>2014</v>
      </c>
      <c r="I18" t="s">
        <v>82</v>
      </c>
      <c r="J18" t="s">
        <v>71</v>
      </c>
      <c r="K18">
        <v>18714.70607</v>
      </c>
      <c r="L18">
        <v>31.199540200000001</v>
      </c>
      <c r="M18">
        <v>476727.01730000001</v>
      </c>
      <c r="N18">
        <v>0</v>
      </c>
      <c r="O18">
        <v>0</v>
      </c>
      <c r="P18">
        <v>0</v>
      </c>
      <c r="Q18">
        <v>3.1199540200000001E-2</v>
      </c>
      <c r="R18">
        <v>2.7233812489999999E-2</v>
      </c>
      <c r="S18">
        <v>2.516709478E-2</v>
      </c>
      <c r="T18">
        <v>2.516709478E-2</v>
      </c>
      <c r="U18">
        <v>2.516709478E-2</v>
      </c>
      <c r="V18">
        <v>2.516709478E-2</v>
      </c>
      <c r="W18">
        <v>2.516709478E-2</v>
      </c>
      <c r="X18">
        <v>2.51482723E-2</v>
      </c>
      <c r="Y18">
        <v>2.51482723E-2</v>
      </c>
      <c r="Z18">
        <v>2.3477660599999998E-2</v>
      </c>
      <c r="AA18">
        <v>2.1366112940000001E-2</v>
      </c>
      <c r="AB18">
        <v>1.8099067689999998E-2</v>
      </c>
      <c r="AC18">
        <v>1.8099067689999998E-2</v>
      </c>
      <c r="AD18">
        <v>1.8011975360000002E-2</v>
      </c>
      <c r="AE18">
        <v>1.8011975360000002E-2</v>
      </c>
      <c r="AF18">
        <v>1.797518465E-2</v>
      </c>
      <c r="AG18">
        <v>1.461264418E-2</v>
      </c>
      <c r="AH18">
        <v>1.461264418E-2</v>
      </c>
      <c r="AI18">
        <v>1.461264418E-2</v>
      </c>
      <c r="AJ18">
        <v>1.461264418E-2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476.7270173</v>
      </c>
      <c r="AV18">
        <v>413.5556517</v>
      </c>
      <c r="AW18">
        <v>380.63423369999998</v>
      </c>
      <c r="AX18">
        <v>380.63423369999998</v>
      </c>
      <c r="AY18">
        <v>380.63423369999998</v>
      </c>
      <c r="AZ18">
        <v>380.63423369999998</v>
      </c>
      <c r="BA18">
        <v>380.63423369999998</v>
      </c>
      <c r="BB18">
        <v>380.46934869999995</v>
      </c>
      <c r="BC18">
        <v>380.46934869999995</v>
      </c>
      <c r="BD18">
        <v>353.8576319</v>
      </c>
      <c r="BE18">
        <v>344.01700449999998</v>
      </c>
      <c r="BF18">
        <v>290.90365529999997</v>
      </c>
      <c r="BG18">
        <v>290.90365529999997</v>
      </c>
      <c r="BH18">
        <v>286.73793999999998</v>
      </c>
      <c r="BI18">
        <v>286.73793999999998</v>
      </c>
      <c r="BJ18">
        <v>286.33255839999998</v>
      </c>
      <c r="BK18">
        <v>232.76955840000002</v>
      </c>
      <c r="BL18">
        <v>232.76955840000002</v>
      </c>
      <c r="BM18">
        <v>232.76955840000002</v>
      </c>
      <c r="BN18">
        <v>232.76955840000002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</row>
    <row r="19" spans="1:73" x14ac:dyDescent="0.45">
      <c r="A19" t="s">
        <v>3</v>
      </c>
      <c r="B19" t="s">
        <v>14</v>
      </c>
      <c r="C19" t="s">
        <v>25</v>
      </c>
      <c r="D19" t="s">
        <v>16</v>
      </c>
      <c r="E19" t="s">
        <v>17</v>
      </c>
      <c r="F19" t="s">
        <v>18</v>
      </c>
      <c r="G19" t="s">
        <v>63</v>
      </c>
      <c r="H19">
        <v>2013</v>
      </c>
      <c r="I19" t="s">
        <v>82</v>
      </c>
      <c r="J19" t="s">
        <v>71</v>
      </c>
      <c r="K19">
        <v>4.0732924190000004</v>
      </c>
      <c r="L19">
        <v>0</v>
      </c>
      <c r="M19">
        <v>91</v>
      </c>
      <c r="N19">
        <v>0</v>
      </c>
      <c r="O19">
        <v>0</v>
      </c>
      <c r="P19">
        <v>6.0000000000000002E-6</v>
      </c>
      <c r="Q19">
        <v>6.0000000000000002E-6</v>
      </c>
      <c r="R19">
        <v>6.0000000000000002E-6</v>
      </c>
      <c r="S19">
        <v>5.0000000000000004E-6</v>
      </c>
      <c r="T19">
        <v>5.0000000000000004E-6</v>
      </c>
      <c r="U19">
        <v>5.0000000000000004E-6</v>
      </c>
      <c r="V19">
        <v>5.0000000000000004E-6</v>
      </c>
      <c r="W19">
        <v>5.0000000000000004E-6</v>
      </c>
      <c r="X19">
        <v>5.0000000000000004E-6</v>
      </c>
      <c r="Y19">
        <v>5.0000000000000004E-6</v>
      </c>
      <c r="Z19">
        <v>3.9999999999999998E-6</v>
      </c>
      <c r="AA19">
        <v>3.9999999999999998E-6</v>
      </c>
      <c r="AB19">
        <v>3.9999999999999998E-6</v>
      </c>
      <c r="AC19">
        <v>3.9999999999999998E-6</v>
      </c>
      <c r="AD19">
        <v>3.9999999999999998E-6</v>
      </c>
      <c r="AE19">
        <v>3.9999999999999998E-6</v>
      </c>
      <c r="AF19">
        <v>1.9999999999999999E-6</v>
      </c>
      <c r="AG19">
        <v>1.9999999999999999E-6</v>
      </c>
      <c r="AH19">
        <v>1.9999999999999999E-6</v>
      </c>
      <c r="AI19">
        <v>1.9999999999999999E-6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9.0999999999999998E-2</v>
      </c>
      <c r="AU19">
        <v>9.0999999999999998E-2</v>
      </c>
      <c r="AV19">
        <v>8.6999999999999994E-2</v>
      </c>
      <c r="AW19">
        <v>7.4999999999999997E-2</v>
      </c>
      <c r="AX19">
        <v>7.4999999999999997E-2</v>
      </c>
      <c r="AY19">
        <v>7.4999999999999997E-2</v>
      </c>
      <c r="AZ19">
        <v>7.4999999999999997E-2</v>
      </c>
      <c r="BA19">
        <v>7.4999999999999997E-2</v>
      </c>
      <c r="BB19">
        <v>6.3E-2</v>
      </c>
      <c r="BC19">
        <v>6.3E-2</v>
      </c>
      <c r="BD19">
        <v>0.06</v>
      </c>
      <c r="BE19">
        <v>0.06</v>
      </c>
      <c r="BF19">
        <v>0.06</v>
      </c>
      <c r="BG19">
        <v>0.06</v>
      </c>
      <c r="BH19">
        <v>0.06</v>
      </c>
      <c r="BI19">
        <v>0.06</v>
      </c>
      <c r="BJ19">
        <v>3.2000000000000001E-2</v>
      </c>
      <c r="BK19">
        <v>3.2000000000000001E-2</v>
      </c>
      <c r="BL19">
        <v>3.2000000000000001E-2</v>
      </c>
      <c r="BM19">
        <v>3.2000000000000001E-2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</row>
    <row r="20" spans="1:73" x14ac:dyDescent="0.45">
      <c r="A20" t="s">
        <v>3</v>
      </c>
      <c r="B20" t="s">
        <v>14</v>
      </c>
      <c r="C20" t="s">
        <v>25</v>
      </c>
      <c r="D20" t="s">
        <v>16</v>
      </c>
      <c r="E20" t="s">
        <v>17</v>
      </c>
      <c r="F20" t="s">
        <v>18</v>
      </c>
      <c r="G20" t="s">
        <v>63</v>
      </c>
      <c r="H20">
        <v>2014</v>
      </c>
      <c r="I20" t="s">
        <v>82</v>
      </c>
      <c r="J20" t="s">
        <v>71</v>
      </c>
      <c r="K20">
        <v>4005.9242380000001</v>
      </c>
      <c r="L20">
        <v>8.1711953869999991</v>
      </c>
      <c r="M20">
        <v>109218.2257</v>
      </c>
      <c r="N20">
        <v>0</v>
      </c>
      <c r="O20">
        <v>0</v>
      </c>
      <c r="P20">
        <v>0</v>
      </c>
      <c r="Q20">
        <v>8.1711953869999989E-3</v>
      </c>
      <c r="R20">
        <v>7.6992049829999994E-3</v>
      </c>
      <c r="S20">
        <v>7.4712453349999996E-3</v>
      </c>
      <c r="T20">
        <v>7.4712453349999996E-3</v>
      </c>
      <c r="U20">
        <v>7.4712453349999996E-3</v>
      </c>
      <c r="V20">
        <v>7.4712453349999996E-3</v>
      </c>
      <c r="W20">
        <v>7.4712453349999996E-3</v>
      </c>
      <c r="X20">
        <v>7.4494818360000001E-3</v>
      </c>
      <c r="Y20">
        <v>7.4494818360000001E-3</v>
      </c>
      <c r="Z20">
        <v>6.5622695070000001E-3</v>
      </c>
      <c r="AA20">
        <v>4.7818012800000002E-3</v>
      </c>
      <c r="AB20">
        <v>4.7816834289999997E-3</v>
      </c>
      <c r="AC20">
        <v>4.7816834289999997E-3</v>
      </c>
      <c r="AD20">
        <v>4.7722313769999998E-3</v>
      </c>
      <c r="AE20">
        <v>4.7722313769999998E-3</v>
      </c>
      <c r="AF20">
        <v>4.7639965089999996E-3</v>
      </c>
      <c r="AG20">
        <v>2.1467941869999997E-3</v>
      </c>
      <c r="AH20">
        <v>2.1467941869999997E-3</v>
      </c>
      <c r="AI20">
        <v>2.1467941869999997E-3</v>
      </c>
      <c r="AJ20">
        <v>2.1467941869999997E-3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109.21822569999999</v>
      </c>
      <c r="AV20">
        <v>101.6997372</v>
      </c>
      <c r="AW20">
        <v>98.068493860000004</v>
      </c>
      <c r="AX20">
        <v>98.068493860000004</v>
      </c>
      <c r="AY20">
        <v>98.068493860000004</v>
      </c>
      <c r="AZ20">
        <v>98.068493860000004</v>
      </c>
      <c r="BA20">
        <v>98.068493860000004</v>
      </c>
      <c r="BB20">
        <v>97.877845610000008</v>
      </c>
      <c r="BC20">
        <v>97.877845610000008</v>
      </c>
      <c r="BD20">
        <v>83.745152070000003</v>
      </c>
      <c r="BE20">
        <v>77.406941329999995</v>
      </c>
      <c r="BF20">
        <v>76.43571695</v>
      </c>
      <c r="BG20">
        <v>76.43571695</v>
      </c>
      <c r="BH20">
        <v>75.977985349999997</v>
      </c>
      <c r="BI20">
        <v>75.977985349999997</v>
      </c>
      <c r="BJ20">
        <v>75.887248760000006</v>
      </c>
      <c r="BK20">
        <v>34.196982349999999</v>
      </c>
      <c r="BL20">
        <v>34.196982349999999</v>
      </c>
      <c r="BM20">
        <v>34.196982349999999</v>
      </c>
      <c r="BN20">
        <v>34.196982349999999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</row>
    <row r="21" spans="1:73" x14ac:dyDescent="0.45">
      <c r="A21" t="s">
        <v>3</v>
      </c>
      <c r="B21" t="s">
        <v>44</v>
      </c>
      <c r="C21" t="s">
        <v>45</v>
      </c>
      <c r="D21" t="s">
        <v>16</v>
      </c>
      <c r="E21" t="s">
        <v>17</v>
      </c>
      <c r="F21" t="s">
        <v>18</v>
      </c>
      <c r="G21" t="s">
        <v>63</v>
      </c>
      <c r="H21">
        <v>2012</v>
      </c>
      <c r="I21" t="s">
        <v>81</v>
      </c>
      <c r="J21" t="s">
        <v>83</v>
      </c>
      <c r="K21">
        <v>1</v>
      </c>
      <c r="L21">
        <v>7.4600001999999999E-2</v>
      </c>
      <c r="M21">
        <v>2860</v>
      </c>
      <c r="N21">
        <v>7.4600002000000003E-5</v>
      </c>
      <c r="O21">
        <v>7.4600002000000003E-5</v>
      </c>
      <c r="P21">
        <v>7.4600002000000003E-5</v>
      </c>
      <c r="Q21">
        <v>7.4600002000000003E-5</v>
      </c>
      <c r="R21">
        <v>7.4600002000000003E-5</v>
      </c>
      <c r="S21">
        <v>6.2880853000000001E-5</v>
      </c>
      <c r="T21">
        <v>5.7021276999999999E-5</v>
      </c>
      <c r="U21">
        <v>5.1161705000000002E-5</v>
      </c>
      <c r="V21">
        <v>4.1361703999999998E-5</v>
      </c>
      <c r="W21">
        <v>4.1361703999999998E-5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1.43</v>
      </c>
      <c r="AS21">
        <v>1.43</v>
      </c>
      <c r="AT21">
        <v>1.43</v>
      </c>
      <c r="AU21">
        <v>1.43</v>
      </c>
      <c r="AV21">
        <v>1.43</v>
      </c>
      <c r="AW21">
        <v>1.205382996</v>
      </c>
      <c r="AX21">
        <v>1.093074463</v>
      </c>
      <c r="AY21">
        <v>0.98076593019999991</v>
      </c>
      <c r="AZ21">
        <v>0.79276593019999997</v>
      </c>
      <c r="BA21">
        <v>0.79276593019999997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</row>
    <row r="22" spans="1:73" x14ac:dyDescent="0.45">
      <c r="A22" t="s">
        <v>3</v>
      </c>
      <c r="B22" t="s">
        <v>44</v>
      </c>
      <c r="C22" t="s">
        <v>45</v>
      </c>
      <c r="D22" t="s">
        <v>16</v>
      </c>
      <c r="E22" t="s">
        <v>17</v>
      </c>
      <c r="F22" t="s">
        <v>18</v>
      </c>
      <c r="G22" t="s">
        <v>63</v>
      </c>
      <c r="H22">
        <v>2013</v>
      </c>
      <c r="I22" t="s">
        <v>81</v>
      </c>
      <c r="J22" t="s">
        <v>83</v>
      </c>
      <c r="K22">
        <v>14</v>
      </c>
      <c r="L22">
        <v>1.7831430399999999</v>
      </c>
      <c r="M22">
        <v>30823.86</v>
      </c>
      <c r="N22">
        <v>0</v>
      </c>
      <c r="O22">
        <v>0</v>
      </c>
      <c r="P22">
        <v>1.7910907680000001E-3</v>
      </c>
      <c r="Q22">
        <v>1.783805351E-3</v>
      </c>
      <c r="R22">
        <v>1.7831430399999999E-3</v>
      </c>
      <c r="S22">
        <v>1.7320417619999999E-3</v>
      </c>
      <c r="T22">
        <v>1.7091403540000002E-3</v>
      </c>
      <c r="U22">
        <v>1.6862389559999999E-3</v>
      </c>
      <c r="V22">
        <v>1.6657200009999999E-3</v>
      </c>
      <c r="W22">
        <v>1.6657200009999999E-3</v>
      </c>
      <c r="X22">
        <v>1.439923504E-3</v>
      </c>
      <c r="Y22">
        <v>1.315259868E-3</v>
      </c>
      <c r="Z22">
        <v>1.3133417290000001E-3</v>
      </c>
      <c r="AA22">
        <v>1.3133417290000001E-3</v>
      </c>
      <c r="AB22">
        <v>9.0617891399999992E-4</v>
      </c>
      <c r="AC22">
        <v>9.0617891399999992E-4</v>
      </c>
      <c r="AD22">
        <v>1.6727894500000003E-4</v>
      </c>
      <c r="AE22">
        <v>1.6727894500000003E-4</v>
      </c>
      <c r="AF22">
        <v>1.6727894500000003E-4</v>
      </c>
      <c r="AG22">
        <v>1.6727894500000003E-4</v>
      </c>
      <c r="AH22">
        <v>1.6727894500000003E-4</v>
      </c>
      <c r="AI22">
        <v>1.6727894500000003E-4</v>
      </c>
      <c r="AJ22">
        <v>1.6727894500000003E-4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15.560253749999999</v>
      </c>
      <c r="AU22">
        <v>15.41837984</v>
      </c>
      <c r="AV22">
        <v>15.405482210000001</v>
      </c>
      <c r="AW22">
        <v>14.4244141</v>
      </c>
      <c r="AX22">
        <v>13.985470719999999</v>
      </c>
      <c r="AY22">
        <v>13.54652712</v>
      </c>
      <c r="AZ22">
        <v>13.152898160000001</v>
      </c>
      <c r="BA22">
        <v>13.152898160000001</v>
      </c>
      <c r="BB22">
        <v>8.8199860690000005</v>
      </c>
      <c r="BC22">
        <v>8.7035315250000007</v>
      </c>
      <c r="BD22">
        <v>8.661172638</v>
      </c>
      <c r="BE22">
        <v>8.661172638</v>
      </c>
      <c r="BF22">
        <v>7.3076842040000001</v>
      </c>
      <c r="BG22">
        <v>7.3076842040000001</v>
      </c>
      <c r="BH22">
        <v>1.2326842039999999</v>
      </c>
      <c r="BI22">
        <v>1.2326842039999999</v>
      </c>
      <c r="BJ22">
        <v>1.2326842039999999</v>
      </c>
      <c r="BK22">
        <v>1.2326842039999999</v>
      </c>
      <c r="BL22">
        <v>1.2326842039999999</v>
      </c>
      <c r="BM22">
        <v>1.2326842039999999</v>
      </c>
      <c r="BN22">
        <v>1.2326842039999999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</row>
    <row r="23" spans="1:73" x14ac:dyDescent="0.45">
      <c r="A23" t="s">
        <v>3</v>
      </c>
      <c r="B23" t="s">
        <v>44</v>
      </c>
      <c r="C23" t="s">
        <v>45</v>
      </c>
      <c r="D23" t="s">
        <v>16</v>
      </c>
      <c r="E23" t="s">
        <v>17</v>
      </c>
      <c r="F23" t="s">
        <v>18</v>
      </c>
      <c r="G23" t="s">
        <v>63</v>
      </c>
      <c r="H23">
        <v>2014</v>
      </c>
      <c r="I23" t="s">
        <v>81</v>
      </c>
      <c r="J23" t="s">
        <v>83</v>
      </c>
      <c r="K23">
        <v>33</v>
      </c>
      <c r="L23">
        <v>0.90007872499999997</v>
      </c>
      <c r="M23">
        <v>23111.174419999999</v>
      </c>
      <c r="N23">
        <v>0</v>
      </c>
      <c r="O23">
        <v>0</v>
      </c>
      <c r="P23">
        <v>0</v>
      </c>
      <c r="Q23">
        <v>9.0007872499999993E-4</v>
      </c>
      <c r="R23">
        <v>9.0007872499999993E-4</v>
      </c>
      <c r="S23">
        <v>8.3861325600000005E-4</v>
      </c>
      <c r="T23">
        <v>8.0788052099999995E-4</v>
      </c>
      <c r="U23">
        <v>7.7714777999999998E-4</v>
      </c>
      <c r="V23">
        <v>7.7714777999999998E-4</v>
      </c>
      <c r="W23">
        <v>7.5643443700000004E-4</v>
      </c>
      <c r="X23">
        <v>7.5643443700000004E-4</v>
      </c>
      <c r="Y23">
        <v>4.5847591200000001E-4</v>
      </c>
      <c r="Z23">
        <v>4.5847591200000001E-4</v>
      </c>
      <c r="AA23">
        <v>4.22076885E-4</v>
      </c>
      <c r="AB23">
        <v>4.22076885E-4</v>
      </c>
      <c r="AC23">
        <v>2.78999988E-4</v>
      </c>
      <c r="AD23">
        <v>2.78999988E-4</v>
      </c>
      <c r="AE23">
        <v>3.2699998000000003E-5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11.555587210000001</v>
      </c>
      <c r="AV23">
        <v>11.555587210000001</v>
      </c>
      <c r="AW23">
        <v>10.37749896</v>
      </c>
      <c r="AX23">
        <v>9.7884550380000004</v>
      </c>
      <c r="AY23">
        <v>9.1994108259999994</v>
      </c>
      <c r="AZ23">
        <v>9.1994108259999994</v>
      </c>
      <c r="BA23">
        <v>8.8020528240000004</v>
      </c>
      <c r="BB23">
        <v>8.8020528240000004</v>
      </c>
      <c r="BC23">
        <v>3.0941165050000001</v>
      </c>
      <c r="BD23">
        <v>3.0941165050000001</v>
      </c>
      <c r="BE23">
        <v>2.770615448</v>
      </c>
      <c r="BF23">
        <v>2.770615448</v>
      </c>
      <c r="BG23">
        <v>2.2949999999999999</v>
      </c>
      <c r="BH23">
        <v>2.2949999999999999</v>
      </c>
      <c r="BI23">
        <v>0.27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</row>
    <row r="24" spans="1:73" x14ac:dyDescent="0.45">
      <c r="A24" t="s">
        <v>3</v>
      </c>
      <c r="B24" t="s">
        <v>14</v>
      </c>
      <c r="C24" t="s">
        <v>26</v>
      </c>
      <c r="D24" t="s">
        <v>16</v>
      </c>
      <c r="E24" t="s">
        <v>17</v>
      </c>
      <c r="F24" t="s">
        <v>29</v>
      </c>
      <c r="G24" t="s">
        <v>63</v>
      </c>
      <c r="H24">
        <v>2013</v>
      </c>
      <c r="I24" t="s">
        <v>76</v>
      </c>
      <c r="J24" t="s">
        <v>77</v>
      </c>
      <c r="K24">
        <v>9</v>
      </c>
      <c r="L24">
        <v>1.926909907</v>
      </c>
      <c r="M24">
        <v>6751.332605900001</v>
      </c>
      <c r="N24">
        <v>0</v>
      </c>
      <c r="O24">
        <v>0</v>
      </c>
      <c r="P24">
        <v>1.9269099069999999E-3</v>
      </c>
      <c r="Q24">
        <v>1.9269099069999999E-3</v>
      </c>
      <c r="R24">
        <v>1.9269099069999999E-3</v>
      </c>
      <c r="S24">
        <v>1.9269099069999999E-3</v>
      </c>
      <c r="T24">
        <v>1.9269099069999999E-3</v>
      </c>
      <c r="U24">
        <v>1.9269099069999999E-3</v>
      </c>
      <c r="V24">
        <v>1.9269099069999999E-3</v>
      </c>
      <c r="W24">
        <v>1.9269099069999999E-3</v>
      </c>
      <c r="X24">
        <v>1.9269099069999999E-3</v>
      </c>
      <c r="Y24">
        <v>1.9269099069999999E-3</v>
      </c>
      <c r="Z24">
        <v>1.9269099069999999E-3</v>
      </c>
      <c r="AA24">
        <v>1.9269099069999999E-3</v>
      </c>
      <c r="AB24">
        <v>1.9269099069999999E-3</v>
      </c>
      <c r="AC24">
        <v>1.9269099069999999E-3</v>
      </c>
      <c r="AD24">
        <v>1.9269099069999999E-3</v>
      </c>
      <c r="AE24">
        <v>1.9269099069999999E-3</v>
      </c>
      <c r="AF24">
        <v>1.9269099069999999E-3</v>
      </c>
      <c r="AG24">
        <v>1.9269099069999999E-3</v>
      </c>
      <c r="AH24">
        <v>1.577621869E-3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3.37566630299</v>
      </c>
      <c r="AU24">
        <v>3.37566630299</v>
      </c>
      <c r="AV24">
        <v>3.37566630299</v>
      </c>
      <c r="AW24">
        <v>3.37566630299</v>
      </c>
      <c r="AX24">
        <v>3.37566630299</v>
      </c>
      <c r="AY24">
        <v>3.37566630299</v>
      </c>
      <c r="AZ24">
        <v>3.37566630299</v>
      </c>
      <c r="BA24">
        <v>3.37566630299</v>
      </c>
      <c r="BB24">
        <v>3.37566630299</v>
      </c>
      <c r="BC24">
        <v>3.37566630299</v>
      </c>
      <c r="BD24">
        <v>3.37566630299</v>
      </c>
      <c r="BE24">
        <v>3.37566630299</v>
      </c>
      <c r="BF24">
        <v>3.37566630299</v>
      </c>
      <c r="BG24">
        <v>3.37566630299</v>
      </c>
      <c r="BH24">
        <v>3.37566630299</v>
      </c>
      <c r="BI24">
        <v>3.37566630299</v>
      </c>
      <c r="BJ24">
        <v>3.37566630299</v>
      </c>
      <c r="BK24">
        <v>3.37566630299</v>
      </c>
      <c r="BL24">
        <v>3.0633139310000002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</row>
    <row r="25" spans="1:73" x14ac:dyDescent="0.45">
      <c r="A25" t="s">
        <v>3</v>
      </c>
      <c r="B25" t="s">
        <v>14</v>
      </c>
      <c r="C25" t="s">
        <v>26</v>
      </c>
      <c r="D25" t="s">
        <v>16</v>
      </c>
      <c r="E25" t="s">
        <v>17</v>
      </c>
      <c r="F25" t="s">
        <v>18</v>
      </c>
      <c r="G25" t="s">
        <v>63</v>
      </c>
      <c r="H25">
        <v>2012</v>
      </c>
      <c r="I25" t="s">
        <v>81</v>
      </c>
      <c r="J25" t="s">
        <v>77</v>
      </c>
      <c r="K25">
        <v>2</v>
      </c>
      <c r="L25">
        <v>0.41899441399999998</v>
      </c>
      <c r="M25">
        <v>2014.747922</v>
      </c>
      <c r="N25">
        <v>0</v>
      </c>
      <c r="O25">
        <v>4.1899441399999998E-4</v>
      </c>
      <c r="P25">
        <v>4.1899441399999998E-4</v>
      </c>
      <c r="Q25">
        <v>4.1899441399999998E-4</v>
      </c>
      <c r="R25">
        <v>4.1899441399999998E-4</v>
      </c>
      <c r="S25">
        <v>4.1899441399999998E-4</v>
      </c>
      <c r="T25">
        <v>4.1899441399999998E-4</v>
      </c>
      <c r="U25">
        <v>4.1899441399999998E-4</v>
      </c>
      <c r="V25">
        <v>4.1899441399999998E-4</v>
      </c>
      <c r="W25">
        <v>4.1899441399999998E-4</v>
      </c>
      <c r="X25">
        <v>4.1899441399999998E-4</v>
      </c>
      <c r="Y25">
        <v>4.1899441399999998E-4</v>
      </c>
      <c r="Z25">
        <v>4.1899441399999998E-4</v>
      </c>
      <c r="AA25">
        <v>4.1899441399999998E-4</v>
      </c>
      <c r="AB25">
        <v>4.1899441399999998E-4</v>
      </c>
      <c r="AC25">
        <v>4.1899441399999998E-4</v>
      </c>
      <c r="AD25">
        <v>4.1899441399999998E-4</v>
      </c>
      <c r="AE25">
        <v>4.1899441399999998E-4</v>
      </c>
      <c r="AF25">
        <v>4.1899441399999998E-4</v>
      </c>
      <c r="AG25">
        <v>2.8444070600000001E-4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0.67158264059999995</v>
      </c>
      <c r="AT25">
        <v>0.67158264059999995</v>
      </c>
      <c r="AU25">
        <v>0.67158264059999995</v>
      </c>
      <c r="AV25">
        <v>0.67158264059999995</v>
      </c>
      <c r="AW25">
        <v>0.67158264059999995</v>
      </c>
      <c r="AX25">
        <v>0.67158264059999995</v>
      </c>
      <c r="AY25">
        <v>0.67158264059999995</v>
      </c>
      <c r="AZ25">
        <v>0.67158264059999995</v>
      </c>
      <c r="BA25">
        <v>0.67158264059999995</v>
      </c>
      <c r="BB25">
        <v>0.67158264059999995</v>
      </c>
      <c r="BC25">
        <v>0.67158264059999995</v>
      </c>
      <c r="BD25">
        <v>0.67158264059999995</v>
      </c>
      <c r="BE25">
        <v>0.67158264059999995</v>
      </c>
      <c r="BF25">
        <v>0.67158264059999995</v>
      </c>
      <c r="BG25">
        <v>0.67158264059999995</v>
      </c>
      <c r="BH25">
        <v>0.67158264059999995</v>
      </c>
      <c r="BI25">
        <v>0.67158264059999995</v>
      </c>
      <c r="BJ25">
        <v>0.67158264059999995</v>
      </c>
      <c r="BK25">
        <v>0.55125739259999995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</row>
    <row r="26" spans="1:73" x14ac:dyDescent="0.45">
      <c r="A26" t="s">
        <v>3</v>
      </c>
      <c r="B26" t="s">
        <v>14</v>
      </c>
      <c r="C26" t="s">
        <v>26</v>
      </c>
      <c r="D26" t="s">
        <v>16</v>
      </c>
      <c r="E26" t="s">
        <v>17</v>
      </c>
      <c r="F26" t="s">
        <v>18</v>
      </c>
      <c r="G26" t="s">
        <v>63</v>
      </c>
      <c r="H26">
        <v>2014</v>
      </c>
      <c r="I26" t="s">
        <v>81</v>
      </c>
      <c r="J26" t="s">
        <v>77</v>
      </c>
      <c r="K26">
        <v>495</v>
      </c>
      <c r="L26">
        <v>93.05375180099999</v>
      </c>
      <c r="M26">
        <v>170294.86277600002</v>
      </c>
      <c r="N26">
        <v>0</v>
      </c>
      <c r="O26">
        <v>0</v>
      </c>
      <c r="P26">
        <v>0</v>
      </c>
      <c r="Q26">
        <v>9.3053751800999993E-2</v>
      </c>
      <c r="R26">
        <v>9.3053751800999993E-2</v>
      </c>
      <c r="S26">
        <v>9.3053751800999993E-2</v>
      </c>
      <c r="T26">
        <v>9.3053751800999993E-2</v>
      </c>
      <c r="U26">
        <v>9.3053751800999993E-2</v>
      </c>
      <c r="V26">
        <v>9.3053751800999993E-2</v>
      </c>
      <c r="W26">
        <v>9.3053751800999993E-2</v>
      </c>
      <c r="X26">
        <v>9.3053751800999993E-2</v>
      </c>
      <c r="Y26">
        <v>9.3053751800999993E-2</v>
      </c>
      <c r="Z26">
        <v>9.3053751800999993E-2</v>
      </c>
      <c r="AA26">
        <v>9.3053751800999993E-2</v>
      </c>
      <c r="AB26">
        <v>9.3053751800999993E-2</v>
      </c>
      <c r="AC26">
        <v>9.3053751800999993E-2</v>
      </c>
      <c r="AD26">
        <v>9.3053751800999993E-2</v>
      </c>
      <c r="AE26">
        <v>9.3053751800999993E-2</v>
      </c>
      <c r="AF26">
        <v>9.3053751800999993E-2</v>
      </c>
      <c r="AG26">
        <v>9.3053751800999993E-2</v>
      </c>
      <c r="AH26">
        <v>9.3053751800999993E-2</v>
      </c>
      <c r="AI26">
        <v>8.2091355470000002E-2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170.29486277600003</v>
      </c>
      <c r="AV26">
        <v>170.29486277600003</v>
      </c>
      <c r="AW26">
        <v>170.29486277600003</v>
      </c>
      <c r="AX26">
        <v>170.29486277600003</v>
      </c>
      <c r="AY26">
        <v>170.29486277600003</v>
      </c>
      <c r="AZ26">
        <v>170.29486277600003</v>
      </c>
      <c r="BA26">
        <v>170.29486277600003</v>
      </c>
      <c r="BB26">
        <v>170.29486277600003</v>
      </c>
      <c r="BC26">
        <v>170.29486277600003</v>
      </c>
      <c r="BD26">
        <v>170.29486277600003</v>
      </c>
      <c r="BE26">
        <v>170.29486277600003</v>
      </c>
      <c r="BF26">
        <v>170.29486277600003</v>
      </c>
      <c r="BG26">
        <v>170.29486277600003</v>
      </c>
      <c r="BH26">
        <v>170.29486277600003</v>
      </c>
      <c r="BI26">
        <v>170.29486277600003</v>
      </c>
      <c r="BJ26">
        <v>170.29486277600003</v>
      </c>
      <c r="BK26">
        <v>170.29486277600003</v>
      </c>
      <c r="BL26">
        <v>170.29486277600003</v>
      </c>
      <c r="BM26">
        <v>160.49169140000001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</row>
    <row r="27" spans="1:73" x14ac:dyDescent="0.45">
      <c r="A27" t="s">
        <v>3</v>
      </c>
      <c r="B27" t="s">
        <v>84</v>
      </c>
      <c r="C27" t="s">
        <v>85</v>
      </c>
      <c r="D27" t="s">
        <v>16</v>
      </c>
      <c r="E27" t="s">
        <v>84</v>
      </c>
      <c r="F27" t="s">
        <v>29</v>
      </c>
      <c r="G27" t="s">
        <v>63</v>
      </c>
      <c r="H27">
        <v>2014</v>
      </c>
      <c r="I27" t="s">
        <v>81</v>
      </c>
      <c r="J27" t="s">
        <v>81</v>
      </c>
      <c r="L27">
        <v>229.06267220000001</v>
      </c>
      <c r="M27">
        <v>0</v>
      </c>
      <c r="N27">
        <v>0</v>
      </c>
      <c r="O27">
        <v>0</v>
      </c>
      <c r="P27">
        <v>0</v>
      </c>
      <c r="Q27">
        <v>0.22906267220000001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</row>
    <row r="28" spans="1:73" x14ac:dyDescent="0.45">
      <c r="A28" t="s">
        <v>86</v>
      </c>
      <c r="B28" t="s">
        <v>42</v>
      </c>
      <c r="C28" t="s">
        <v>43</v>
      </c>
      <c r="D28" t="s">
        <v>16</v>
      </c>
      <c r="E28" t="s">
        <v>42</v>
      </c>
      <c r="F28" t="s">
        <v>29</v>
      </c>
      <c r="G28" t="s">
        <v>63</v>
      </c>
      <c r="H28">
        <v>2014</v>
      </c>
      <c r="I28" t="s">
        <v>81</v>
      </c>
      <c r="J28" t="s">
        <v>38</v>
      </c>
      <c r="K28">
        <v>1</v>
      </c>
      <c r="N28">
        <v>0</v>
      </c>
      <c r="O28">
        <v>0</v>
      </c>
      <c r="P28">
        <v>0</v>
      </c>
      <c r="Q28" s="5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</row>
    <row r="29" spans="1:73" x14ac:dyDescent="0.45">
      <c r="A29" t="s">
        <v>13</v>
      </c>
      <c r="B29" t="s">
        <v>34</v>
      </c>
      <c r="C29" t="s">
        <v>87</v>
      </c>
      <c r="D29" t="s">
        <v>16</v>
      </c>
      <c r="E29" t="s">
        <v>80</v>
      </c>
      <c r="F29" t="s">
        <v>29</v>
      </c>
      <c r="G29" t="s">
        <v>63</v>
      </c>
      <c r="H29">
        <v>2014</v>
      </c>
      <c r="I29" t="s">
        <v>81</v>
      </c>
      <c r="J29" t="s">
        <v>38</v>
      </c>
      <c r="K29">
        <v>2</v>
      </c>
      <c r="N29">
        <v>0</v>
      </c>
      <c r="O29">
        <v>0</v>
      </c>
      <c r="P29">
        <v>0</v>
      </c>
      <c r="Q29" s="58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</row>
    <row r="30" spans="1:73" x14ac:dyDescent="0.45">
      <c r="A30" t="s">
        <v>13</v>
      </c>
      <c r="B30" t="s">
        <v>42</v>
      </c>
      <c r="C30" t="s">
        <v>43</v>
      </c>
      <c r="D30" t="s">
        <v>16</v>
      </c>
      <c r="E30" t="s">
        <v>42</v>
      </c>
      <c r="F30" t="s">
        <v>29</v>
      </c>
      <c r="G30" t="s">
        <v>63</v>
      </c>
      <c r="H30">
        <v>2014</v>
      </c>
      <c r="I30" t="s">
        <v>81</v>
      </c>
      <c r="J30" t="s">
        <v>38</v>
      </c>
      <c r="K30">
        <v>1</v>
      </c>
      <c r="N30">
        <v>0</v>
      </c>
      <c r="O30">
        <v>0</v>
      </c>
      <c r="P30">
        <v>0</v>
      </c>
      <c r="Q30" s="58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</row>
    <row r="31" spans="1:73" x14ac:dyDescent="0.45">
      <c r="A31" t="s">
        <v>13</v>
      </c>
      <c r="B31" t="s">
        <v>42</v>
      </c>
      <c r="C31" t="s">
        <v>88</v>
      </c>
      <c r="D31" t="s">
        <v>16</v>
      </c>
      <c r="E31" t="s">
        <v>42</v>
      </c>
      <c r="F31" t="s">
        <v>18</v>
      </c>
      <c r="G31" t="s">
        <v>63</v>
      </c>
      <c r="H31">
        <v>2012</v>
      </c>
      <c r="I31" t="s">
        <v>81</v>
      </c>
      <c r="J31" t="s">
        <v>20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</row>
    <row r="32" spans="1:73" x14ac:dyDescent="0.45">
      <c r="A32" t="s">
        <v>13</v>
      </c>
      <c r="B32" t="s">
        <v>42</v>
      </c>
      <c r="C32" t="s">
        <v>88</v>
      </c>
      <c r="D32" t="s">
        <v>16</v>
      </c>
      <c r="E32" t="s">
        <v>42</v>
      </c>
      <c r="F32" t="s">
        <v>18</v>
      </c>
      <c r="G32" t="s">
        <v>63</v>
      </c>
      <c r="H32">
        <v>2013</v>
      </c>
      <c r="I32" t="s">
        <v>81</v>
      </c>
      <c r="J32" t="s">
        <v>20</v>
      </c>
      <c r="K32">
        <v>-1</v>
      </c>
      <c r="L32">
        <v>1.575</v>
      </c>
      <c r="M32">
        <v>85126.68</v>
      </c>
      <c r="N32">
        <v>0</v>
      </c>
      <c r="O32">
        <v>0</v>
      </c>
      <c r="P32">
        <v>-1.6245000000000002E-2</v>
      </c>
      <c r="Q32">
        <v>1.575E-3</v>
      </c>
      <c r="R32">
        <v>1.575E-3</v>
      </c>
      <c r="S32">
        <v>1.575E-3</v>
      </c>
      <c r="T32">
        <v>0.14008500000000002</v>
      </c>
      <c r="U32">
        <v>3.7620000000000001E-2</v>
      </c>
      <c r="V32">
        <v>3.7620000000000001E-2</v>
      </c>
      <c r="W32">
        <v>3.7620000000000001E-2</v>
      </c>
      <c r="X32">
        <v>2.565E-3</v>
      </c>
      <c r="Y32">
        <v>2.565E-3</v>
      </c>
      <c r="Z32">
        <v>2.565E-3</v>
      </c>
      <c r="AA32">
        <v>2.565E-3</v>
      </c>
      <c r="AB32">
        <v>8.5499999999999997E-4</v>
      </c>
      <c r="AC32">
        <v>8.5499999999999997E-4</v>
      </c>
      <c r="AD32">
        <v>8.5499999999999997E-4</v>
      </c>
      <c r="AE32">
        <v>8.5499999999999997E-4</v>
      </c>
      <c r="AF32">
        <v>8.5499999999999997E-4</v>
      </c>
      <c r="AG32">
        <v>8.5499999999999997E-4</v>
      </c>
      <c r="AH32">
        <v>8.5499999999999997E-4</v>
      </c>
      <c r="AI32">
        <v>8.5499999999999997E-4</v>
      </c>
      <c r="AJ32">
        <v>8.5499999999999997E-4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33.465420000000002</v>
      </c>
      <c r="AU32">
        <v>51.661259999999999</v>
      </c>
      <c r="AV32">
        <v>51.661259999999999</v>
      </c>
      <c r="AW32">
        <v>51.661259999999999</v>
      </c>
      <c r="AX32">
        <v>760.65102000000002</v>
      </c>
      <c r="AY32">
        <v>443.79179999999997</v>
      </c>
      <c r="AZ32">
        <v>443.79179999999997</v>
      </c>
      <c r="BA32">
        <v>443.79179999999997</v>
      </c>
      <c r="BB32">
        <v>268.93799999999999</v>
      </c>
      <c r="BC32">
        <v>268.93799999999999</v>
      </c>
      <c r="BD32">
        <v>268.93799999999999</v>
      </c>
      <c r="BE32">
        <v>268.93799999999999</v>
      </c>
      <c r="BF32">
        <v>2.8079999999999998</v>
      </c>
      <c r="BG32">
        <v>2.8079999999999998</v>
      </c>
      <c r="BH32">
        <v>2.8079999999999998</v>
      </c>
      <c r="BI32">
        <v>2.8079999999999998</v>
      </c>
      <c r="BJ32">
        <v>2.8079999999999998</v>
      </c>
      <c r="BK32">
        <v>2.8079999999999998</v>
      </c>
      <c r="BL32">
        <v>2.8079999999999998</v>
      </c>
      <c r="BM32">
        <v>2.8079999999999998</v>
      </c>
      <c r="BN32">
        <v>2.8079999999999998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</row>
    <row r="33" spans="1:73" x14ac:dyDescent="0.45">
      <c r="A33" t="s">
        <v>13</v>
      </c>
      <c r="B33" t="s">
        <v>42</v>
      </c>
      <c r="C33" t="s">
        <v>88</v>
      </c>
      <c r="D33" t="s">
        <v>16</v>
      </c>
      <c r="E33" t="s">
        <v>42</v>
      </c>
      <c r="F33" t="s">
        <v>18</v>
      </c>
      <c r="G33" t="s">
        <v>63</v>
      </c>
      <c r="H33">
        <v>2014</v>
      </c>
      <c r="I33" t="s">
        <v>81</v>
      </c>
      <c r="J33" t="s">
        <v>20</v>
      </c>
      <c r="K33">
        <v>7</v>
      </c>
      <c r="L33">
        <v>5.3497079999999997</v>
      </c>
      <c r="M33">
        <v>137315.51999999999</v>
      </c>
      <c r="N33">
        <v>0</v>
      </c>
      <c r="O33">
        <v>0</v>
      </c>
      <c r="P33">
        <v>0</v>
      </c>
      <c r="Q33">
        <v>5.3497079999999999E-3</v>
      </c>
      <c r="R33">
        <v>5.3497079999999999E-3</v>
      </c>
      <c r="S33">
        <v>5.3497079999999999E-3</v>
      </c>
      <c r="T33">
        <v>5.3497079999999999E-3</v>
      </c>
      <c r="U33">
        <v>3.2694480000000003E-3</v>
      </c>
      <c r="V33">
        <v>3.2694480000000003E-3</v>
      </c>
      <c r="W33">
        <v>3.2694480000000003E-3</v>
      </c>
      <c r="X33">
        <v>3.2694480000000003E-3</v>
      </c>
      <c r="Y33">
        <v>3.2694480000000003E-3</v>
      </c>
      <c r="Z33">
        <v>3.2694480000000003E-3</v>
      </c>
      <c r="AA33">
        <v>3.2694480000000003E-3</v>
      </c>
      <c r="AB33">
        <v>3.2694480000000003E-3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137.31551999999999</v>
      </c>
      <c r="AV33">
        <v>137.31551999999999</v>
      </c>
      <c r="AW33">
        <v>137.31551999999999</v>
      </c>
      <c r="AX33">
        <v>137.31551999999999</v>
      </c>
      <c r="AY33">
        <v>118.09152</v>
      </c>
      <c r="AZ33">
        <v>118.09152</v>
      </c>
      <c r="BA33">
        <v>118.09152</v>
      </c>
      <c r="BB33">
        <v>118.09152</v>
      </c>
      <c r="BC33">
        <v>118.09152</v>
      </c>
      <c r="BD33">
        <v>115.78896</v>
      </c>
      <c r="BE33">
        <v>115.78896</v>
      </c>
      <c r="BF33">
        <v>115.78896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</row>
    <row r="34" spans="1:73" x14ac:dyDescent="0.45">
      <c r="Q34">
        <f>SUM(Q4:Q33)-Q27-Q28</f>
        <v>0.60258844800267397</v>
      </c>
      <c r="AU34">
        <f>SUM(AU4:AU33)</f>
        <v>2572.5725827913388</v>
      </c>
    </row>
    <row r="36" spans="1:73" x14ac:dyDescent="0.45">
      <c r="Q36">
        <f>Q26+Q25+Q24+Q23+Q22+Q21+Q20+Q19+Q18+Q17+Q16+Q15+Q14+Q13</f>
        <v>0.14729133351867424</v>
      </c>
      <c r="AU36">
        <f>AU26+AU25+AU24+AU23+AU22+AU21+AU20+AU19+AU18+AU17+AU16+AU15+AU14+AU13</f>
        <v>828.70445351663955</v>
      </c>
    </row>
    <row r="38" spans="1:73" x14ac:dyDescent="0.45">
      <c r="Q38">
        <f>(Q10+Q11+Q12) *0.1 +Q4</f>
        <v>5.3495589037000003E-2</v>
      </c>
      <c r="AU38">
        <f>(AU10+AU11+AU12) *0.1 +AU4</f>
        <v>180.09586279999999</v>
      </c>
    </row>
    <row r="40" spans="1:73" x14ac:dyDescent="0.45">
      <c r="Q40">
        <f>Q5+Q6+Q7+Q8+Q9+Q11*0.9+Q12*0.9+Q29+Q30+Q31+Q32+Q33</f>
        <v>0.40180152544699999</v>
      </c>
      <c r="AU40">
        <f>AU5+AU6+AU7+AU8+AU9+AU11*0.9+AU12*0.9+AU29+AU30+AU31+AU32+AU33</f>
        <v>1563.7722664747002</v>
      </c>
    </row>
    <row r="42" spans="1:73" x14ac:dyDescent="0.45">
      <c r="Q42">
        <f>SUM(Q36:Q40)</f>
        <v>0.60258844800267419</v>
      </c>
      <c r="AU42">
        <f>SUM(AU36:AU40)</f>
        <v>2572.5725827913398</v>
      </c>
    </row>
    <row r="44" spans="1:73" x14ac:dyDescent="0.45">
      <c r="Q44">
        <f>(Q40-Q29-Q30) * 12 +(Q29+Q30) *5</f>
        <v>4.8216183053639998</v>
      </c>
    </row>
  </sheetData>
  <mergeCells count="2">
    <mergeCell ref="N2:AQ2"/>
    <mergeCell ref="AR2:B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2012</vt:lpstr>
      <vt:lpstr>2013</vt:lpstr>
      <vt:lpstr>2014</vt:lpstr>
    </vt:vector>
  </TitlesOfParts>
  <Company>Ontario Power Authority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haneef.ansari</dc:creator>
  <cp:lastModifiedBy>Wayne Armstrong</cp:lastModifiedBy>
  <dcterms:created xsi:type="dcterms:W3CDTF">2016-01-15T17:47:53Z</dcterms:created>
  <dcterms:modified xsi:type="dcterms:W3CDTF">2016-10-04T13:52:56Z</dcterms:modified>
</cp:coreProperties>
</file>