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52" windowWidth="20376" windowHeight="9348" activeTab="4"/>
  </bookViews>
  <sheets>
    <sheet name="2016 Comparisons" sheetId="4" r:id="rId1"/>
    <sheet name="Sorted List" sheetId="5" r:id="rId2"/>
    <sheet name="Large Users" sheetId="6" r:id="rId3"/>
    <sheet name="General Service" sheetId="8" r:id="rId4"/>
    <sheet name="Number of Customers" sheetId="10" r:id="rId5"/>
    <sheet name="Rate and Bill Data" sheetId="1" r:id="rId6"/>
  </sheets>
  <calcPr calcId="145621"/>
</workbook>
</file>

<file path=xl/calcChain.xml><?xml version="1.0" encoding="utf-8"?>
<calcChain xmlns="http://schemas.openxmlformats.org/spreadsheetml/2006/main">
  <c r="A10" i="8" l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9" i="8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9" i="5"/>
  <c r="A10" i="6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9" i="6"/>
  <c r="K60" i="10"/>
  <c r="L72" i="5"/>
  <c r="L69" i="1"/>
  <c r="I69" i="1"/>
  <c r="F69" i="1"/>
  <c r="C69" i="1"/>
  <c r="E59" i="1"/>
  <c r="H59" i="1"/>
  <c r="K59" i="1"/>
  <c r="E46" i="1"/>
  <c r="E32" i="1"/>
  <c r="E14" i="1" l="1"/>
  <c r="P80" i="1"/>
  <c r="A47" i="10" l="1"/>
  <c r="A27" i="10"/>
  <c r="A38" i="10"/>
  <c r="A69" i="10"/>
  <c r="A70" i="10"/>
  <c r="A39" i="10"/>
  <c r="A21" i="10"/>
  <c r="A51" i="10"/>
  <c r="A15" i="10"/>
  <c r="A8" i="10"/>
  <c r="A63" i="10"/>
  <c r="A25" i="10"/>
  <c r="A71" i="10"/>
  <c r="A45" i="10"/>
  <c r="A65" i="10"/>
  <c r="A68" i="10"/>
  <c r="A32" i="10"/>
  <c r="A9" i="10"/>
  <c r="A30" i="10"/>
  <c r="A55" i="10"/>
  <c r="A20" i="10"/>
  <c r="A50" i="10"/>
  <c r="A53" i="10"/>
  <c r="A19" i="10"/>
  <c r="A64" i="10"/>
  <c r="A37" i="10"/>
  <c r="A44" i="10"/>
  <c r="A61" i="10"/>
  <c r="A22" i="10"/>
  <c r="A31" i="10"/>
  <c r="A34" i="10"/>
  <c r="A62" i="10"/>
  <c r="A13" i="10"/>
  <c r="A59" i="10"/>
  <c r="A58" i="10"/>
  <c r="A16" i="10"/>
  <c r="A36" i="10"/>
  <c r="A66" i="10"/>
  <c r="A48" i="10"/>
  <c r="A10" i="10"/>
  <c r="A14" i="10"/>
  <c r="A67" i="10"/>
  <c r="A74" i="10"/>
  <c r="A11" i="10"/>
  <c r="A72" i="10"/>
  <c r="A41" i="10"/>
  <c r="A40" i="10"/>
  <c r="A24" i="10"/>
  <c r="A56" i="10"/>
  <c r="A26" i="10"/>
  <c r="A42" i="10"/>
  <c r="A35" i="10"/>
  <c r="A49" i="10"/>
  <c r="A17" i="10"/>
  <c r="A33" i="10"/>
  <c r="A12" i="10"/>
  <c r="A73" i="10"/>
  <c r="A54" i="10"/>
  <c r="A46" i="10"/>
  <c r="A60" i="10"/>
  <c r="A43" i="10"/>
  <c r="A23" i="10"/>
  <c r="A18" i="10"/>
  <c r="A28" i="10"/>
  <c r="A57" i="10"/>
  <c r="A29" i="10"/>
  <c r="A52" i="10"/>
  <c r="K74" i="4"/>
  <c r="K47" i="10" s="1"/>
  <c r="K73" i="4"/>
  <c r="K72" i="4"/>
  <c r="K71" i="4"/>
  <c r="K69" i="10" s="1"/>
  <c r="K70" i="4"/>
  <c r="K70" i="10" s="1"/>
  <c r="K69" i="4"/>
  <c r="K39" i="10" s="1"/>
  <c r="K68" i="4"/>
  <c r="K21" i="10" s="1"/>
  <c r="K67" i="4"/>
  <c r="K51" i="10" s="1"/>
  <c r="K66" i="4"/>
  <c r="K15" i="10" s="1"/>
  <c r="K65" i="4"/>
  <c r="K64" i="4"/>
  <c r="K63" i="10" s="1"/>
  <c r="K63" i="4"/>
  <c r="K25" i="10" s="1"/>
  <c r="K62" i="4"/>
  <c r="K71" i="10" s="1"/>
  <c r="K61" i="4"/>
  <c r="K45" i="10" s="1"/>
  <c r="K60" i="4"/>
  <c r="K65" i="10" s="1"/>
  <c r="K59" i="4"/>
  <c r="K68" i="10" s="1"/>
  <c r="K58" i="4"/>
  <c r="K32" i="10" s="1"/>
  <c r="K57" i="4"/>
  <c r="K56" i="4"/>
  <c r="K30" i="10" s="1"/>
  <c r="K55" i="4"/>
  <c r="L23" i="5" s="1"/>
  <c r="K54" i="4"/>
  <c r="K53" i="4"/>
  <c r="K50" i="10" s="1"/>
  <c r="K52" i="4"/>
  <c r="K53" i="10" s="1"/>
  <c r="K51" i="4"/>
  <c r="K19" i="10" s="1"/>
  <c r="K50" i="4"/>
  <c r="K49" i="4"/>
  <c r="K37" i="10" s="1"/>
  <c r="K48" i="4"/>
  <c r="K44" i="10" s="1"/>
  <c r="K47" i="4"/>
  <c r="K61" i="10" s="1"/>
  <c r="K46" i="4"/>
  <c r="K45" i="4"/>
  <c r="K44" i="4"/>
  <c r="K34" i="10" s="1"/>
  <c r="K43" i="4"/>
  <c r="K62" i="10" s="1"/>
  <c r="K42" i="4"/>
  <c r="K41" i="4"/>
  <c r="L58" i="5" s="1"/>
  <c r="K40" i="4"/>
  <c r="K58" i="10" s="1"/>
  <c r="K39" i="4"/>
  <c r="K16" i="10" s="1"/>
  <c r="K38" i="4"/>
  <c r="K36" i="10" s="1"/>
  <c r="K37" i="4"/>
  <c r="K36" i="4"/>
  <c r="K35" i="4"/>
  <c r="K10" i="10" s="1"/>
  <c r="K34" i="4"/>
  <c r="K33" i="4"/>
  <c r="K67" i="10" s="1"/>
  <c r="K32" i="4"/>
  <c r="K74" i="10" s="1"/>
  <c r="K31" i="4"/>
  <c r="L55" i="5" s="1"/>
  <c r="K30" i="4"/>
  <c r="K72" i="10" s="1"/>
  <c r="K29" i="4"/>
  <c r="K41" i="10" s="1"/>
  <c r="K28" i="4"/>
  <c r="K27" i="4"/>
  <c r="K26" i="4"/>
  <c r="K25" i="4"/>
  <c r="K26" i="10" s="1"/>
  <c r="K24" i="4"/>
  <c r="K42" i="10" s="1"/>
  <c r="K23" i="4"/>
  <c r="K35" i="10" s="1"/>
  <c r="K22" i="4"/>
  <c r="K49" i="10" s="1"/>
  <c r="K21" i="4"/>
  <c r="K17" i="10" s="1"/>
  <c r="K20" i="4"/>
  <c r="L26" i="5" s="1"/>
  <c r="K19" i="4"/>
  <c r="K18" i="4"/>
  <c r="K73" i="10" s="1"/>
  <c r="K17" i="4"/>
  <c r="K54" i="10" s="1"/>
  <c r="K16" i="4"/>
  <c r="K46" i="10" s="1"/>
  <c r="K15" i="4"/>
  <c r="K13" i="4"/>
  <c r="K23" i="10" s="1"/>
  <c r="K12" i="4"/>
  <c r="L24" i="5" s="1"/>
  <c r="K11" i="4"/>
  <c r="K10" i="4"/>
  <c r="K57" i="10" s="1"/>
  <c r="K9" i="4"/>
  <c r="K29" i="10" s="1"/>
  <c r="K8" i="4"/>
  <c r="K52" i="10" s="1"/>
  <c r="K14" i="4"/>
  <c r="K43" i="10" s="1"/>
  <c r="K11" i="10" l="1"/>
  <c r="L73" i="5"/>
  <c r="L69" i="5"/>
  <c r="L51" i="5"/>
  <c r="L71" i="5"/>
  <c r="L59" i="5"/>
  <c r="L9" i="5"/>
  <c r="L25" i="5"/>
  <c r="K18" i="10"/>
  <c r="L11" i="5"/>
  <c r="L42" i="5"/>
  <c r="L39" i="5"/>
  <c r="L8" i="5"/>
  <c r="L15" i="5"/>
  <c r="L68" i="5"/>
  <c r="L50" i="5"/>
  <c r="L47" i="5"/>
  <c r="L33" i="5"/>
  <c r="L32" i="5"/>
  <c r="L16" i="5"/>
  <c r="L19" i="5"/>
  <c r="L67" i="5"/>
  <c r="L10" i="5"/>
  <c r="L14" i="5"/>
  <c r="L53" i="5"/>
  <c r="L18" i="5"/>
  <c r="K55" i="10"/>
  <c r="L27" i="5"/>
  <c r="L41" i="5"/>
  <c r="L40" i="5"/>
  <c r="K33" i="10"/>
  <c r="L49" i="5"/>
  <c r="L37" i="5"/>
  <c r="L12" i="5"/>
  <c r="L44" i="5"/>
  <c r="L56" i="5"/>
  <c r="L31" i="5"/>
  <c r="L13" i="5"/>
  <c r="L70" i="5"/>
  <c r="K38" i="10"/>
  <c r="L17" i="5"/>
  <c r="K59" i="10"/>
  <c r="K24" i="10"/>
  <c r="L29" i="5"/>
  <c r="L54" i="5"/>
  <c r="K40" i="10"/>
  <c r="L66" i="5"/>
  <c r="K48" i="10"/>
  <c r="L52" i="5"/>
  <c r="L21" i="5"/>
  <c r="K66" i="10"/>
  <c r="L43" i="5"/>
  <c r="K31" i="10"/>
  <c r="L65" i="5"/>
  <c r="L38" i="5"/>
  <c r="L62" i="5"/>
  <c r="L36" i="5"/>
  <c r="K22" i="10"/>
  <c r="L57" i="5"/>
  <c r="K20" i="10"/>
  <c r="L34" i="5"/>
  <c r="L46" i="5"/>
  <c r="L35" i="5"/>
  <c r="K28" i="10"/>
  <c r="L20" i="5"/>
  <c r="K12" i="10"/>
  <c r="L60" i="5"/>
  <c r="K56" i="10"/>
  <c r="L63" i="5"/>
  <c r="K14" i="10"/>
  <c r="L30" i="5"/>
  <c r="K13" i="10"/>
  <c r="L48" i="5"/>
  <c r="K64" i="10"/>
  <c r="L28" i="5"/>
  <c r="K9" i="10"/>
  <c r="L22" i="5"/>
  <c r="K8" i="10"/>
  <c r="L74" i="5"/>
  <c r="K27" i="10"/>
  <c r="L61" i="5"/>
  <c r="L45" i="5"/>
  <c r="L64" i="5"/>
  <c r="B74" i="8"/>
  <c r="B73" i="8"/>
  <c r="B72" i="8"/>
  <c r="B71" i="8"/>
  <c r="B67" i="8"/>
  <c r="B66" i="8"/>
  <c r="B70" i="8"/>
  <c r="B59" i="8"/>
  <c r="B57" i="8"/>
  <c r="B63" i="8"/>
  <c r="B42" i="8"/>
  <c r="B62" i="8"/>
  <c r="B55" i="8"/>
  <c r="B68" i="8"/>
  <c r="B56" i="8"/>
  <c r="B40" i="8"/>
  <c r="B52" i="8"/>
  <c r="B61" i="8"/>
  <c r="B53" i="8"/>
  <c r="B49" i="8"/>
  <c r="B65" i="8"/>
  <c r="B60" i="8"/>
  <c r="B69" i="8"/>
  <c r="B31" i="8"/>
  <c r="B22" i="8"/>
  <c r="B51" i="8"/>
  <c r="B48" i="8"/>
  <c r="B38" i="8"/>
  <c r="B44" i="8"/>
  <c r="B24" i="8"/>
  <c r="B54" i="8"/>
  <c r="B45" i="8"/>
  <c r="B11" i="8"/>
  <c r="B58" i="8"/>
  <c r="B33" i="8"/>
  <c r="B18" i="8"/>
  <c r="B43" i="8"/>
  <c r="B46" i="8"/>
  <c r="B20" i="8"/>
  <c r="B47" i="8"/>
  <c r="B29" i="8"/>
  <c r="B16" i="8"/>
  <c r="B50" i="8"/>
  <c r="B41" i="8"/>
  <c r="B34" i="8"/>
  <c r="B30" i="8"/>
  <c r="B32" i="8"/>
  <c r="B17" i="8"/>
  <c r="B35" i="8"/>
  <c r="B28" i="8"/>
  <c r="B64" i="8"/>
  <c r="B12" i="8"/>
  <c r="B36" i="8"/>
  <c r="B26" i="8"/>
  <c r="B27" i="8"/>
  <c r="B37" i="8"/>
  <c r="B15" i="8"/>
  <c r="B23" i="8"/>
  <c r="B25" i="8"/>
  <c r="B39" i="8"/>
  <c r="B14" i="8"/>
  <c r="B13" i="8"/>
  <c r="B19" i="8"/>
  <c r="B21" i="8"/>
  <c r="B10" i="8"/>
  <c r="B9" i="8"/>
  <c r="B8" i="8"/>
  <c r="B8" i="6" l="1"/>
  <c r="B9" i="6"/>
  <c r="B18" i="6"/>
  <c r="B11" i="6"/>
  <c r="B13" i="6"/>
  <c r="B15" i="6"/>
  <c r="B17" i="6"/>
  <c r="B14" i="6"/>
  <c r="B10" i="6"/>
  <c r="B20" i="6"/>
  <c r="B19" i="6"/>
  <c r="B12" i="6"/>
  <c r="B23" i="6"/>
  <c r="B21" i="6"/>
  <c r="B16" i="6"/>
  <c r="B22" i="6"/>
  <c r="B24" i="6"/>
  <c r="B27" i="6"/>
  <c r="B25" i="6"/>
  <c r="B26" i="6"/>
  <c r="B28" i="6"/>
  <c r="B29" i="6"/>
  <c r="B36" i="5"/>
  <c r="B61" i="5"/>
  <c r="B18" i="5"/>
  <c r="B17" i="5"/>
  <c r="B67" i="5"/>
  <c r="B15" i="5"/>
  <c r="B70" i="5"/>
  <c r="B44" i="5"/>
  <c r="B42" i="5"/>
  <c r="B74" i="5"/>
  <c r="B35" i="5"/>
  <c r="B25" i="5"/>
  <c r="B53" i="5"/>
  <c r="B40" i="5"/>
  <c r="B19" i="5"/>
  <c r="B33" i="5"/>
  <c r="B59" i="5"/>
  <c r="B22" i="5"/>
  <c r="B12" i="5"/>
  <c r="B23" i="5"/>
  <c r="B34" i="5"/>
  <c r="B62" i="5"/>
  <c r="B21" i="5"/>
  <c r="B64" i="5"/>
  <c r="B28" i="5"/>
  <c r="B45" i="5"/>
  <c r="B71" i="5"/>
  <c r="B41" i="5"/>
  <c r="B57" i="5"/>
  <c r="B65" i="5"/>
  <c r="B14" i="5"/>
  <c r="B46" i="5"/>
  <c r="B48" i="5"/>
  <c r="B58" i="5"/>
  <c r="B16" i="5"/>
  <c r="B51" i="5"/>
  <c r="B13" i="5"/>
  <c r="B43" i="5"/>
  <c r="B52" i="5"/>
  <c r="B68" i="5"/>
  <c r="B30" i="5"/>
  <c r="B8" i="5"/>
  <c r="B11" i="5"/>
  <c r="B55" i="5"/>
  <c r="B10" i="5"/>
  <c r="B32" i="5"/>
  <c r="B66" i="5"/>
  <c r="B29" i="5"/>
  <c r="B63" i="5"/>
  <c r="B54" i="5"/>
  <c r="B47" i="5"/>
  <c r="B31" i="5"/>
  <c r="B37" i="5"/>
  <c r="B56" i="5"/>
  <c r="B26" i="5"/>
  <c r="B60" i="5"/>
  <c r="B38" i="5"/>
  <c r="B9" i="5"/>
  <c r="B27" i="5"/>
  <c r="B50" i="5"/>
  <c r="B72" i="5"/>
  <c r="B39" i="5"/>
  <c r="B24" i="5"/>
  <c r="B20" i="5"/>
  <c r="B49" i="5"/>
  <c r="B69" i="5"/>
  <c r="B73" i="5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C80" i="1"/>
  <c r="M80" i="1" l="1"/>
  <c r="J80" i="1"/>
  <c r="G80" i="1"/>
  <c r="D80" i="1"/>
  <c r="L80" i="1"/>
  <c r="I80" i="1"/>
  <c r="F80" i="1"/>
  <c r="K78" i="1" l="1"/>
  <c r="F74" i="4" s="1"/>
  <c r="H78" i="1"/>
  <c r="D74" i="4" s="1"/>
  <c r="E78" i="1"/>
  <c r="B74" i="4" s="1"/>
  <c r="K77" i="1"/>
  <c r="F73" i="4" s="1"/>
  <c r="H77" i="1"/>
  <c r="D73" i="4" s="1"/>
  <c r="E77" i="1"/>
  <c r="B73" i="4" s="1"/>
  <c r="K76" i="1"/>
  <c r="F72" i="4" s="1"/>
  <c r="H76" i="1"/>
  <c r="D72" i="4" s="1"/>
  <c r="E76" i="1"/>
  <c r="B72" i="4" s="1"/>
  <c r="N75" i="1"/>
  <c r="H71" i="4" s="1"/>
  <c r="K75" i="1"/>
  <c r="F71" i="4" s="1"/>
  <c r="H75" i="1"/>
  <c r="D71" i="4" s="1"/>
  <c r="E75" i="1"/>
  <c r="B71" i="4" s="1"/>
  <c r="K74" i="1"/>
  <c r="F70" i="4" s="1"/>
  <c r="H74" i="1"/>
  <c r="D70" i="4" s="1"/>
  <c r="E74" i="1"/>
  <c r="B70" i="4" s="1"/>
  <c r="N73" i="1"/>
  <c r="H69" i="4" s="1"/>
  <c r="K73" i="1"/>
  <c r="F69" i="4" s="1"/>
  <c r="H73" i="1"/>
  <c r="D69" i="4" s="1"/>
  <c r="E73" i="1"/>
  <c r="B69" i="4" s="1"/>
  <c r="N72" i="1"/>
  <c r="H68" i="4" s="1"/>
  <c r="K72" i="1"/>
  <c r="F68" i="4" s="1"/>
  <c r="H72" i="1"/>
  <c r="D68" i="4" s="1"/>
  <c r="E72" i="1"/>
  <c r="B68" i="4" s="1"/>
  <c r="K71" i="1"/>
  <c r="F67" i="4" s="1"/>
  <c r="H71" i="1"/>
  <c r="D67" i="4" s="1"/>
  <c r="E71" i="1"/>
  <c r="B67" i="4" s="1"/>
  <c r="N70" i="1"/>
  <c r="H66" i="4" s="1"/>
  <c r="K70" i="1"/>
  <c r="F66" i="4" s="1"/>
  <c r="H70" i="1"/>
  <c r="D66" i="4" s="1"/>
  <c r="E70" i="1"/>
  <c r="B66" i="4" s="1"/>
  <c r="K68" i="1"/>
  <c r="F64" i="4" s="1"/>
  <c r="H68" i="1"/>
  <c r="D64" i="4" s="1"/>
  <c r="E68" i="1"/>
  <c r="B64" i="4" s="1"/>
  <c r="K67" i="1"/>
  <c r="F63" i="4" s="1"/>
  <c r="H67" i="1"/>
  <c r="D63" i="4" s="1"/>
  <c r="E67" i="1"/>
  <c r="B63" i="4" s="1"/>
  <c r="K66" i="1"/>
  <c r="F62" i="4" s="1"/>
  <c r="H66" i="1"/>
  <c r="D62" i="4" s="1"/>
  <c r="E66" i="1"/>
  <c r="B62" i="4" s="1"/>
  <c r="K65" i="1"/>
  <c r="F61" i="4" s="1"/>
  <c r="H65" i="1"/>
  <c r="D61" i="4" s="1"/>
  <c r="E65" i="1"/>
  <c r="B61" i="4" s="1"/>
  <c r="K64" i="1"/>
  <c r="F60" i="4" s="1"/>
  <c r="H64" i="1"/>
  <c r="D60" i="4" s="1"/>
  <c r="E64" i="1"/>
  <c r="B60" i="4" s="1"/>
  <c r="K63" i="1"/>
  <c r="F59" i="4" s="1"/>
  <c r="H63" i="1"/>
  <c r="D59" i="4" s="1"/>
  <c r="E63" i="1"/>
  <c r="B59" i="4" s="1"/>
  <c r="K62" i="1"/>
  <c r="F58" i="4" s="1"/>
  <c r="H62" i="1"/>
  <c r="D58" i="4" s="1"/>
  <c r="E62" i="1"/>
  <c r="B58" i="4" s="1"/>
  <c r="H27" i="1"/>
  <c r="D23" i="4" s="1"/>
  <c r="K21" i="1"/>
  <c r="F17" i="4" s="1"/>
  <c r="H21" i="1"/>
  <c r="D17" i="4" s="1"/>
  <c r="E21" i="1"/>
  <c r="B17" i="4" s="1"/>
  <c r="N61" i="1"/>
  <c r="H57" i="4" s="1"/>
  <c r="K61" i="1"/>
  <c r="F57" i="4" s="1"/>
  <c r="H61" i="1"/>
  <c r="D57" i="4" s="1"/>
  <c r="E61" i="1"/>
  <c r="B57" i="4" s="1"/>
  <c r="N60" i="1"/>
  <c r="H56" i="4" s="1"/>
  <c r="K60" i="1"/>
  <c r="F56" i="4" s="1"/>
  <c r="H60" i="1"/>
  <c r="D56" i="4" s="1"/>
  <c r="E60" i="1"/>
  <c r="B56" i="4" s="1"/>
  <c r="F55" i="4"/>
  <c r="D55" i="4"/>
  <c r="B55" i="4"/>
  <c r="N58" i="1"/>
  <c r="H54" i="4" s="1"/>
  <c r="K58" i="1"/>
  <c r="F54" i="4" s="1"/>
  <c r="H58" i="1"/>
  <c r="D54" i="4" s="1"/>
  <c r="E58" i="1"/>
  <c r="B54" i="4" s="1"/>
  <c r="K57" i="1"/>
  <c r="F53" i="4" s="1"/>
  <c r="H57" i="1"/>
  <c r="D53" i="4" s="1"/>
  <c r="E57" i="1"/>
  <c r="B53" i="4" s="1"/>
  <c r="K56" i="1"/>
  <c r="F52" i="4" s="1"/>
  <c r="H56" i="1"/>
  <c r="D52" i="4" s="1"/>
  <c r="E56" i="1"/>
  <c r="B52" i="4" s="1"/>
  <c r="K55" i="1"/>
  <c r="F51" i="4" s="1"/>
  <c r="H55" i="1"/>
  <c r="D51" i="4" s="1"/>
  <c r="E55" i="1"/>
  <c r="B51" i="4" s="1"/>
  <c r="K54" i="1"/>
  <c r="F50" i="4" s="1"/>
  <c r="H54" i="1"/>
  <c r="D50" i="4" s="1"/>
  <c r="E54" i="1"/>
  <c r="B50" i="4" s="1"/>
  <c r="K53" i="1"/>
  <c r="F49" i="4" s="1"/>
  <c r="H53" i="1"/>
  <c r="D49" i="4" s="1"/>
  <c r="E53" i="1"/>
  <c r="B49" i="4" s="1"/>
  <c r="K52" i="1"/>
  <c r="F48" i="4" s="1"/>
  <c r="H52" i="1"/>
  <c r="D48" i="4" s="1"/>
  <c r="E52" i="1"/>
  <c r="B48" i="4" s="1"/>
  <c r="K51" i="1"/>
  <c r="F47" i="4" s="1"/>
  <c r="H51" i="1"/>
  <c r="D47" i="4" s="1"/>
  <c r="E51" i="1"/>
  <c r="B47" i="4" s="1"/>
  <c r="K50" i="1"/>
  <c r="F46" i="4" s="1"/>
  <c r="H50" i="1"/>
  <c r="D46" i="4" s="1"/>
  <c r="E50" i="1"/>
  <c r="B46" i="4" s="1"/>
  <c r="K49" i="1"/>
  <c r="F45" i="4" s="1"/>
  <c r="H49" i="1"/>
  <c r="D45" i="4" s="1"/>
  <c r="E49" i="1"/>
  <c r="B45" i="4" s="1"/>
  <c r="N48" i="1"/>
  <c r="H44" i="4" s="1"/>
  <c r="K48" i="1"/>
  <c r="F44" i="4" s="1"/>
  <c r="H48" i="1"/>
  <c r="D44" i="4" s="1"/>
  <c r="E48" i="1"/>
  <c r="B44" i="4" s="1"/>
  <c r="K47" i="1"/>
  <c r="F43" i="4" s="1"/>
  <c r="H47" i="1"/>
  <c r="D43" i="4" s="1"/>
  <c r="E47" i="1"/>
  <c r="B43" i="4" s="1"/>
  <c r="N46" i="1"/>
  <c r="H42" i="4" s="1"/>
  <c r="K46" i="1"/>
  <c r="F42" i="4" s="1"/>
  <c r="H46" i="1"/>
  <c r="D42" i="4" s="1"/>
  <c r="B42" i="4"/>
  <c r="K45" i="1"/>
  <c r="F41" i="4" s="1"/>
  <c r="H45" i="1"/>
  <c r="D41" i="4" s="1"/>
  <c r="E45" i="1"/>
  <c r="B41" i="4" s="1"/>
  <c r="K44" i="1"/>
  <c r="F40" i="4" s="1"/>
  <c r="H44" i="1"/>
  <c r="D40" i="4" s="1"/>
  <c r="E44" i="1"/>
  <c r="B40" i="4" s="1"/>
  <c r="N43" i="1"/>
  <c r="H39" i="4" s="1"/>
  <c r="K43" i="1"/>
  <c r="F39" i="4" s="1"/>
  <c r="H43" i="1"/>
  <c r="D39" i="4" s="1"/>
  <c r="E43" i="1"/>
  <c r="B39" i="4" s="1"/>
  <c r="N42" i="1"/>
  <c r="H38" i="4" s="1"/>
  <c r="K42" i="1"/>
  <c r="F38" i="4" s="1"/>
  <c r="H42" i="1"/>
  <c r="D38" i="4" s="1"/>
  <c r="E42" i="1"/>
  <c r="B38" i="4" s="1"/>
  <c r="K41" i="1"/>
  <c r="F37" i="4" s="1"/>
  <c r="H41" i="1"/>
  <c r="D37" i="4" s="1"/>
  <c r="E41" i="1"/>
  <c r="B37" i="4" s="1"/>
  <c r="K40" i="1"/>
  <c r="F36" i="4" s="1"/>
  <c r="H40" i="1"/>
  <c r="D36" i="4" s="1"/>
  <c r="E40" i="1"/>
  <c r="B36" i="4" s="1"/>
  <c r="N39" i="1"/>
  <c r="H35" i="4" s="1"/>
  <c r="K39" i="1"/>
  <c r="F35" i="4" s="1"/>
  <c r="H39" i="1"/>
  <c r="D35" i="4" s="1"/>
  <c r="E39" i="1"/>
  <c r="B35" i="4" s="1"/>
  <c r="N38" i="1"/>
  <c r="H34" i="4" s="1"/>
  <c r="K38" i="1"/>
  <c r="F34" i="4" s="1"/>
  <c r="H38" i="1"/>
  <c r="D34" i="4" s="1"/>
  <c r="E38" i="1"/>
  <c r="B34" i="4" s="1"/>
  <c r="K37" i="1"/>
  <c r="F33" i="4" s="1"/>
  <c r="H37" i="1"/>
  <c r="D33" i="4" s="1"/>
  <c r="E37" i="1"/>
  <c r="B33" i="4" s="1"/>
  <c r="K36" i="1"/>
  <c r="F32" i="4" s="1"/>
  <c r="H36" i="1"/>
  <c r="D32" i="4" s="1"/>
  <c r="E36" i="1"/>
  <c r="B32" i="4" s="1"/>
  <c r="N35" i="1"/>
  <c r="H31" i="4" s="1"/>
  <c r="K35" i="1"/>
  <c r="F31" i="4" s="1"/>
  <c r="H35" i="1"/>
  <c r="D31" i="4" s="1"/>
  <c r="E35" i="1"/>
  <c r="B31" i="4" s="1"/>
  <c r="K34" i="1"/>
  <c r="F30" i="4" s="1"/>
  <c r="H34" i="1"/>
  <c r="D30" i="4" s="1"/>
  <c r="E34" i="1"/>
  <c r="B30" i="4" s="1"/>
  <c r="K33" i="1"/>
  <c r="F29" i="4" s="1"/>
  <c r="H33" i="1"/>
  <c r="D29" i="4" s="1"/>
  <c r="E33" i="1"/>
  <c r="B29" i="4" s="1"/>
  <c r="K32" i="1"/>
  <c r="F28" i="4" s="1"/>
  <c r="H32" i="1"/>
  <c r="D28" i="4" s="1"/>
  <c r="B28" i="4"/>
  <c r="N31" i="1"/>
  <c r="H27" i="4" s="1"/>
  <c r="K31" i="1"/>
  <c r="F27" i="4" s="1"/>
  <c r="H31" i="1"/>
  <c r="D27" i="4" s="1"/>
  <c r="E31" i="1"/>
  <c r="B27" i="4" s="1"/>
  <c r="K30" i="1"/>
  <c r="F26" i="4" s="1"/>
  <c r="H30" i="1"/>
  <c r="D26" i="4" s="1"/>
  <c r="E30" i="1"/>
  <c r="B26" i="4" s="1"/>
  <c r="K29" i="1"/>
  <c r="F25" i="4" s="1"/>
  <c r="H29" i="1"/>
  <c r="D25" i="4" s="1"/>
  <c r="E29" i="1"/>
  <c r="B25" i="4" s="1"/>
  <c r="N28" i="1"/>
  <c r="H24" i="4" s="1"/>
  <c r="K28" i="1"/>
  <c r="F24" i="4" s="1"/>
  <c r="H28" i="1"/>
  <c r="D24" i="4" s="1"/>
  <c r="E28" i="1"/>
  <c r="B24" i="4" s="1"/>
  <c r="K27" i="1"/>
  <c r="F23" i="4" s="1"/>
  <c r="E27" i="1"/>
  <c r="B23" i="4" s="1"/>
  <c r="N26" i="1"/>
  <c r="H22" i="4" s="1"/>
  <c r="K26" i="1"/>
  <c r="F22" i="4" s="1"/>
  <c r="H26" i="1"/>
  <c r="D22" i="4" s="1"/>
  <c r="E26" i="1"/>
  <c r="B22" i="4" s="1"/>
  <c r="N25" i="1"/>
  <c r="H21" i="4" s="1"/>
  <c r="K25" i="1"/>
  <c r="F21" i="4" s="1"/>
  <c r="H25" i="1"/>
  <c r="D21" i="4" s="1"/>
  <c r="E25" i="1"/>
  <c r="B21" i="4" s="1"/>
  <c r="N23" i="1"/>
  <c r="H19" i="4" s="1"/>
  <c r="K23" i="1"/>
  <c r="F19" i="4" s="1"/>
  <c r="H23" i="1"/>
  <c r="D19" i="4" s="1"/>
  <c r="E23" i="1"/>
  <c r="B19" i="4" s="1"/>
  <c r="K22" i="1"/>
  <c r="F18" i="4" s="1"/>
  <c r="H22" i="1"/>
  <c r="D18" i="4" s="1"/>
  <c r="E22" i="1"/>
  <c r="B18" i="4" s="1"/>
  <c r="K20" i="1"/>
  <c r="F16" i="4" s="1"/>
  <c r="H20" i="1"/>
  <c r="D16" i="4" s="1"/>
  <c r="E20" i="1"/>
  <c r="B16" i="4" s="1"/>
  <c r="K24" i="1"/>
  <c r="F20" i="4" s="1"/>
  <c r="H24" i="1"/>
  <c r="D20" i="4" s="1"/>
  <c r="E24" i="1"/>
  <c r="B20" i="4" s="1"/>
  <c r="K19" i="1"/>
  <c r="F15" i="4" s="1"/>
  <c r="H19" i="1"/>
  <c r="D15" i="4" s="1"/>
  <c r="E19" i="1"/>
  <c r="B15" i="4" s="1"/>
  <c r="K18" i="1"/>
  <c r="F14" i="4" s="1"/>
  <c r="H18" i="1"/>
  <c r="D14" i="4" s="1"/>
  <c r="E18" i="1"/>
  <c r="B14" i="4" s="1"/>
  <c r="N17" i="1"/>
  <c r="H13" i="4" s="1"/>
  <c r="K17" i="1"/>
  <c r="F13" i="4" s="1"/>
  <c r="H17" i="1"/>
  <c r="D13" i="4" s="1"/>
  <c r="E17" i="1"/>
  <c r="B13" i="4" s="1"/>
  <c r="K16" i="1"/>
  <c r="F12" i="4" s="1"/>
  <c r="H16" i="1"/>
  <c r="D12" i="4" s="1"/>
  <c r="E16" i="1"/>
  <c r="B12" i="4" s="1"/>
  <c r="D73" i="10" l="1"/>
  <c r="E40" i="8"/>
  <c r="E38" i="5"/>
  <c r="D56" i="10"/>
  <c r="E64" i="8"/>
  <c r="E63" i="5"/>
  <c r="H10" i="10"/>
  <c r="I68" i="5"/>
  <c r="I26" i="6"/>
  <c r="I48" i="5"/>
  <c r="I21" i="6"/>
  <c r="H13" i="10"/>
  <c r="C45" i="5"/>
  <c r="B37" i="10"/>
  <c r="C46" i="8"/>
  <c r="G40" i="5"/>
  <c r="F71" i="10"/>
  <c r="G41" i="8"/>
  <c r="B69" i="10"/>
  <c r="C15" i="8"/>
  <c r="C18" i="5"/>
  <c r="C26" i="5"/>
  <c r="B33" i="10"/>
  <c r="C22" i="8"/>
  <c r="E47" i="5"/>
  <c r="E16" i="6"/>
  <c r="D42" i="10"/>
  <c r="E48" i="8"/>
  <c r="G23" i="6"/>
  <c r="G55" i="5"/>
  <c r="F11" i="10"/>
  <c r="G54" i="8"/>
  <c r="G13" i="5"/>
  <c r="F36" i="10"/>
  <c r="G14" i="8"/>
  <c r="G9" i="6"/>
  <c r="E10" i="6"/>
  <c r="E32" i="8"/>
  <c r="E14" i="5"/>
  <c r="D34" i="10"/>
  <c r="B30" i="10"/>
  <c r="C13" i="8"/>
  <c r="C8" i="6"/>
  <c r="C12" i="5"/>
  <c r="C70" i="5"/>
  <c r="B21" i="10"/>
  <c r="C70" i="8"/>
  <c r="C28" i="6"/>
  <c r="G50" i="5"/>
  <c r="F43" i="10"/>
  <c r="G50" i="8"/>
  <c r="C48" i="8"/>
  <c r="C16" i="6"/>
  <c r="C47" i="5"/>
  <c r="B42" i="10"/>
  <c r="E55" i="5"/>
  <c r="E23" i="6"/>
  <c r="D11" i="10"/>
  <c r="E54" i="8"/>
  <c r="E9" i="6"/>
  <c r="E13" i="5"/>
  <c r="D36" i="10"/>
  <c r="E14" i="8"/>
  <c r="B34" i="10"/>
  <c r="C10" i="6"/>
  <c r="C32" i="8"/>
  <c r="C14" i="5"/>
  <c r="G64" i="5"/>
  <c r="F19" i="10"/>
  <c r="G65" i="8"/>
  <c r="I22" i="5"/>
  <c r="H9" i="10"/>
  <c r="I13" i="6"/>
  <c r="G44" i="5"/>
  <c r="F51" i="10"/>
  <c r="G45" i="8"/>
  <c r="G36" i="5"/>
  <c r="F47" i="10"/>
  <c r="G38" i="8"/>
  <c r="G38" i="5"/>
  <c r="F73" i="10"/>
  <c r="G40" i="8"/>
  <c r="C32" i="5"/>
  <c r="C31" i="8"/>
  <c r="B41" i="10"/>
  <c r="C52" i="5"/>
  <c r="B48" i="10"/>
  <c r="C52" i="8"/>
  <c r="F58" i="10"/>
  <c r="G16" i="5"/>
  <c r="G12" i="8"/>
  <c r="G57" i="5"/>
  <c r="F22" i="10"/>
  <c r="G57" i="8"/>
  <c r="F20" i="10"/>
  <c r="G17" i="6"/>
  <c r="G36" i="8"/>
  <c r="G34" i="5"/>
  <c r="E33" i="5"/>
  <c r="D68" i="10"/>
  <c r="E33" i="8"/>
  <c r="C53" i="5"/>
  <c r="B45" i="10"/>
  <c r="C53" i="8"/>
  <c r="B70" i="10"/>
  <c r="C69" i="8"/>
  <c r="C67" i="5"/>
  <c r="G24" i="5"/>
  <c r="F18" i="10"/>
  <c r="G20" i="8"/>
  <c r="G27" i="5"/>
  <c r="F46" i="10"/>
  <c r="G23" i="8"/>
  <c r="C24" i="6"/>
  <c r="C56" i="5"/>
  <c r="B17" i="10"/>
  <c r="C61" i="8"/>
  <c r="B35" i="10"/>
  <c r="C29" i="8"/>
  <c r="C31" i="5"/>
  <c r="F26" i="10"/>
  <c r="G56" i="8"/>
  <c r="G54" i="5"/>
  <c r="C66" i="5"/>
  <c r="B40" i="10"/>
  <c r="C67" i="8"/>
  <c r="G10" i="5"/>
  <c r="F72" i="10"/>
  <c r="G10" i="8"/>
  <c r="C8" i="8"/>
  <c r="C8" i="5"/>
  <c r="B67" i="10"/>
  <c r="E68" i="5"/>
  <c r="D10" i="10"/>
  <c r="E59" i="8"/>
  <c r="E26" i="6"/>
  <c r="F66" i="10"/>
  <c r="G44" i="8"/>
  <c r="G43" i="5"/>
  <c r="I51" i="5"/>
  <c r="I22" i="6"/>
  <c r="H16" i="10"/>
  <c r="E21" i="6"/>
  <c r="E48" i="5"/>
  <c r="D13" i="10"/>
  <c r="E24" i="8"/>
  <c r="D62" i="10"/>
  <c r="E47" i="8"/>
  <c r="E46" i="5"/>
  <c r="G65" i="5"/>
  <c r="F31" i="10"/>
  <c r="G66" i="8"/>
  <c r="E71" i="5"/>
  <c r="D44" i="10"/>
  <c r="E71" i="8"/>
  <c r="C64" i="5"/>
  <c r="C65" i="8"/>
  <c r="B19" i="10"/>
  <c r="G62" i="5"/>
  <c r="F50" i="10"/>
  <c r="G63" i="8"/>
  <c r="E13" i="6"/>
  <c r="D9" i="10"/>
  <c r="E37" i="8"/>
  <c r="E22" i="5"/>
  <c r="E59" i="5"/>
  <c r="D32" i="10"/>
  <c r="E60" i="8"/>
  <c r="B71" i="10"/>
  <c r="C41" i="8"/>
  <c r="C40" i="5"/>
  <c r="G25" i="5"/>
  <c r="G21" i="8"/>
  <c r="F25" i="10"/>
  <c r="C44" i="5"/>
  <c r="B51" i="10"/>
  <c r="C45" i="8"/>
  <c r="E11" i="6"/>
  <c r="E25" i="8"/>
  <c r="E15" i="5"/>
  <c r="D39" i="10"/>
  <c r="F38" i="10"/>
  <c r="G43" i="8"/>
  <c r="G17" i="5"/>
  <c r="G12" i="6"/>
  <c r="C36" i="5"/>
  <c r="B47" i="10"/>
  <c r="C38" i="8"/>
  <c r="E19" i="6"/>
  <c r="E34" i="8"/>
  <c r="E39" i="5"/>
  <c r="D23" i="10"/>
  <c r="F17" i="10"/>
  <c r="G24" i="6"/>
  <c r="G61" i="8"/>
  <c r="G56" i="5"/>
  <c r="G66" i="5"/>
  <c r="F40" i="10"/>
  <c r="G67" i="8"/>
  <c r="F67" i="10"/>
  <c r="G8" i="5"/>
  <c r="G8" i="8"/>
  <c r="D58" i="10"/>
  <c r="E12" i="8"/>
  <c r="E16" i="5"/>
  <c r="D22" i="10"/>
  <c r="E57" i="8"/>
  <c r="E57" i="5"/>
  <c r="E17" i="6"/>
  <c r="E36" i="8"/>
  <c r="D20" i="10"/>
  <c r="E34" i="5"/>
  <c r="B68" i="10"/>
  <c r="C33" i="5"/>
  <c r="C33" i="8"/>
  <c r="D63" i="10"/>
  <c r="E35" i="8"/>
  <c r="E35" i="5"/>
  <c r="I11" i="6"/>
  <c r="I15" i="5"/>
  <c r="H39" i="10"/>
  <c r="G39" i="5"/>
  <c r="G34" i="8"/>
  <c r="G19" i="6"/>
  <c r="F23" i="10"/>
  <c r="I24" i="6"/>
  <c r="H17" i="10"/>
  <c r="I56" i="5"/>
  <c r="G63" i="5"/>
  <c r="F56" i="10"/>
  <c r="G64" i="8"/>
  <c r="C15" i="6"/>
  <c r="C26" i="8"/>
  <c r="C30" i="5"/>
  <c r="B14" i="10"/>
  <c r="D37" i="10"/>
  <c r="E46" i="8"/>
  <c r="E45" i="5"/>
  <c r="B53" i="10"/>
  <c r="C18" i="8"/>
  <c r="C21" i="5"/>
  <c r="C9" i="5"/>
  <c r="C9" i="8"/>
  <c r="B54" i="10"/>
  <c r="F63" i="10"/>
  <c r="G35" i="8"/>
  <c r="G35" i="5"/>
  <c r="E18" i="5"/>
  <c r="E15" i="8"/>
  <c r="D69" i="10"/>
  <c r="C50" i="5"/>
  <c r="B43" i="10"/>
  <c r="C50" i="8"/>
  <c r="C39" i="5"/>
  <c r="C34" i="8"/>
  <c r="C19" i="6"/>
  <c r="B23" i="10"/>
  <c r="D43" i="10"/>
  <c r="E50" i="8"/>
  <c r="E50" i="5"/>
  <c r="C40" i="8"/>
  <c r="C38" i="5"/>
  <c r="B73" i="10"/>
  <c r="E56" i="5"/>
  <c r="D17" i="10"/>
  <c r="E61" i="8"/>
  <c r="E24" i="6"/>
  <c r="F35" i="10"/>
  <c r="G29" i="8"/>
  <c r="G31" i="5"/>
  <c r="B56" i="10"/>
  <c r="C64" i="8"/>
  <c r="C63" i="5"/>
  <c r="E66" i="5"/>
  <c r="D40" i="10"/>
  <c r="E67" i="8"/>
  <c r="B11" i="10"/>
  <c r="C54" i="8"/>
  <c r="C23" i="6"/>
  <c r="C55" i="5"/>
  <c r="E8" i="5"/>
  <c r="D67" i="10"/>
  <c r="E8" i="8"/>
  <c r="G68" i="5"/>
  <c r="G26" i="6"/>
  <c r="F10" i="10"/>
  <c r="G59" i="8"/>
  <c r="C14" i="8"/>
  <c r="C9" i="6"/>
  <c r="C13" i="5"/>
  <c r="B36" i="10"/>
  <c r="B58" i="10"/>
  <c r="C12" i="8"/>
  <c r="C16" i="5"/>
  <c r="G48" i="5"/>
  <c r="G21" i="6"/>
  <c r="F13" i="10"/>
  <c r="G24" i="8"/>
  <c r="F62" i="10"/>
  <c r="G47" i="8"/>
  <c r="G46" i="5"/>
  <c r="B22" i="10"/>
  <c r="C57" i="5"/>
  <c r="C57" i="8"/>
  <c r="F44" i="10"/>
  <c r="G71" i="8"/>
  <c r="G71" i="5"/>
  <c r="D19" i="10"/>
  <c r="E65" i="8"/>
  <c r="E64" i="5"/>
  <c r="B20" i="10"/>
  <c r="C36" i="8"/>
  <c r="C34" i="5"/>
  <c r="C17" i="6"/>
  <c r="G13" i="6"/>
  <c r="G37" i="8"/>
  <c r="G22" i="5"/>
  <c r="F9" i="10"/>
  <c r="F32" i="10"/>
  <c r="G59" i="5"/>
  <c r="G60" i="8"/>
  <c r="E40" i="5"/>
  <c r="D71" i="10"/>
  <c r="E41" i="8"/>
  <c r="C35" i="5"/>
  <c r="C35" i="8"/>
  <c r="B63" i="10"/>
  <c r="E44" i="5"/>
  <c r="D51" i="10"/>
  <c r="E45" i="8"/>
  <c r="G25" i="8"/>
  <c r="G11" i="6"/>
  <c r="G15" i="5"/>
  <c r="F39" i="10"/>
  <c r="I12" i="6"/>
  <c r="H38" i="10"/>
  <c r="I17" i="5"/>
  <c r="D47" i="10"/>
  <c r="E38" i="8"/>
  <c r="E36" i="5"/>
  <c r="I39" i="5"/>
  <c r="I19" i="6"/>
  <c r="H23" i="10"/>
  <c r="C37" i="5"/>
  <c r="C18" i="6"/>
  <c r="B49" i="10"/>
  <c r="C39" i="8"/>
  <c r="G47" i="5"/>
  <c r="F42" i="10"/>
  <c r="G16" i="6"/>
  <c r="G48" i="8"/>
  <c r="C29" i="5"/>
  <c r="C14" i="6"/>
  <c r="B24" i="10"/>
  <c r="C28" i="8"/>
  <c r="E31" i="8"/>
  <c r="E32" i="5"/>
  <c r="D41" i="10"/>
  <c r="I23" i="6"/>
  <c r="I55" i="5"/>
  <c r="H11" i="10"/>
  <c r="E30" i="5"/>
  <c r="E15" i="6"/>
  <c r="D14" i="10"/>
  <c r="E26" i="8"/>
  <c r="E52" i="5"/>
  <c r="E52" i="8"/>
  <c r="D48" i="10"/>
  <c r="I9" i="6"/>
  <c r="I13" i="5"/>
  <c r="H36" i="10"/>
  <c r="C58" i="5"/>
  <c r="B59" i="10"/>
  <c r="C58" i="8"/>
  <c r="G14" i="5"/>
  <c r="F34" i="10"/>
  <c r="G32" i="8"/>
  <c r="G10" i="6"/>
  <c r="B61" i="10"/>
  <c r="C41" i="5"/>
  <c r="C42" i="8"/>
  <c r="G45" i="5"/>
  <c r="G46" i="8"/>
  <c r="F37" i="10"/>
  <c r="E21" i="5"/>
  <c r="D53" i="10"/>
  <c r="E18" i="8"/>
  <c r="I17" i="6"/>
  <c r="I34" i="5"/>
  <c r="H20" i="10"/>
  <c r="E8" i="6"/>
  <c r="E12" i="5"/>
  <c r="D30" i="10"/>
  <c r="E13" i="8"/>
  <c r="E9" i="5"/>
  <c r="D54" i="10"/>
  <c r="E9" i="8"/>
  <c r="G33" i="8"/>
  <c r="F68" i="10"/>
  <c r="G33" i="5"/>
  <c r="D45" i="10"/>
  <c r="E53" i="8"/>
  <c r="E53" i="5"/>
  <c r="C30" i="8"/>
  <c r="B15" i="10"/>
  <c r="C42" i="5"/>
  <c r="C20" i="6"/>
  <c r="D21" i="10"/>
  <c r="E70" i="8"/>
  <c r="E28" i="6"/>
  <c r="E70" i="5"/>
  <c r="D70" i="10"/>
  <c r="E69" i="8"/>
  <c r="E67" i="5"/>
  <c r="G18" i="5"/>
  <c r="F69" i="10"/>
  <c r="G15" i="8"/>
  <c r="C72" i="5"/>
  <c r="B60" i="10"/>
  <c r="C72" i="8"/>
  <c r="E39" i="8"/>
  <c r="E18" i="6"/>
  <c r="E37" i="5"/>
  <c r="D49" i="10"/>
  <c r="G32" i="5"/>
  <c r="F41" i="10"/>
  <c r="G31" i="8"/>
  <c r="B74" i="10"/>
  <c r="C11" i="8"/>
  <c r="C11" i="5"/>
  <c r="G30" i="5"/>
  <c r="F14" i="10"/>
  <c r="G26" i="8"/>
  <c r="G15" i="6"/>
  <c r="G52" i="5"/>
  <c r="F48" i="10"/>
  <c r="G52" i="8"/>
  <c r="C51" i="5"/>
  <c r="B16" i="10"/>
  <c r="C51" i="8"/>
  <c r="C22" i="6"/>
  <c r="E58" i="8"/>
  <c r="E58" i="5"/>
  <c r="D59" i="10"/>
  <c r="I14" i="5"/>
  <c r="H34" i="10"/>
  <c r="I10" i="6"/>
  <c r="E41" i="5"/>
  <c r="D61" i="10"/>
  <c r="E42" i="8"/>
  <c r="C28" i="5"/>
  <c r="C27" i="8"/>
  <c r="B64" i="10"/>
  <c r="G21" i="5"/>
  <c r="F53" i="10"/>
  <c r="G18" i="8"/>
  <c r="B55" i="10"/>
  <c r="C19" i="8"/>
  <c r="C23" i="5"/>
  <c r="G13" i="8"/>
  <c r="F30" i="10"/>
  <c r="G12" i="5"/>
  <c r="G8" i="6"/>
  <c r="G9" i="5"/>
  <c r="G9" i="8"/>
  <c r="F54" i="10"/>
  <c r="C19" i="5"/>
  <c r="B65" i="10"/>
  <c r="C16" i="8"/>
  <c r="G53" i="5"/>
  <c r="F45" i="10"/>
  <c r="G53" i="8"/>
  <c r="E20" i="6"/>
  <c r="D15" i="10"/>
  <c r="E42" i="5"/>
  <c r="E30" i="8"/>
  <c r="G28" i="6"/>
  <c r="F21" i="10"/>
  <c r="G70" i="5"/>
  <c r="G70" i="8"/>
  <c r="G67" i="5"/>
  <c r="G69" i="8"/>
  <c r="F70" i="10"/>
  <c r="C61" i="5"/>
  <c r="B27" i="10"/>
  <c r="C62" i="8"/>
  <c r="C60" i="5"/>
  <c r="B12" i="10"/>
  <c r="C55" i="8"/>
  <c r="C25" i="6"/>
  <c r="E60" i="5"/>
  <c r="E25" i="6"/>
  <c r="D12" i="10"/>
  <c r="E55" i="8"/>
  <c r="E28" i="8"/>
  <c r="E14" i="6"/>
  <c r="E29" i="5"/>
  <c r="D24" i="10"/>
  <c r="C24" i="5"/>
  <c r="B18" i="10"/>
  <c r="C20" i="8"/>
  <c r="E72" i="8"/>
  <c r="E72" i="5"/>
  <c r="D60" i="10"/>
  <c r="B46" i="10"/>
  <c r="C23" i="8"/>
  <c r="C27" i="5"/>
  <c r="G25" i="6"/>
  <c r="G55" i="8"/>
  <c r="G60" i="5"/>
  <c r="F12" i="10"/>
  <c r="G37" i="5"/>
  <c r="F49" i="10"/>
  <c r="G39" i="8"/>
  <c r="G18" i="6"/>
  <c r="C54" i="5"/>
  <c r="B26" i="10"/>
  <c r="C56" i="8"/>
  <c r="G14" i="6"/>
  <c r="G29" i="5"/>
  <c r="F24" i="10"/>
  <c r="G28" i="8"/>
  <c r="B72" i="10"/>
  <c r="C10" i="8"/>
  <c r="C10" i="5"/>
  <c r="E11" i="5"/>
  <c r="E11" i="8"/>
  <c r="D74" i="10"/>
  <c r="I30" i="5"/>
  <c r="I15" i="6"/>
  <c r="H14" i="10"/>
  <c r="C43" i="5"/>
  <c r="B66" i="10"/>
  <c r="C44" i="8"/>
  <c r="E22" i="6"/>
  <c r="D16" i="10"/>
  <c r="E51" i="8"/>
  <c r="E51" i="5"/>
  <c r="F59" i="10"/>
  <c r="G58" i="5"/>
  <c r="G58" i="8"/>
  <c r="C65" i="5"/>
  <c r="B31" i="10"/>
  <c r="C66" i="8"/>
  <c r="G41" i="5"/>
  <c r="F61" i="10"/>
  <c r="G42" i="8"/>
  <c r="E27" i="8"/>
  <c r="E28" i="5"/>
  <c r="D64" i="10"/>
  <c r="B50" i="10"/>
  <c r="C63" i="8"/>
  <c r="C62" i="5"/>
  <c r="E19" i="8"/>
  <c r="E23" i="5"/>
  <c r="D55" i="10"/>
  <c r="I12" i="5"/>
  <c r="I8" i="6"/>
  <c r="H30" i="10"/>
  <c r="D35" i="10"/>
  <c r="E29" i="8"/>
  <c r="E31" i="5"/>
  <c r="D65" i="10"/>
  <c r="E19" i="5"/>
  <c r="E16" i="8"/>
  <c r="C25" i="5"/>
  <c r="C21" i="8"/>
  <c r="B25" i="10"/>
  <c r="G20" i="6"/>
  <c r="F15" i="10"/>
  <c r="G42" i="5"/>
  <c r="G30" i="8"/>
  <c r="I28" i="6"/>
  <c r="H21" i="10"/>
  <c r="I70" i="5"/>
  <c r="C17" i="5"/>
  <c r="B38" i="10"/>
  <c r="C43" i="8"/>
  <c r="C12" i="6"/>
  <c r="E62" i="8"/>
  <c r="D27" i="10"/>
  <c r="E61" i="5"/>
  <c r="D33" i="10"/>
  <c r="E22" i="8"/>
  <c r="E26" i="5"/>
  <c r="F33" i="10"/>
  <c r="G22" i="8"/>
  <c r="G26" i="5"/>
  <c r="I47" i="5"/>
  <c r="H42" i="10"/>
  <c r="I16" i="6"/>
  <c r="E24" i="5"/>
  <c r="D18" i="10"/>
  <c r="E20" i="8"/>
  <c r="F60" i="10"/>
  <c r="G72" i="8"/>
  <c r="G72" i="5"/>
  <c r="E27" i="5"/>
  <c r="D46" i="10"/>
  <c r="E23" i="8"/>
  <c r="I25" i="6"/>
  <c r="I60" i="5"/>
  <c r="H12" i="10"/>
  <c r="I18" i="6"/>
  <c r="I37" i="5"/>
  <c r="H49" i="10"/>
  <c r="D26" i="10"/>
  <c r="E56" i="8"/>
  <c r="E54" i="5"/>
  <c r="I29" i="5"/>
  <c r="I14" i="6"/>
  <c r="H24" i="10"/>
  <c r="E10" i="5"/>
  <c r="D72" i="10"/>
  <c r="E10" i="8"/>
  <c r="G11" i="5"/>
  <c r="G11" i="8"/>
  <c r="F74" i="10"/>
  <c r="C26" i="6"/>
  <c r="C59" i="8"/>
  <c r="C68" i="5"/>
  <c r="B10" i="10"/>
  <c r="D66" i="10"/>
  <c r="E44" i="8"/>
  <c r="E43" i="5"/>
  <c r="G51" i="5"/>
  <c r="F16" i="10"/>
  <c r="G51" i="8"/>
  <c r="G22" i="6"/>
  <c r="C21" i="6"/>
  <c r="B13" i="10"/>
  <c r="C24" i="8"/>
  <c r="C48" i="5"/>
  <c r="C46" i="5"/>
  <c r="B62" i="10"/>
  <c r="C47" i="8"/>
  <c r="E65" i="5"/>
  <c r="D31" i="10"/>
  <c r="E66" i="8"/>
  <c r="B44" i="10"/>
  <c r="C71" i="8"/>
  <c r="C71" i="5"/>
  <c r="G28" i="5"/>
  <c r="F64" i="10"/>
  <c r="G27" i="8"/>
  <c r="E63" i="8"/>
  <c r="E62" i="5"/>
  <c r="D50" i="10"/>
  <c r="G23" i="5"/>
  <c r="F55" i="10"/>
  <c r="G19" i="8"/>
  <c r="C13" i="6"/>
  <c r="B9" i="10"/>
  <c r="C37" i="8"/>
  <c r="C22" i="5"/>
  <c r="C60" i="8"/>
  <c r="B32" i="10"/>
  <c r="C59" i="5"/>
  <c r="G19" i="5"/>
  <c r="F65" i="10"/>
  <c r="G16" i="8"/>
  <c r="E25" i="5"/>
  <c r="E21" i="8"/>
  <c r="D25" i="10"/>
  <c r="I20" i="6"/>
  <c r="H15" i="10"/>
  <c r="I42" i="5"/>
  <c r="C25" i="8"/>
  <c r="C15" i="5"/>
  <c r="B39" i="10"/>
  <c r="C11" i="6"/>
  <c r="E12" i="6"/>
  <c r="E17" i="5"/>
  <c r="E43" i="8"/>
  <c r="D38" i="10"/>
  <c r="G61" i="5"/>
  <c r="F27" i="10"/>
  <c r="G62" i="8"/>
  <c r="B10" i="1"/>
  <c r="N69" i="1" l="1"/>
  <c r="H65" i="4" s="1"/>
  <c r="K69" i="1"/>
  <c r="H8" i="10" l="1"/>
  <c r="I29" i="6"/>
  <c r="I74" i="5"/>
  <c r="F65" i="4"/>
  <c r="K13" i="1"/>
  <c r="F9" i="4" s="1"/>
  <c r="N13" i="1"/>
  <c r="K15" i="1"/>
  <c r="F11" i="4" s="1"/>
  <c r="K14" i="1"/>
  <c r="F10" i="4" s="1"/>
  <c r="K12" i="1"/>
  <c r="F8" i="4" s="1"/>
  <c r="H15" i="1"/>
  <c r="D11" i="4" s="1"/>
  <c r="H14" i="1"/>
  <c r="D10" i="4" s="1"/>
  <c r="H13" i="1"/>
  <c r="D9" i="4" s="1"/>
  <c r="E12" i="1"/>
  <c r="B8" i="4" s="1"/>
  <c r="H69" i="1"/>
  <c r="D65" i="4" s="1"/>
  <c r="E15" i="1"/>
  <c r="B11" i="4" s="1"/>
  <c r="B10" i="4"/>
  <c r="E13" i="1"/>
  <c r="B9" i="4" s="1"/>
  <c r="E69" i="1"/>
  <c r="B65" i="4" s="1"/>
  <c r="C20" i="5" l="1"/>
  <c r="B28" i="10"/>
  <c r="C17" i="8"/>
  <c r="E29" i="6"/>
  <c r="D8" i="10"/>
  <c r="E73" i="8"/>
  <c r="E74" i="5"/>
  <c r="K80" i="1"/>
  <c r="B52" i="10"/>
  <c r="C74" i="8"/>
  <c r="C73" i="5"/>
  <c r="B76" i="4"/>
  <c r="C10" i="4" s="1"/>
  <c r="G27" i="6"/>
  <c r="F29" i="10"/>
  <c r="G68" i="8"/>
  <c r="G69" i="5"/>
  <c r="E69" i="5"/>
  <c r="E27" i="6"/>
  <c r="E68" i="8"/>
  <c r="D76" i="4"/>
  <c r="E10" i="4" s="1"/>
  <c r="D29" i="10"/>
  <c r="E49" i="5"/>
  <c r="E49" i="8"/>
  <c r="D57" i="10"/>
  <c r="C49" i="5"/>
  <c r="B57" i="10"/>
  <c r="C49" i="8"/>
  <c r="G17" i="8"/>
  <c r="F28" i="10"/>
  <c r="G20" i="5"/>
  <c r="G73" i="8"/>
  <c r="G29" i="6"/>
  <c r="F8" i="10"/>
  <c r="G74" i="5"/>
  <c r="H9" i="4"/>
  <c r="N80" i="1"/>
  <c r="B8" i="10"/>
  <c r="C73" i="8"/>
  <c r="C29" i="6"/>
  <c r="C74" i="5"/>
  <c r="E20" i="5"/>
  <c r="D28" i="10"/>
  <c r="E17" i="8"/>
  <c r="F57" i="10"/>
  <c r="G49" i="8"/>
  <c r="G49" i="5"/>
  <c r="B29" i="10"/>
  <c r="C68" i="8"/>
  <c r="C27" i="6"/>
  <c r="C69" i="5"/>
  <c r="G73" i="5"/>
  <c r="G74" i="8"/>
  <c r="F52" i="10"/>
  <c r="F76" i="4"/>
  <c r="G65" i="4" s="1"/>
  <c r="H80" i="1"/>
  <c r="E80" i="1"/>
  <c r="C76" i="5" l="1"/>
  <c r="C8" i="4"/>
  <c r="C52" i="10" s="1"/>
  <c r="C65" i="4"/>
  <c r="D29" i="6" s="1"/>
  <c r="E9" i="4"/>
  <c r="E65" i="4"/>
  <c r="E11" i="4"/>
  <c r="C11" i="4"/>
  <c r="D17" i="8" s="1"/>
  <c r="G76" i="8"/>
  <c r="G31" i="6"/>
  <c r="C31" i="6"/>
  <c r="G8" i="4"/>
  <c r="H74" i="8" s="1"/>
  <c r="B76" i="10"/>
  <c r="H74" i="5"/>
  <c r="G8" i="10"/>
  <c r="H73" i="8"/>
  <c r="H29" i="6"/>
  <c r="G9" i="4"/>
  <c r="D49" i="5"/>
  <c r="C57" i="10"/>
  <c r="D49" i="8"/>
  <c r="C9" i="4"/>
  <c r="C19" i="4"/>
  <c r="C47" i="4"/>
  <c r="C27" i="4"/>
  <c r="C18" i="4"/>
  <c r="C71" i="4"/>
  <c r="C69" i="4"/>
  <c r="C14" i="4"/>
  <c r="C35" i="4"/>
  <c r="C74" i="4"/>
  <c r="C67" i="4"/>
  <c r="C40" i="4"/>
  <c r="C73" i="4"/>
  <c r="C34" i="4"/>
  <c r="C20" i="4"/>
  <c r="C12" i="4"/>
  <c r="C55" i="4"/>
  <c r="C56" i="4"/>
  <c r="C68" i="4"/>
  <c r="C63" i="4"/>
  <c r="C42" i="4"/>
  <c r="C21" i="4"/>
  <c r="C23" i="4"/>
  <c r="C33" i="4"/>
  <c r="C51" i="4"/>
  <c r="C22" i="4"/>
  <c r="C41" i="4"/>
  <c r="C50" i="4"/>
  <c r="C72" i="4"/>
  <c r="C43" i="4"/>
  <c r="C59" i="4"/>
  <c r="C17" i="4"/>
  <c r="C13" i="4"/>
  <c r="C26" i="4"/>
  <c r="C38" i="4"/>
  <c r="C30" i="4"/>
  <c r="C15" i="4"/>
  <c r="C60" i="4"/>
  <c r="C45" i="4"/>
  <c r="C66" i="4"/>
  <c r="C49" i="4"/>
  <c r="C36" i="4"/>
  <c r="C64" i="4"/>
  <c r="C70" i="4"/>
  <c r="C48" i="4"/>
  <c r="C37" i="4"/>
  <c r="C53" i="4"/>
  <c r="C16" i="4"/>
  <c r="C44" i="4"/>
  <c r="C24" i="4"/>
  <c r="C28" i="4"/>
  <c r="C31" i="4"/>
  <c r="C32" i="4"/>
  <c r="C25" i="4"/>
  <c r="C61" i="4"/>
  <c r="C57" i="4"/>
  <c r="C46" i="4"/>
  <c r="C52" i="4"/>
  <c r="C58" i="4"/>
  <c r="C62" i="4"/>
  <c r="C54" i="4"/>
  <c r="C39" i="4"/>
  <c r="C29" i="4"/>
  <c r="E31" i="6"/>
  <c r="F27" i="6" s="1"/>
  <c r="H29" i="10"/>
  <c r="H76" i="10" s="1"/>
  <c r="H76" i="4"/>
  <c r="I27" i="6"/>
  <c r="I31" i="6" s="1"/>
  <c r="I69" i="5"/>
  <c r="I76" i="5" s="1"/>
  <c r="G11" i="4"/>
  <c r="E76" i="5"/>
  <c r="F69" i="5" s="1"/>
  <c r="G25" i="4"/>
  <c r="G47" i="4"/>
  <c r="G49" i="4"/>
  <c r="G68" i="4"/>
  <c r="G17" i="4"/>
  <c r="G55" i="4"/>
  <c r="G59" i="4"/>
  <c r="G48" i="4"/>
  <c r="G34" i="4"/>
  <c r="G14" i="4"/>
  <c r="G71" i="4"/>
  <c r="G36" i="4"/>
  <c r="G22" i="4"/>
  <c r="G50" i="4"/>
  <c r="G66" i="4"/>
  <c r="G37" i="4"/>
  <c r="G70" i="4"/>
  <c r="G26" i="4"/>
  <c r="G54" i="4"/>
  <c r="G21" i="4"/>
  <c r="G20" i="4"/>
  <c r="G44" i="4"/>
  <c r="G24" i="4"/>
  <c r="G18" i="4"/>
  <c r="G12" i="4"/>
  <c r="G52" i="4"/>
  <c r="G19" i="4"/>
  <c r="G16" i="4"/>
  <c r="G30" i="4"/>
  <c r="G28" i="4"/>
  <c r="G58" i="4"/>
  <c r="G72" i="4"/>
  <c r="G39" i="4"/>
  <c r="G46" i="4"/>
  <c r="G67" i="4"/>
  <c r="G45" i="4"/>
  <c r="G53" i="4"/>
  <c r="G33" i="4"/>
  <c r="G23" i="4"/>
  <c r="G15" i="4"/>
  <c r="G51" i="4"/>
  <c r="G41" i="4"/>
  <c r="G38" i="4"/>
  <c r="G64" i="4"/>
  <c r="G43" i="4"/>
  <c r="G13" i="4"/>
  <c r="G42" i="4"/>
  <c r="G31" i="4"/>
  <c r="G29" i="4"/>
  <c r="G27" i="4"/>
  <c r="G32" i="4"/>
  <c r="G73" i="4"/>
  <c r="G69" i="4"/>
  <c r="G62" i="4"/>
  <c r="G40" i="4"/>
  <c r="G74" i="4"/>
  <c r="G60" i="4"/>
  <c r="G57" i="4"/>
  <c r="G61" i="4"/>
  <c r="G63" i="4"/>
  <c r="G35" i="4"/>
  <c r="G56" i="4"/>
  <c r="G76" i="5"/>
  <c r="E22" i="4"/>
  <c r="E29" i="4"/>
  <c r="E48" i="4"/>
  <c r="E32" i="4"/>
  <c r="E73" i="4"/>
  <c r="E12" i="4"/>
  <c r="E74" i="4"/>
  <c r="E20" i="4"/>
  <c r="E35" i="4"/>
  <c r="E57" i="4"/>
  <c r="E36" i="4"/>
  <c r="E63" i="4"/>
  <c r="E68" i="4"/>
  <c r="E55" i="4"/>
  <c r="E19" i="4"/>
  <c r="E30" i="4"/>
  <c r="E39" i="4"/>
  <c r="E62" i="4"/>
  <c r="E66" i="4"/>
  <c r="E42" i="4"/>
  <c r="E58" i="4"/>
  <c r="E21" i="4"/>
  <c r="E61" i="4"/>
  <c r="E34" i="4"/>
  <c r="E72" i="4"/>
  <c r="E40" i="4"/>
  <c r="E52" i="4"/>
  <c r="E45" i="4"/>
  <c r="E47" i="4"/>
  <c r="E26" i="4"/>
  <c r="E16" i="4"/>
  <c r="E53" i="4"/>
  <c r="E31" i="4"/>
  <c r="E17" i="4"/>
  <c r="E44" i="4"/>
  <c r="E41" i="4"/>
  <c r="E33" i="4"/>
  <c r="E50" i="4"/>
  <c r="E60" i="4"/>
  <c r="E54" i="4"/>
  <c r="E67" i="4"/>
  <c r="E13" i="4"/>
  <c r="E49" i="4"/>
  <c r="E15" i="4"/>
  <c r="E51" i="4"/>
  <c r="E69" i="4"/>
  <c r="E56" i="4"/>
  <c r="E43" i="4"/>
  <c r="E64" i="4"/>
  <c r="E18" i="4"/>
  <c r="E14" i="4"/>
  <c r="E46" i="4"/>
  <c r="E25" i="4"/>
  <c r="E28" i="4"/>
  <c r="E38" i="4"/>
  <c r="E27" i="4"/>
  <c r="E23" i="4"/>
  <c r="E24" i="4"/>
  <c r="E59" i="4"/>
  <c r="E37" i="4"/>
  <c r="E70" i="4"/>
  <c r="E71" i="4"/>
  <c r="C76" i="8"/>
  <c r="E76" i="8"/>
  <c r="F17" i="8" s="1"/>
  <c r="G10" i="4"/>
  <c r="F76" i="10"/>
  <c r="D76" i="10"/>
  <c r="E8" i="10" s="1"/>
  <c r="F74" i="5" l="1"/>
  <c r="D74" i="5"/>
  <c r="D73" i="8"/>
  <c r="D74" i="8"/>
  <c r="I74" i="8" s="1"/>
  <c r="C8" i="10"/>
  <c r="J25" i="4"/>
  <c r="J26" i="10" s="1"/>
  <c r="N26" i="10" s="1"/>
  <c r="D73" i="5"/>
  <c r="F49" i="5"/>
  <c r="G52" i="10"/>
  <c r="D20" i="5"/>
  <c r="C28" i="10"/>
  <c r="J8" i="4"/>
  <c r="J52" i="10" s="1"/>
  <c r="N52" i="10" s="1"/>
  <c r="J11" i="4"/>
  <c r="H73" i="5"/>
  <c r="F68" i="8"/>
  <c r="F20" i="5"/>
  <c r="F29" i="6"/>
  <c r="E28" i="10"/>
  <c r="J41" i="4"/>
  <c r="J59" i="10" s="1"/>
  <c r="N59" i="10" s="1"/>
  <c r="H45" i="8"/>
  <c r="H44" i="5"/>
  <c r="G51" i="10"/>
  <c r="C9" i="10"/>
  <c r="D37" i="8"/>
  <c r="D13" i="6"/>
  <c r="D22" i="5"/>
  <c r="D39" i="5"/>
  <c r="D19" i="6"/>
  <c r="D34" i="8"/>
  <c r="C23" i="10"/>
  <c r="H58" i="8"/>
  <c r="G59" i="10"/>
  <c r="H58" i="5"/>
  <c r="H72" i="5"/>
  <c r="G60" i="10"/>
  <c r="H72" i="8"/>
  <c r="D62" i="5"/>
  <c r="C50" i="10"/>
  <c r="D63" i="8"/>
  <c r="J53" i="4"/>
  <c r="H24" i="5"/>
  <c r="G18" i="10"/>
  <c r="H20" i="8"/>
  <c r="D54" i="5"/>
  <c r="C26" i="10"/>
  <c r="D56" i="8"/>
  <c r="C66" i="10"/>
  <c r="D44" i="8"/>
  <c r="D43" i="5"/>
  <c r="J37" i="4"/>
  <c r="C31" i="10"/>
  <c r="D66" i="8"/>
  <c r="D65" i="5"/>
  <c r="J45" i="4"/>
  <c r="C67" i="10"/>
  <c r="D8" i="8"/>
  <c r="D8" i="5"/>
  <c r="J33" i="4"/>
  <c r="J12" i="4"/>
  <c r="C18" i="10"/>
  <c r="D20" i="8"/>
  <c r="D24" i="5"/>
  <c r="G57" i="10"/>
  <c r="H49" i="8"/>
  <c r="H49" i="5"/>
  <c r="G30" i="10"/>
  <c r="H8" i="6"/>
  <c r="H12" i="5"/>
  <c r="H13" i="8"/>
  <c r="H12" i="8"/>
  <c r="H16" i="5"/>
  <c r="G58" i="10"/>
  <c r="G11" i="10"/>
  <c r="H54" i="8"/>
  <c r="H55" i="5"/>
  <c r="H23" i="6"/>
  <c r="G43" i="10"/>
  <c r="H50" i="8"/>
  <c r="H50" i="5"/>
  <c r="H18" i="5"/>
  <c r="G69" i="10"/>
  <c r="H15" i="8"/>
  <c r="H40" i="8"/>
  <c r="H38" i="5"/>
  <c r="G73" i="10"/>
  <c r="H44" i="8"/>
  <c r="H43" i="5"/>
  <c r="G66" i="10"/>
  <c r="H54" i="5"/>
  <c r="H56" i="8"/>
  <c r="G26" i="10"/>
  <c r="F50" i="5"/>
  <c r="F18" i="5"/>
  <c r="F23" i="5"/>
  <c r="F14" i="5"/>
  <c r="F26" i="5"/>
  <c r="F62" i="5"/>
  <c r="F17" i="5"/>
  <c r="F48" i="5"/>
  <c r="F32" i="5"/>
  <c r="F58" i="5"/>
  <c r="F42" i="5"/>
  <c r="F46" i="5"/>
  <c r="F43" i="5"/>
  <c r="F9" i="5"/>
  <c r="F44" i="5"/>
  <c r="F56" i="5"/>
  <c r="F21" i="5"/>
  <c r="F68" i="5"/>
  <c r="F12" i="5"/>
  <c r="F67" i="5"/>
  <c r="F36" i="5"/>
  <c r="F64" i="5"/>
  <c r="F55" i="5"/>
  <c r="F22" i="5"/>
  <c r="F30" i="5"/>
  <c r="F27" i="5"/>
  <c r="F66" i="5"/>
  <c r="F31" i="5"/>
  <c r="F41" i="5"/>
  <c r="F11" i="5"/>
  <c r="F53" i="5"/>
  <c r="F19" i="5"/>
  <c r="F47" i="5"/>
  <c r="F29" i="5"/>
  <c r="F51" i="5"/>
  <c r="F10" i="5"/>
  <c r="F52" i="5"/>
  <c r="F39" i="5"/>
  <c r="F28" i="5"/>
  <c r="F16" i="5"/>
  <c r="F57" i="5"/>
  <c r="F40" i="5"/>
  <c r="F38" i="5"/>
  <c r="F70" i="5"/>
  <c r="F61" i="5"/>
  <c r="F24" i="5"/>
  <c r="F34" i="5"/>
  <c r="F60" i="5"/>
  <c r="F8" i="5"/>
  <c r="F15" i="5"/>
  <c r="F25" i="5"/>
  <c r="F65" i="5"/>
  <c r="F71" i="5"/>
  <c r="F45" i="5"/>
  <c r="F72" i="5"/>
  <c r="F33" i="5"/>
  <c r="F59" i="5"/>
  <c r="F54" i="5"/>
  <c r="F35" i="5"/>
  <c r="F63" i="5"/>
  <c r="F37" i="5"/>
  <c r="F13" i="5"/>
  <c r="C20" i="10"/>
  <c r="D36" i="8"/>
  <c r="D34" i="5"/>
  <c r="D17" i="6"/>
  <c r="C74" i="10"/>
  <c r="D11" i="8"/>
  <c r="D11" i="5"/>
  <c r="J32" i="4"/>
  <c r="D71" i="5"/>
  <c r="D71" i="8"/>
  <c r="C44" i="10"/>
  <c r="J48" i="4"/>
  <c r="D19" i="5"/>
  <c r="C65" i="10"/>
  <c r="D16" i="8"/>
  <c r="J60" i="4"/>
  <c r="D46" i="5"/>
  <c r="C62" i="10"/>
  <c r="D47" i="8"/>
  <c r="J43" i="4"/>
  <c r="D31" i="5"/>
  <c r="C35" i="10"/>
  <c r="D29" i="8"/>
  <c r="J23" i="4"/>
  <c r="C33" i="10"/>
  <c r="D22" i="8"/>
  <c r="D26" i="5"/>
  <c r="J20" i="4"/>
  <c r="D15" i="5"/>
  <c r="C39" i="10"/>
  <c r="D11" i="6"/>
  <c r="D25" i="8"/>
  <c r="H34" i="5"/>
  <c r="H17" i="6"/>
  <c r="H36" i="8"/>
  <c r="G20" i="10"/>
  <c r="H64" i="8"/>
  <c r="G56" i="10"/>
  <c r="H63" i="5"/>
  <c r="C41" i="10"/>
  <c r="D31" i="8"/>
  <c r="D32" i="5"/>
  <c r="J29" i="4"/>
  <c r="H69" i="5"/>
  <c r="G29" i="10"/>
  <c r="H68" i="8"/>
  <c r="H27" i="6"/>
  <c r="H36" i="5"/>
  <c r="H38" i="8"/>
  <c r="G47" i="10"/>
  <c r="H67" i="5"/>
  <c r="G70" i="10"/>
  <c r="H69" i="8"/>
  <c r="D51" i="5"/>
  <c r="D22" i="6"/>
  <c r="C16" i="10"/>
  <c r="D51" i="8"/>
  <c r="D72" i="5"/>
  <c r="D72" i="8"/>
  <c r="J14" i="4"/>
  <c r="C60" i="10"/>
  <c r="F29" i="8"/>
  <c r="F15" i="8"/>
  <c r="F18" i="8"/>
  <c r="F30" i="8"/>
  <c r="F23" i="8"/>
  <c r="F42" i="8"/>
  <c r="F39" i="8"/>
  <c r="F71" i="8"/>
  <c r="F16" i="8"/>
  <c r="F45" i="8"/>
  <c r="F55" i="8"/>
  <c r="F14" i="8"/>
  <c r="F20" i="8"/>
  <c r="F9" i="8"/>
  <c r="F62" i="8"/>
  <c r="F60" i="8"/>
  <c r="F57" i="8"/>
  <c r="F40" i="8"/>
  <c r="F70" i="8"/>
  <c r="F72" i="8"/>
  <c r="F44" i="8"/>
  <c r="F46" i="8"/>
  <c r="F27" i="8"/>
  <c r="F54" i="8"/>
  <c r="F19" i="8"/>
  <c r="F28" i="8"/>
  <c r="F37" i="8"/>
  <c r="F31" i="8"/>
  <c r="F8" i="8"/>
  <c r="F21" i="8"/>
  <c r="F35" i="8"/>
  <c r="F26" i="8"/>
  <c r="F22" i="8"/>
  <c r="F33" i="8"/>
  <c r="F52" i="8"/>
  <c r="F32" i="8"/>
  <c r="F24" i="8"/>
  <c r="F56" i="8"/>
  <c r="F12" i="8"/>
  <c r="F69" i="8"/>
  <c r="F65" i="8"/>
  <c r="F47" i="8"/>
  <c r="F41" i="8"/>
  <c r="F59" i="8"/>
  <c r="F58" i="8"/>
  <c r="F64" i="8"/>
  <c r="F67" i="8"/>
  <c r="F10" i="8"/>
  <c r="F25" i="8"/>
  <c r="F63" i="8"/>
  <c r="F43" i="8"/>
  <c r="F38" i="8"/>
  <c r="F66" i="8"/>
  <c r="F53" i="8"/>
  <c r="F61" i="8"/>
  <c r="F11" i="8"/>
  <c r="F48" i="8"/>
  <c r="F50" i="8"/>
  <c r="F51" i="8"/>
  <c r="F34" i="8"/>
  <c r="F36" i="8"/>
  <c r="F13" i="8"/>
  <c r="G10" i="10"/>
  <c r="H59" i="8"/>
  <c r="H26" i="6"/>
  <c r="H68" i="5"/>
  <c r="H53" i="8"/>
  <c r="H53" i="5"/>
  <c r="G45" i="10"/>
  <c r="G13" i="10"/>
  <c r="H21" i="6"/>
  <c r="H24" i="8"/>
  <c r="H48" i="5"/>
  <c r="H31" i="5"/>
  <c r="H29" i="8"/>
  <c r="G35" i="10"/>
  <c r="J58" i="4"/>
  <c r="H59" i="5"/>
  <c r="G32" i="10"/>
  <c r="H60" i="8"/>
  <c r="H48" i="8"/>
  <c r="H47" i="5"/>
  <c r="H16" i="6"/>
  <c r="G42" i="10"/>
  <c r="H42" i="5"/>
  <c r="H30" i="8"/>
  <c r="H20" i="6"/>
  <c r="G15" i="10"/>
  <c r="H71" i="5"/>
  <c r="G44" i="10"/>
  <c r="H71" i="8"/>
  <c r="E57" i="10"/>
  <c r="I31" i="4"/>
  <c r="I44" i="4"/>
  <c r="J44" i="4" s="1"/>
  <c r="I38" i="4"/>
  <c r="J38" i="4" s="1"/>
  <c r="I54" i="4"/>
  <c r="I39" i="4"/>
  <c r="J39" i="4" s="1"/>
  <c r="I35" i="4"/>
  <c r="J35" i="4" s="1"/>
  <c r="I13" i="4"/>
  <c r="J13" i="4" s="1"/>
  <c r="I27" i="4"/>
  <c r="J27" i="4" s="1"/>
  <c r="I71" i="4"/>
  <c r="J71" i="4" s="1"/>
  <c r="I56" i="4"/>
  <c r="J56" i="4" s="1"/>
  <c r="I69" i="4"/>
  <c r="J69" i="4" s="1"/>
  <c r="I19" i="4"/>
  <c r="J19" i="4" s="1"/>
  <c r="I21" i="4"/>
  <c r="J21" i="4" s="1"/>
  <c r="I42" i="4"/>
  <c r="J42" i="4" s="1"/>
  <c r="I22" i="4"/>
  <c r="I57" i="4"/>
  <c r="J57" i="4" s="1"/>
  <c r="I24" i="4"/>
  <c r="I34" i="4"/>
  <c r="J34" i="4" s="1"/>
  <c r="I68" i="4"/>
  <c r="J68" i="4" s="1"/>
  <c r="I66" i="4"/>
  <c r="J66" i="4" s="1"/>
  <c r="I65" i="4"/>
  <c r="C45" i="10"/>
  <c r="D53" i="8"/>
  <c r="D53" i="5"/>
  <c r="J62" i="4"/>
  <c r="D55" i="5"/>
  <c r="D23" i="6"/>
  <c r="C11" i="10"/>
  <c r="D54" i="8"/>
  <c r="J70" i="4"/>
  <c r="D69" i="8"/>
  <c r="C70" i="10"/>
  <c r="D67" i="5"/>
  <c r="D50" i="8"/>
  <c r="D50" i="5"/>
  <c r="C43" i="10"/>
  <c r="J15" i="4"/>
  <c r="D15" i="8"/>
  <c r="J72" i="4"/>
  <c r="C69" i="10"/>
  <c r="D18" i="5"/>
  <c r="D24" i="6"/>
  <c r="D56" i="5"/>
  <c r="D61" i="8"/>
  <c r="C17" i="10"/>
  <c r="D15" i="6"/>
  <c r="D26" i="8"/>
  <c r="C14" i="10"/>
  <c r="D30" i="5"/>
  <c r="D17" i="5"/>
  <c r="D43" i="8"/>
  <c r="C38" i="10"/>
  <c r="D12" i="6"/>
  <c r="H29" i="5"/>
  <c r="H28" i="8"/>
  <c r="H14" i="6"/>
  <c r="G24" i="10"/>
  <c r="G38" i="10"/>
  <c r="H43" i="8"/>
  <c r="H12" i="6"/>
  <c r="H17" i="5"/>
  <c r="C47" i="10"/>
  <c r="D36" i="5"/>
  <c r="D38" i="8"/>
  <c r="J74" i="4"/>
  <c r="D20" i="6"/>
  <c r="D42" i="5"/>
  <c r="C15" i="10"/>
  <c r="D30" i="8"/>
  <c r="C19" i="10"/>
  <c r="D65" i="8"/>
  <c r="D64" i="5"/>
  <c r="J51" i="4"/>
  <c r="G41" i="10"/>
  <c r="H31" i="8"/>
  <c r="H32" i="5"/>
  <c r="H15" i="6"/>
  <c r="H30" i="5"/>
  <c r="G14" i="10"/>
  <c r="H26" i="8"/>
  <c r="C29" i="10"/>
  <c r="D68" i="8"/>
  <c r="D27" i="6"/>
  <c r="D69" i="5"/>
  <c r="F73" i="8"/>
  <c r="H25" i="5"/>
  <c r="H21" i="8"/>
  <c r="G25" i="10"/>
  <c r="H11" i="6"/>
  <c r="H25" i="8"/>
  <c r="H15" i="5"/>
  <c r="G39" i="10"/>
  <c r="H39" i="5"/>
  <c r="H34" i="8"/>
  <c r="H19" i="6"/>
  <c r="G23" i="10"/>
  <c r="G67" i="10"/>
  <c r="H8" i="8"/>
  <c r="H8" i="5"/>
  <c r="G40" i="10"/>
  <c r="H67" i="8"/>
  <c r="H66" i="5"/>
  <c r="H10" i="6"/>
  <c r="H14" i="5"/>
  <c r="G34" i="10"/>
  <c r="H32" i="8"/>
  <c r="H28" i="5"/>
  <c r="G64" i="10"/>
  <c r="H27" i="8"/>
  <c r="G68" i="10"/>
  <c r="H33" i="8"/>
  <c r="H33" i="5"/>
  <c r="H20" i="5"/>
  <c r="H17" i="8"/>
  <c r="I17" i="8" s="1"/>
  <c r="G28" i="10"/>
  <c r="D60" i="8"/>
  <c r="D59" i="5"/>
  <c r="C32" i="10"/>
  <c r="C40" i="10"/>
  <c r="D67" i="8"/>
  <c r="J28" i="4"/>
  <c r="D66" i="5"/>
  <c r="D10" i="8"/>
  <c r="D10" i="5"/>
  <c r="C72" i="10"/>
  <c r="J30" i="4"/>
  <c r="D28" i="5"/>
  <c r="C64" i="10"/>
  <c r="D27" i="8"/>
  <c r="J50" i="4"/>
  <c r="C13" i="10"/>
  <c r="D24" i="8"/>
  <c r="D48" i="5"/>
  <c r="D21" i="6"/>
  <c r="D61" i="5"/>
  <c r="J73" i="4"/>
  <c r="C27" i="10"/>
  <c r="D62" i="8"/>
  <c r="D40" i="8"/>
  <c r="C73" i="10"/>
  <c r="D38" i="5"/>
  <c r="J18" i="4"/>
  <c r="H25" i="6"/>
  <c r="H60" i="5"/>
  <c r="G12" i="10"/>
  <c r="H55" i="8"/>
  <c r="C46" i="10"/>
  <c r="D23" i="8"/>
  <c r="D27" i="5"/>
  <c r="J16" i="4"/>
  <c r="D8" i="6"/>
  <c r="C30" i="10"/>
  <c r="D13" i="8"/>
  <c r="D12" i="5"/>
  <c r="H18" i="8"/>
  <c r="G53" i="10"/>
  <c r="H21" i="5"/>
  <c r="C71" i="10"/>
  <c r="D41" i="8"/>
  <c r="D40" i="5"/>
  <c r="J61" i="4"/>
  <c r="J55" i="4"/>
  <c r="C55" i="10"/>
  <c r="D19" i="8"/>
  <c r="D23" i="5"/>
  <c r="H51" i="5"/>
  <c r="H22" i="6"/>
  <c r="G16" i="10"/>
  <c r="H51" i="8"/>
  <c r="D33" i="5"/>
  <c r="C68" i="10"/>
  <c r="D33" i="8"/>
  <c r="J59" i="4"/>
  <c r="E51" i="10"/>
  <c r="E44" i="10"/>
  <c r="E25" i="10"/>
  <c r="E50" i="10"/>
  <c r="E53" i="10"/>
  <c r="E23" i="10"/>
  <c r="E65" i="10"/>
  <c r="E62" i="10"/>
  <c r="E21" i="10"/>
  <c r="E32" i="10"/>
  <c r="E54" i="10"/>
  <c r="E48" i="10"/>
  <c r="E36" i="10"/>
  <c r="E73" i="10"/>
  <c r="E20" i="10"/>
  <c r="E26" i="10"/>
  <c r="E67" i="10"/>
  <c r="E37" i="10"/>
  <c r="E59" i="10"/>
  <c r="E61" i="10"/>
  <c r="E40" i="10"/>
  <c r="E10" i="10"/>
  <c r="E22" i="10"/>
  <c r="E66" i="10"/>
  <c r="E45" i="10"/>
  <c r="E35" i="10"/>
  <c r="E17" i="10"/>
  <c r="E24" i="10"/>
  <c r="E56" i="10"/>
  <c r="E74" i="10"/>
  <c r="E16" i="10"/>
  <c r="E55" i="10"/>
  <c r="E72" i="10"/>
  <c r="E71" i="10"/>
  <c r="E43" i="10"/>
  <c r="E38" i="10"/>
  <c r="E15" i="10"/>
  <c r="E58" i="10"/>
  <c r="E41" i="10"/>
  <c r="E49" i="10"/>
  <c r="E27" i="10"/>
  <c r="E12" i="10"/>
  <c r="E42" i="10"/>
  <c r="E46" i="10"/>
  <c r="E19" i="10"/>
  <c r="E13" i="10"/>
  <c r="E34" i="10"/>
  <c r="E47" i="10"/>
  <c r="E63" i="10"/>
  <c r="E14" i="10"/>
  <c r="E68" i="10"/>
  <c r="E70" i="10"/>
  <c r="E60" i="10"/>
  <c r="E30" i="10"/>
  <c r="E69" i="10"/>
  <c r="E33" i="10"/>
  <c r="E31" i="10"/>
  <c r="E39" i="10"/>
  <c r="E9" i="10"/>
  <c r="E64" i="10"/>
  <c r="E18" i="10"/>
  <c r="E11" i="10"/>
  <c r="G71" i="10"/>
  <c r="H41" i="8"/>
  <c r="H40" i="5"/>
  <c r="H61" i="5"/>
  <c r="G27" i="10"/>
  <c r="H62" i="8"/>
  <c r="H46" i="5"/>
  <c r="G62" i="10"/>
  <c r="H47" i="8"/>
  <c r="G50" i="10"/>
  <c r="H63" i="8"/>
  <c r="H62" i="5"/>
  <c r="H10" i="8"/>
  <c r="H10" i="5"/>
  <c r="G72" i="10"/>
  <c r="H22" i="8"/>
  <c r="H26" i="5"/>
  <c r="G33" i="10"/>
  <c r="H18" i="6"/>
  <c r="H39" i="8"/>
  <c r="G49" i="10"/>
  <c r="H37" i="5"/>
  <c r="H19" i="8"/>
  <c r="H23" i="5"/>
  <c r="G55" i="10"/>
  <c r="F49" i="8"/>
  <c r="I9" i="4"/>
  <c r="E29" i="10"/>
  <c r="C53" i="10"/>
  <c r="D18" i="8"/>
  <c r="J52" i="4"/>
  <c r="D21" i="5"/>
  <c r="C42" i="10"/>
  <c r="D48" i="8"/>
  <c r="D16" i="6"/>
  <c r="D47" i="5"/>
  <c r="J24" i="4"/>
  <c r="D35" i="5"/>
  <c r="J64" i="4"/>
  <c r="C63" i="10"/>
  <c r="D35" i="8"/>
  <c r="D9" i="6"/>
  <c r="D13" i="5"/>
  <c r="D14" i="8"/>
  <c r="C36" i="10"/>
  <c r="D58" i="5"/>
  <c r="D58" i="8"/>
  <c r="C59" i="10"/>
  <c r="D21" i="8"/>
  <c r="D25" i="5"/>
  <c r="C25" i="10"/>
  <c r="J63" i="4"/>
  <c r="D16" i="5"/>
  <c r="C58" i="10"/>
  <c r="D12" i="8"/>
  <c r="J40" i="4"/>
  <c r="D29" i="5"/>
  <c r="C24" i="10"/>
  <c r="D14" i="6"/>
  <c r="D28" i="8"/>
  <c r="H16" i="8"/>
  <c r="G65" i="10"/>
  <c r="H19" i="5"/>
  <c r="H9" i="6"/>
  <c r="H14" i="8"/>
  <c r="H13" i="5"/>
  <c r="G36" i="10"/>
  <c r="G21" i="10"/>
  <c r="H70" i="8"/>
  <c r="H28" i="6"/>
  <c r="H70" i="5"/>
  <c r="D45" i="5"/>
  <c r="C37" i="10"/>
  <c r="D46" i="8"/>
  <c r="J49" i="4"/>
  <c r="D25" i="6"/>
  <c r="D60" i="5"/>
  <c r="C12" i="10"/>
  <c r="D55" i="8"/>
  <c r="H57" i="5"/>
  <c r="G22" i="10"/>
  <c r="H57" i="8"/>
  <c r="H46" i="8"/>
  <c r="H45" i="5"/>
  <c r="G37" i="10"/>
  <c r="J17" i="4"/>
  <c r="C54" i="10"/>
  <c r="D9" i="8"/>
  <c r="D9" i="5"/>
  <c r="C10" i="10"/>
  <c r="D26" i="6"/>
  <c r="D68" i="5"/>
  <c r="D59" i="8"/>
  <c r="H65" i="8"/>
  <c r="H64" i="5"/>
  <c r="G19" i="10"/>
  <c r="G61" i="10"/>
  <c r="H42" i="8"/>
  <c r="H41" i="5"/>
  <c r="G9" i="10"/>
  <c r="H13" i="6"/>
  <c r="H22" i="5"/>
  <c r="H37" i="8"/>
  <c r="G74" i="10"/>
  <c r="H11" i="8"/>
  <c r="H11" i="5"/>
  <c r="G63" i="10"/>
  <c r="H35" i="8"/>
  <c r="H35" i="5"/>
  <c r="H65" i="5"/>
  <c r="G31" i="10"/>
  <c r="H66" i="8"/>
  <c r="G46" i="10"/>
  <c r="H23" i="8"/>
  <c r="H27" i="5"/>
  <c r="G17" i="10"/>
  <c r="H61" i="8"/>
  <c r="H56" i="5"/>
  <c r="H24" i="6"/>
  <c r="H52" i="8"/>
  <c r="H52" i="5"/>
  <c r="G48" i="10"/>
  <c r="G54" i="10"/>
  <c r="H9" i="8"/>
  <c r="H9" i="5"/>
  <c r="F23" i="6"/>
  <c r="F20" i="6"/>
  <c r="F26" i="6"/>
  <c r="F13" i="6"/>
  <c r="F25" i="6"/>
  <c r="F19" i="6"/>
  <c r="F17" i="6"/>
  <c r="F11" i="6"/>
  <c r="F16" i="6"/>
  <c r="F8" i="6"/>
  <c r="F12" i="6"/>
  <c r="F24" i="6"/>
  <c r="F21" i="6"/>
  <c r="F10" i="6"/>
  <c r="F22" i="6"/>
  <c r="F14" i="6"/>
  <c r="F9" i="6"/>
  <c r="F15" i="6"/>
  <c r="F18" i="6"/>
  <c r="F28" i="6"/>
  <c r="C22" i="10"/>
  <c r="D57" i="5"/>
  <c r="J46" i="4"/>
  <c r="D57" i="8"/>
  <c r="D14" i="5"/>
  <c r="D10" i="6"/>
  <c r="D32" i="8"/>
  <c r="C34" i="10"/>
  <c r="C48" i="10"/>
  <c r="D52" i="8"/>
  <c r="D52" i="5"/>
  <c r="J36" i="4"/>
  <c r="C56" i="10"/>
  <c r="D63" i="5"/>
  <c r="J26" i="4"/>
  <c r="D64" i="8"/>
  <c r="D39" i="8"/>
  <c r="D37" i="5"/>
  <c r="C49" i="10"/>
  <c r="D18" i="6"/>
  <c r="C21" i="10"/>
  <c r="D70" i="8"/>
  <c r="D70" i="5"/>
  <c r="D28" i="6"/>
  <c r="J67" i="4"/>
  <c r="D45" i="8"/>
  <c r="D44" i="5"/>
  <c r="C51" i="10"/>
  <c r="D41" i="5"/>
  <c r="J47" i="4"/>
  <c r="C61" i="10"/>
  <c r="D42" i="8"/>
  <c r="J10" i="4"/>
  <c r="I73" i="8" l="1"/>
  <c r="K54" i="5"/>
  <c r="I53" i="8"/>
  <c r="I18" i="8"/>
  <c r="K73" i="5"/>
  <c r="J28" i="10"/>
  <c r="K20" i="5"/>
  <c r="I68" i="8"/>
  <c r="K58" i="5"/>
  <c r="I32" i="8"/>
  <c r="I39" i="8"/>
  <c r="I49" i="8"/>
  <c r="I38" i="8"/>
  <c r="I55" i="8"/>
  <c r="I21" i="8"/>
  <c r="I59" i="8"/>
  <c r="I51" i="8"/>
  <c r="I36" i="8"/>
  <c r="I12" i="8"/>
  <c r="I13" i="8"/>
  <c r="I9" i="8"/>
  <c r="I37" i="8"/>
  <c r="I31" i="8"/>
  <c r="I24" i="8"/>
  <c r="I28" i="8"/>
  <c r="I60" i="8"/>
  <c r="I27" i="8"/>
  <c r="I44" i="8"/>
  <c r="I66" i="8"/>
  <c r="I30" i="8"/>
  <c r="I35" i="8"/>
  <c r="I14" i="8"/>
  <c r="I50" i="8"/>
  <c r="I29" i="8"/>
  <c r="J9" i="10"/>
  <c r="N9" i="10" s="1"/>
  <c r="K22" i="5"/>
  <c r="K29" i="5"/>
  <c r="J24" i="10"/>
  <c r="N24" i="10" s="1"/>
  <c r="J39" i="10"/>
  <c r="N39" i="10" s="1"/>
  <c r="K15" i="5"/>
  <c r="J23" i="10"/>
  <c r="N23" i="10" s="1"/>
  <c r="K39" i="5"/>
  <c r="K68" i="5"/>
  <c r="J10" i="10"/>
  <c r="N10" i="10" s="1"/>
  <c r="I11" i="10"/>
  <c r="J23" i="6"/>
  <c r="J55" i="5"/>
  <c r="K59" i="5"/>
  <c r="J32" i="10"/>
  <c r="N32" i="10" s="1"/>
  <c r="K23" i="6"/>
  <c r="I67" i="8"/>
  <c r="I8" i="8"/>
  <c r="J50" i="10"/>
  <c r="N50" i="10" s="1"/>
  <c r="K62" i="5"/>
  <c r="I42" i="8"/>
  <c r="J48" i="10"/>
  <c r="K52" i="5"/>
  <c r="J54" i="10"/>
  <c r="N54" i="10" s="1"/>
  <c r="K9" i="5"/>
  <c r="J63" i="10"/>
  <c r="N63" i="10" s="1"/>
  <c r="K35" i="5"/>
  <c r="J68" i="10"/>
  <c r="N68" i="10" s="1"/>
  <c r="K33" i="5"/>
  <c r="I40" i="8"/>
  <c r="K64" i="5"/>
  <c r="J19" i="10"/>
  <c r="N19" i="10" s="1"/>
  <c r="K17" i="5"/>
  <c r="J38" i="10"/>
  <c r="I69" i="8"/>
  <c r="I8" i="10"/>
  <c r="J29" i="6"/>
  <c r="K29" i="6" s="1"/>
  <c r="J74" i="5"/>
  <c r="J65" i="4"/>
  <c r="J56" i="5"/>
  <c r="I17" i="10"/>
  <c r="J24" i="6"/>
  <c r="K24" i="6" s="1"/>
  <c r="J51" i="5"/>
  <c r="J22" i="6"/>
  <c r="K22" i="6" s="1"/>
  <c r="I16" i="10"/>
  <c r="I58" i="8"/>
  <c r="I20" i="8"/>
  <c r="I63" i="8"/>
  <c r="J42" i="10"/>
  <c r="N42" i="10" s="1"/>
  <c r="K47" i="5"/>
  <c r="K66" i="5"/>
  <c r="J40" i="10"/>
  <c r="N40" i="10" s="1"/>
  <c r="I57" i="8"/>
  <c r="J53" i="10"/>
  <c r="N53" i="10" s="1"/>
  <c r="K21" i="5"/>
  <c r="K10" i="5"/>
  <c r="J72" i="10"/>
  <c r="N72" i="10" s="1"/>
  <c r="J48" i="5"/>
  <c r="I13" i="10"/>
  <c r="J21" i="6"/>
  <c r="K21" i="6" s="1"/>
  <c r="J33" i="10"/>
  <c r="N33" i="10" s="1"/>
  <c r="K26" i="5"/>
  <c r="I45" i="8"/>
  <c r="I33" i="8"/>
  <c r="K23" i="5"/>
  <c r="J55" i="10"/>
  <c r="N55" i="10" s="1"/>
  <c r="K30" i="5"/>
  <c r="J14" i="10"/>
  <c r="N14" i="10" s="1"/>
  <c r="I61" i="8"/>
  <c r="J69" i="10"/>
  <c r="N69" i="10" s="1"/>
  <c r="K18" i="5"/>
  <c r="J70" i="10"/>
  <c r="N70" i="10" s="1"/>
  <c r="K67" i="5"/>
  <c r="J45" i="10"/>
  <c r="N45" i="10" s="1"/>
  <c r="K53" i="5"/>
  <c r="I15" i="10"/>
  <c r="J20" i="6"/>
  <c r="K20" i="6" s="1"/>
  <c r="J42" i="5"/>
  <c r="J60" i="5"/>
  <c r="J25" i="6"/>
  <c r="K25" i="6" s="1"/>
  <c r="I12" i="10"/>
  <c r="I34" i="8"/>
  <c r="I46" i="8"/>
  <c r="J60" i="10"/>
  <c r="N60" i="10" s="1"/>
  <c r="K72" i="5"/>
  <c r="K19" i="5"/>
  <c r="J65" i="10"/>
  <c r="N65" i="10" s="1"/>
  <c r="I11" i="8"/>
  <c r="J31" i="10"/>
  <c r="N31" i="10" s="1"/>
  <c r="K65" i="5"/>
  <c r="K14" i="5"/>
  <c r="J34" i="10"/>
  <c r="N34" i="10" s="1"/>
  <c r="J29" i="5"/>
  <c r="J14" i="6"/>
  <c r="K14" i="6" s="1"/>
  <c r="I24" i="10"/>
  <c r="J18" i="6"/>
  <c r="K18" i="6" s="1"/>
  <c r="J37" i="5"/>
  <c r="I49" i="10"/>
  <c r="K13" i="5"/>
  <c r="J36" i="10"/>
  <c r="N36" i="10" s="1"/>
  <c r="J13" i="10"/>
  <c r="N13" i="10" s="1"/>
  <c r="K48" i="5"/>
  <c r="K60" i="5"/>
  <c r="J12" i="10"/>
  <c r="N12" i="10" s="1"/>
  <c r="J25" i="10"/>
  <c r="N25" i="10" s="1"/>
  <c r="K25" i="5"/>
  <c r="I48" i="8"/>
  <c r="J71" i="10"/>
  <c r="N71" i="10" s="1"/>
  <c r="K40" i="5"/>
  <c r="J30" i="10"/>
  <c r="N30" i="10" s="1"/>
  <c r="K12" i="5"/>
  <c r="I23" i="8"/>
  <c r="I62" i="8"/>
  <c r="J15" i="10"/>
  <c r="N15" i="10" s="1"/>
  <c r="K42" i="5"/>
  <c r="J31" i="4"/>
  <c r="J28" i="6"/>
  <c r="K28" i="6" s="1"/>
  <c r="J70" i="5"/>
  <c r="I21" i="10"/>
  <c r="J15" i="5"/>
  <c r="J11" i="6"/>
  <c r="K11" i="6" s="1"/>
  <c r="I39" i="10"/>
  <c r="I20" i="10"/>
  <c r="J34" i="5"/>
  <c r="J17" i="6"/>
  <c r="K17" i="6" s="1"/>
  <c r="I41" i="8"/>
  <c r="I22" i="8"/>
  <c r="J62" i="10"/>
  <c r="N62" i="10" s="1"/>
  <c r="K46" i="5"/>
  <c r="I16" i="8"/>
  <c r="I71" i="8"/>
  <c r="K24" i="5"/>
  <c r="J18" i="10"/>
  <c r="J46" i="10"/>
  <c r="N46" i="10" s="1"/>
  <c r="K27" i="5"/>
  <c r="J22" i="5"/>
  <c r="I9" i="10"/>
  <c r="J13" i="6"/>
  <c r="K13" i="6" s="1"/>
  <c r="J74" i="10"/>
  <c r="N74" i="10" s="1"/>
  <c r="K11" i="5"/>
  <c r="I19" i="8"/>
  <c r="I56" i="8"/>
  <c r="K51" i="5"/>
  <c r="J16" i="10"/>
  <c r="J44" i="10"/>
  <c r="N44" i="10" s="1"/>
  <c r="K71" i="5"/>
  <c r="K41" i="5"/>
  <c r="J61" i="10"/>
  <c r="N61" i="10" s="1"/>
  <c r="J17" i="10"/>
  <c r="N17" i="10" s="1"/>
  <c r="K56" i="5"/>
  <c r="J69" i="5"/>
  <c r="J27" i="6"/>
  <c r="K27" i="6" s="1"/>
  <c r="I29" i="10"/>
  <c r="I10" i="8"/>
  <c r="I65" i="8"/>
  <c r="J30" i="5"/>
  <c r="J15" i="6"/>
  <c r="K15" i="6" s="1"/>
  <c r="I14" i="10"/>
  <c r="I30" i="10"/>
  <c r="J12" i="5"/>
  <c r="J8" i="6"/>
  <c r="K8" i="6" s="1"/>
  <c r="J13" i="5"/>
  <c r="I36" i="10"/>
  <c r="J9" i="6"/>
  <c r="K9" i="6" s="1"/>
  <c r="J41" i="10"/>
  <c r="N41" i="10" s="1"/>
  <c r="K32" i="5"/>
  <c r="I47" i="8"/>
  <c r="J54" i="4"/>
  <c r="K8" i="5"/>
  <c r="J67" i="10"/>
  <c r="N67" i="10" s="1"/>
  <c r="K50" i="5"/>
  <c r="J43" i="10"/>
  <c r="N43" i="10" s="1"/>
  <c r="J37" i="10"/>
  <c r="K45" i="5"/>
  <c r="I23" i="10"/>
  <c r="J39" i="5"/>
  <c r="J19" i="6"/>
  <c r="K19" i="6" s="1"/>
  <c r="J57" i="10"/>
  <c r="K49" i="5"/>
  <c r="K57" i="5"/>
  <c r="J22" i="10"/>
  <c r="N22" i="10" s="1"/>
  <c r="K28" i="5"/>
  <c r="J64" i="10"/>
  <c r="N64" i="10" s="1"/>
  <c r="I10" i="10"/>
  <c r="J26" i="6"/>
  <c r="K26" i="6" s="1"/>
  <c r="J68" i="5"/>
  <c r="J66" i="10"/>
  <c r="K43" i="5"/>
  <c r="I64" i="8"/>
  <c r="K44" i="5"/>
  <c r="J51" i="10"/>
  <c r="N51" i="10" s="1"/>
  <c r="J22" i="4"/>
  <c r="K70" i="5"/>
  <c r="J21" i="10"/>
  <c r="N21" i="10" s="1"/>
  <c r="J56" i="10"/>
  <c r="N56" i="10" s="1"/>
  <c r="K63" i="5"/>
  <c r="I52" i="8"/>
  <c r="K16" i="5"/>
  <c r="J58" i="10"/>
  <c r="J73" i="10"/>
  <c r="N73" i="10" s="1"/>
  <c r="K38" i="5"/>
  <c r="J27" i="10"/>
  <c r="N27" i="10" s="1"/>
  <c r="K61" i="5"/>
  <c r="J9" i="4"/>
  <c r="K36" i="5"/>
  <c r="J47" i="10"/>
  <c r="N47" i="10" s="1"/>
  <c r="I43" i="8"/>
  <c r="I26" i="8"/>
  <c r="I15" i="8"/>
  <c r="I54" i="8"/>
  <c r="J47" i="5"/>
  <c r="I42" i="10"/>
  <c r="J16" i="6"/>
  <c r="K16" i="6" s="1"/>
  <c r="J12" i="6"/>
  <c r="K12" i="6" s="1"/>
  <c r="J17" i="5"/>
  <c r="I38" i="10"/>
  <c r="I34" i="10"/>
  <c r="J10" i="6"/>
  <c r="K10" i="6" s="1"/>
  <c r="J14" i="5"/>
  <c r="I25" i="8"/>
  <c r="I70" i="8"/>
  <c r="I72" i="8"/>
  <c r="K31" i="5"/>
  <c r="J35" i="10"/>
  <c r="N35" i="10" s="1"/>
  <c r="N28" i="10" l="1"/>
  <c r="J8" i="10"/>
  <c r="K74" i="5"/>
  <c r="M65" i="10"/>
  <c r="N58" i="10"/>
  <c r="O65" i="10" s="1"/>
  <c r="N37" i="10"/>
  <c r="K34" i="5"/>
  <c r="J20" i="10"/>
  <c r="N20" i="10" s="1"/>
  <c r="N48" i="10"/>
  <c r="K55" i="5"/>
  <c r="J11" i="10"/>
  <c r="N11" i="10" s="1"/>
  <c r="S9" i="10"/>
  <c r="N57" i="10"/>
  <c r="K69" i="5"/>
  <c r="J29" i="10"/>
  <c r="N29" i="10" s="1"/>
  <c r="N16" i="10"/>
  <c r="N18" i="10"/>
  <c r="O27" i="10" s="1"/>
  <c r="J49" i="10"/>
  <c r="N49" i="10" s="1"/>
  <c r="K37" i="5"/>
  <c r="N66" i="10"/>
  <c r="O74" i="10" s="1"/>
  <c r="M74" i="10"/>
  <c r="M47" i="10"/>
  <c r="N38" i="10"/>
  <c r="O47" i="10" s="1"/>
  <c r="M27" i="10" l="1"/>
  <c r="M37" i="10"/>
  <c r="S11" i="10"/>
  <c r="M57" i="10"/>
  <c r="O57" i="10"/>
  <c r="S10" i="10"/>
  <c r="O37" i="10"/>
  <c r="N8" i="10"/>
  <c r="O17" i="10" s="1"/>
  <c r="L8" i="10"/>
  <c r="L26" i="10"/>
  <c r="L49" i="10"/>
  <c r="L72" i="10"/>
  <c r="L45" i="10"/>
  <c r="L50" i="10"/>
  <c r="L32" i="10"/>
  <c r="L36" i="10"/>
  <c r="L14" i="10"/>
  <c r="L24" i="10"/>
  <c r="L55" i="10"/>
  <c r="L51" i="10"/>
  <c r="L42" i="10"/>
  <c r="L28" i="10"/>
  <c r="L23" i="10"/>
  <c r="L31" i="10"/>
  <c r="L33" i="10"/>
  <c r="L70" i="10"/>
  <c r="L13" i="10"/>
  <c r="L37" i="10"/>
  <c r="L74" i="10"/>
  <c r="L69" i="10"/>
  <c r="L71" i="10"/>
  <c r="L60" i="10"/>
  <c r="L65" i="10"/>
  <c r="L43" i="10"/>
  <c r="L17" i="10"/>
  <c r="L22" i="10"/>
  <c r="L52" i="10"/>
  <c r="L18" i="10"/>
  <c r="L20" i="10"/>
  <c r="L67" i="10"/>
  <c r="L19" i="10"/>
  <c r="L53" i="10"/>
  <c r="L48" i="10"/>
  <c r="L44" i="10"/>
  <c r="L12" i="10"/>
  <c r="L63" i="10"/>
  <c r="L64" i="10"/>
  <c r="L34" i="10"/>
  <c r="L15" i="10"/>
  <c r="L41" i="10"/>
  <c r="L27" i="10"/>
  <c r="S12" i="10"/>
  <c r="L56" i="10"/>
  <c r="L25" i="10"/>
  <c r="L38" i="10"/>
  <c r="L66" i="10"/>
  <c r="L40" i="10"/>
  <c r="L47" i="10"/>
  <c r="L62" i="10"/>
  <c r="L61" i="10"/>
  <c r="L39" i="10"/>
  <c r="L9" i="10"/>
  <c r="L46" i="10"/>
  <c r="L54" i="10"/>
  <c r="L16" i="10"/>
  <c r="L10" i="10"/>
  <c r="L58" i="10"/>
  <c r="L35" i="10"/>
  <c r="L68" i="10"/>
  <c r="L21" i="10"/>
  <c r="L73" i="10"/>
  <c r="L30" i="10"/>
  <c r="L59" i="10"/>
  <c r="M17" i="10"/>
  <c r="L11" i="10"/>
  <c r="L57" i="10"/>
  <c r="L29" i="10"/>
</calcChain>
</file>

<file path=xl/sharedStrings.xml><?xml version="1.0" encoding="utf-8"?>
<sst xmlns="http://schemas.openxmlformats.org/spreadsheetml/2006/main" count="200" uniqueCount="106">
  <si>
    <t>Residential</t>
  </si>
  <si>
    <t>Fixed</t>
  </si>
  <si>
    <t>kwh.</t>
  </si>
  <si>
    <t>GS&lt;50</t>
  </si>
  <si>
    <t>GS&gt;50</t>
  </si>
  <si>
    <t>kwh</t>
  </si>
  <si>
    <t>Large</t>
  </si>
  <si>
    <t>Typical</t>
  </si>
  <si>
    <t>KW</t>
  </si>
  <si>
    <t>Hydro Ottawa</t>
  </si>
  <si>
    <t>Enersource</t>
  </si>
  <si>
    <t>Horizon</t>
  </si>
  <si>
    <t>Hydro One Brampton</t>
  </si>
  <si>
    <t>EnWin</t>
  </si>
  <si>
    <t>Veridian</t>
  </si>
  <si>
    <t>Kitchener-Wilmot</t>
  </si>
  <si>
    <t xml:space="preserve">KW </t>
  </si>
  <si>
    <t>(monthly charge and volumetric rate)</t>
  </si>
  <si>
    <t>Utility</t>
  </si>
  <si>
    <t>800 kwh</t>
  </si>
  <si>
    <t>2000 kwh</t>
  </si>
  <si>
    <t>250 KW</t>
  </si>
  <si>
    <t>10 MW</t>
  </si>
  <si>
    <t>% of Avg</t>
  </si>
  <si>
    <t>AVERAGE</t>
  </si>
  <si>
    <t>Ranking</t>
  </si>
  <si>
    <t>Overall</t>
  </si>
  <si>
    <t>Bluewater</t>
  </si>
  <si>
    <t>Brant County</t>
  </si>
  <si>
    <t>Algoma</t>
  </si>
  <si>
    <t>Brantford</t>
  </si>
  <si>
    <t>Burlington</t>
  </si>
  <si>
    <t>Cambridge North Dumfries</t>
  </si>
  <si>
    <t>Centre Wellington</t>
  </si>
  <si>
    <t>COLLUS</t>
  </si>
  <si>
    <t>Embrun</t>
  </si>
  <si>
    <t>Essex</t>
  </si>
  <si>
    <t>Greater Sudbury</t>
  </si>
  <si>
    <t>Guelph</t>
  </si>
  <si>
    <t>Haldimand County</t>
  </si>
  <si>
    <t>Hydro Hawkesbury</t>
  </si>
  <si>
    <t>Kingston</t>
  </si>
  <si>
    <t>Lakefront</t>
  </si>
  <si>
    <t>Lakeland</t>
  </si>
  <si>
    <t>London</t>
  </si>
  <si>
    <t>Midland</t>
  </si>
  <si>
    <t>Niagara Peninsula</t>
  </si>
  <si>
    <t>Niagara-on-the-Lake</t>
  </si>
  <si>
    <t>Norfolk</t>
  </si>
  <si>
    <t>North Bay</t>
  </si>
  <si>
    <t>Northern Ontario Wires</t>
  </si>
  <si>
    <t>Orangeville</t>
  </si>
  <si>
    <t>Orillia</t>
  </si>
  <si>
    <t>Oshawa</t>
  </si>
  <si>
    <t>Ottawa River</t>
  </si>
  <si>
    <t>Peterborough</t>
  </si>
  <si>
    <t>PUC Distribution</t>
  </si>
  <si>
    <t>St.Thomas</t>
  </si>
  <si>
    <t>Sioux Lookout</t>
  </si>
  <si>
    <t>Thunder Bay</t>
  </si>
  <si>
    <t>Waterloo North</t>
  </si>
  <si>
    <t>Welland</t>
  </si>
  <si>
    <t>WestCoast Huron</t>
  </si>
  <si>
    <t>Westario</t>
  </si>
  <si>
    <t>Whitby</t>
  </si>
  <si>
    <t>Woodstock</t>
  </si>
  <si>
    <t>Averages</t>
  </si>
  <si>
    <t>30 Day Factor</t>
  </si>
  <si>
    <t>Tillsonburg</t>
  </si>
  <si>
    <t>Customers</t>
  </si>
  <si>
    <t>Number of</t>
  </si>
  <si>
    <t xml:space="preserve">Cumulative </t>
  </si>
  <si>
    <t>Average</t>
  </si>
  <si>
    <t>Under 10,000</t>
  </si>
  <si>
    <t>10,000 to 25,000</t>
  </si>
  <si>
    <t>25,000 to 100,000</t>
  </si>
  <si>
    <t>Over 100,000</t>
  </si>
  <si>
    <t>LDC Groups</t>
  </si>
  <si>
    <t>Section</t>
  </si>
  <si>
    <t>Weighted Section</t>
  </si>
  <si>
    <t xml:space="preserve">Newmarket-Tay </t>
  </si>
  <si>
    <t>Halton Hills</t>
  </si>
  <si>
    <t xml:space="preserve">Wasaga </t>
  </si>
  <si>
    <t>Wellington North</t>
  </si>
  <si>
    <t xml:space="preserve">Hydro 2000 </t>
  </si>
  <si>
    <t>Schedule 1</t>
  </si>
  <si>
    <t>Rate and Distribution Cost Comparison - 2016</t>
  </si>
  <si>
    <t>Canadian Niagara</t>
  </si>
  <si>
    <t>E.L.K.</t>
  </si>
  <si>
    <t>Entegrus</t>
  </si>
  <si>
    <t xml:space="preserve">Erie Thames </t>
  </si>
  <si>
    <t>Innpower</t>
  </si>
  <si>
    <t>Kenora</t>
  </si>
  <si>
    <t xml:space="preserve">Toronto Hydro </t>
  </si>
  <si>
    <t>Annual Distribution Bill Comparison - All LDCs 2016 Rates</t>
  </si>
  <si>
    <t>Annual Distribution Bill Comparison - All LDCs 2016 Rates - Sorted by Number of Customers</t>
  </si>
  <si>
    <t>Festival</t>
  </si>
  <si>
    <t>Grimsby (proposed)</t>
  </si>
  <si>
    <t>Hearst (2015)</t>
  </si>
  <si>
    <t>Oakville (interim)</t>
  </si>
  <si>
    <t>Milton (DRO)</t>
  </si>
  <si>
    <t>Powerstream (DRO)</t>
  </si>
  <si>
    <t>Renfrew (2015)</t>
  </si>
  <si>
    <t>Rideau St. Lawr. (2015)</t>
  </si>
  <si>
    <t>Annual Distribution Bill Comparison - All LDCs 2016 General Service Rates</t>
  </si>
  <si>
    <t>Annual Distribution Bill Comparison - LDCs with Large Users 2016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</si>
</sst>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164" formatCode="&quot;$&quot;#,##0.00"/>
    <numFmt numFmtId="165" formatCode="&quot;$&quot;#,##0.0000"/>
    <numFmt numFmtId="166" formatCode="0.000000"/>
    <numFmt numFmtId="167" formatCode="0.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centerContinuous"/>
    </xf>
    <xf numFmtId="0" fontId="0" fillId="0" borderId="1" xfId="0" applyBorder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Font="1"/>
    <xf numFmtId="164" fontId="0" fillId="0" borderId="0" xfId="0" applyNumberFormat="1"/>
    <xf numFmtId="165" fontId="0" fillId="0" borderId="0" xfId="0" applyNumberFormat="1"/>
    <xf numFmtId="165" fontId="0" fillId="0" borderId="1" xfId="0" applyNumberFormat="1" applyBorder="1" applyAlignment="1">
      <alignment horizontal="centerContinuous"/>
    </xf>
    <xf numFmtId="165" fontId="0" fillId="0" borderId="1" xfId="0" applyNumberFormat="1" applyBorder="1"/>
    <xf numFmtId="165" fontId="0" fillId="0" borderId="0" xfId="0" applyNumberFormat="1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Continuous"/>
    </xf>
    <xf numFmtId="0" fontId="6" fillId="0" borderId="1" xfId="0" applyFont="1" applyBorder="1" applyAlignment="1">
      <alignment horizontal="centerContinuous"/>
    </xf>
    <xf numFmtId="0" fontId="6" fillId="0" borderId="1" xfId="0" applyFont="1" applyBorder="1"/>
    <xf numFmtId="0" fontId="5" fillId="0" borderId="1" xfId="0" applyFont="1" applyBorder="1"/>
    <xf numFmtId="10" fontId="6" fillId="0" borderId="0" xfId="0" applyNumberFormat="1" applyFont="1"/>
    <xf numFmtId="166" fontId="0" fillId="0" borderId="0" xfId="0" applyNumberFormat="1"/>
    <xf numFmtId="0" fontId="1" fillId="0" borderId="0" xfId="0" applyFont="1" applyAlignment="1">
      <alignment horizontal="left"/>
    </xf>
    <xf numFmtId="164" fontId="1" fillId="0" borderId="0" xfId="0" applyNumberFormat="1" applyFont="1"/>
    <xf numFmtId="165" fontId="1" fillId="0" borderId="0" xfId="0" applyNumberFormat="1" applyFont="1"/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7" fontId="6" fillId="0" borderId="1" xfId="0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0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Fill="1" applyBorder="1" applyAlignment="1">
      <alignment horizontal="centerContinuous"/>
    </xf>
    <xf numFmtId="0" fontId="5" fillId="0" borderId="1" xfId="0" applyFont="1" applyFill="1" applyBorder="1" applyAlignment="1">
      <alignment horizontal="center"/>
    </xf>
    <xf numFmtId="3" fontId="6" fillId="0" borderId="1" xfId="0" applyNumberFormat="1" applyFont="1" applyBorder="1"/>
    <xf numFmtId="0" fontId="6" fillId="0" borderId="0" xfId="0" applyFont="1"/>
    <xf numFmtId="167" fontId="6" fillId="0" borderId="1" xfId="1" applyNumberFormat="1" applyFont="1" applyBorder="1"/>
    <xf numFmtId="167" fontId="6" fillId="0" borderId="1" xfId="0" applyNumberFormat="1" applyFont="1" applyBorder="1"/>
    <xf numFmtId="0" fontId="8" fillId="0" borderId="0" xfId="0" applyFont="1"/>
    <xf numFmtId="167" fontId="1" fillId="0" borderId="0" xfId="0" applyNumberFormat="1" applyFont="1"/>
    <xf numFmtId="0" fontId="0" fillId="0" borderId="0" xfId="0" applyAlignment="1"/>
    <xf numFmtId="10" fontId="6" fillId="0" borderId="1" xfId="0" applyNumberFormat="1" applyFont="1" applyBorder="1"/>
    <xf numFmtId="0" fontId="0" fillId="2" borderId="0" xfId="0" applyFill="1" applyBorder="1"/>
    <xf numFmtId="0" fontId="0" fillId="2" borderId="0" xfId="0" applyFont="1" applyFill="1" applyBorder="1"/>
    <xf numFmtId="3" fontId="0" fillId="2" borderId="0" xfId="0" applyNumberFormat="1" applyFill="1" applyBorder="1"/>
    <xf numFmtId="0" fontId="1" fillId="2" borderId="0" xfId="0" applyFont="1" applyFill="1" applyBorder="1"/>
    <xf numFmtId="3" fontId="1" fillId="2" borderId="0" xfId="0" applyNumberFormat="1" applyFont="1" applyFill="1" applyBorder="1"/>
    <xf numFmtId="0" fontId="0" fillId="3" borderId="1" xfId="0" applyFill="1" applyBorder="1"/>
    <xf numFmtId="0" fontId="6" fillId="3" borderId="1" xfId="0" applyFont="1" applyFill="1" applyBorder="1"/>
    <xf numFmtId="164" fontId="6" fillId="3" borderId="1" xfId="0" applyNumberFormat="1" applyFont="1" applyFill="1" applyBorder="1" applyAlignment="1">
      <alignment horizontal="center"/>
    </xf>
    <xf numFmtId="167" fontId="6" fillId="3" borderId="1" xfId="0" applyNumberFormat="1" applyFont="1" applyFill="1" applyBorder="1" applyAlignment="1">
      <alignment horizontal="center"/>
    </xf>
    <xf numFmtId="3" fontId="6" fillId="3" borderId="1" xfId="0" applyNumberFormat="1" applyFont="1" applyFill="1" applyBorder="1"/>
    <xf numFmtId="0" fontId="5" fillId="0" borderId="1" xfId="0" applyFont="1" applyFill="1" applyBorder="1" applyAlignment="1">
      <alignment horizontal="center"/>
    </xf>
    <xf numFmtId="0" fontId="0" fillId="0" borderId="1" xfId="0" applyBorder="1" applyAlignment="1"/>
    <xf numFmtId="0" fontId="0" fillId="0" borderId="1" xfId="0" applyFill="1" applyBorder="1"/>
    <xf numFmtId="0" fontId="6" fillId="0" borderId="1" xfId="0" applyFont="1" applyFill="1" applyBorder="1"/>
    <xf numFmtId="164" fontId="6" fillId="0" borderId="1" xfId="0" applyNumberFormat="1" applyFont="1" applyFill="1" applyBorder="1" applyAlignment="1">
      <alignment horizontal="center"/>
    </xf>
    <xf numFmtId="167" fontId="6" fillId="0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/>
    <xf numFmtId="10" fontId="6" fillId="0" borderId="1" xfId="0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82"/>
  <sheetViews>
    <sheetView topLeftCell="A63" workbookViewId="0">
      <selection activeCell="M20" sqref="M20"/>
    </sheetView>
  </sheetViews>
  <sheetFormatPr defaultRowHeight="14.4" x14ac:dyDescent="0.3"/>
  <cols>
    <col min="1" max="1" width="23.88671875" customWidth="1"/>
    <col min="2" max="2" width="8.44140625" customWidth="1"/>
    <col min="3" max="3" width="6.6640625" customWidth="1"/>
    <col min="4" max="4" width="9.33203125" customWidth="1"/>
    <col min="5" max="5" width="6.6640625" customWidth="1"/>
    <col min="6" max="6" width="10.5546875" customWidth="1"/>
    <col min="7" max="7" width="6.33203125" customWidth="1"/>
    <col min="8" max="8" width="11.33203125" customWidth="1"/>
    <col min="9" max="9" width="6.33203125" customWidth="1"/>
    <col min="10" max="10" width="6.88671875" customWidth="1"/>
    <col min="11" max="11" width="8.88671875" style="34"/>
  </cols>
  <sheetData>
    <row r="2" spans="1:11" ht="18" x14ac:dyDescent="0.35">
      <c r="A2" s="5" t="s">
        <v>94</v>
      </c>
    </row>
    <row r="3" spans="1:11" x14ac:dyDescent="0.3">
      <c r="A3" s="4" t="s">
        <v>17</v>
      </c>
    </row>
    <row r="5" spans="1:11" x14ac:dyDescent="0.3">
      <c r="A5" s="14" t="s">
        <v>18</v>
      </c>
      <c r="B5" s="15" t="s">
        <v>0</v>
      </c>
      <c r="C5" s="15"/>
      <c r="D5" s="15" t="s">
        <v>3</v>
      </c>
      <c r="E5" s="15"/>
      <c r="F5" s="15" t="s">
        <v>4</v>
      </c>
      <c r="G5" s="15"/>
      <c r="H5" s="15" t="s">
        <v>6</v>
      </c>
      <c r="I5" s="16"/>
      <c r="J5" s="14" t="s">
        <v>26</v>
      </c>
      <c r="K5" s="18" t="s">
        <v>70</v>
      </c>
    </row>
    <row r="6" spans="1:11" x14ac:dyDescent="0.3">
      <c r="A6" s="17"/>
      <c r="B6" s="14" t="s">
        <v>19</v>
      </c>
      <c r="C6" s="14" t="s">
        <v>23</v>
      </c>
      <c r="D6" s="14" t="s">
        <v>20</v>
      </c>
      <c r="E6" s="14" t="s">
        <v>23</v>
      </c>
      <c r="F6" s="14" t="s">
        <v>21</v>
      </c>
      <c r="G6" s="14" t="s">
        <v>23</v>
      </c>
      <c r="H6" s="14" t="s">
        <v>22</v>
      </c>
      <c r="I6" s="14" t="s">
        <v>23</v>
      </c>
      <c r="J6" s="14" t="s">
        <v>25</v>
      </c>
      <c r="K6" s="18" t="s">
        <v>69</v>
      </c>
    </row>
    <row r="7" spans="1:11" x14ac:dyDescent="0.3">
      <c r="A7" s="17"/>
      <c r="B7" s="14"/>
      <c r="C7" s="14"/>
      <c r="D7" s="14"/>
      <c r="E7" s="14"/>
      <c r="F7" s="14"/>
      <c r="G7" s="14"/>
      <c r="H7" s="14"/>
      <c r="I7" s="14"/>
      <c r="J7" s="14"/>
      <c r="K7" s="17"/>
    </row>
    <row r="8" spans="1:11" x14ac:dyDescent="0.3">
      <c r="A8" s="17" t="str">
        <f>+'Rate and Bill Data'!A12</f>
        <v>Algoma</v>
      </c>
      <c r="B8" s="25">
        <f>+'Rate and Bill Data'!E12*12</f>
        <v>605.76</v>
      </c>
      <c r="C8" s="26">
        <f t="shared" ref="C8:C39" si="0">+B8/$B$76</f>
        <v>1.7807128383615294</v>
      </c>
      <c r="D8" s="25"/>
      <c r="E8" s="24"/>
      <c r="F8" s="25">
        <f>+'Rate and Bill Data'!K12*12</f>
        <v>16876.98</v>
      </c>
      <c r="G8" s="26">
        <f t="shared" ref="G8:G39" si="1">+F8/$F$76</f>
        <v>1.4198850956690217</v>
      </c>
      <c r="H8" s="25"/>
      <c r="I8" s="24"/>
      <c r="J8" s="27">
        <f>+(C8+G8)/2</f>
        <v>1.6002989670152754</v>
      </c>
      <c r="K8" s="33">
        <f>+'Rate and Bill Data'!P12</f>
        <v>11650</v>
      </c>
    </row>
    <row r="9" spans="1:11" x14ac:dyDescent="0.3">
      <c r="A9" s="17" t="str">
        <f>+'Rate and Bill Data'!A13</f>
        <v>Bluewater</v>
      </c>
      <c r="B9" s="25">
        <f>+'Rate and Bill Data'!E13*12</f>
        <v>397.79999999999995</v>
      </c>
      <c r="C9" s="26">
        <f t="shared" si="0"/>
        <v>1.1693865014200613</v>
      </c>
      <c r="D9" s="25">
        <f>+'Rate and Bill Data'!H13*12</f>
        <v>799.31999999999994</v>
      </c>
      <c r="E9" s="26">
        <f t="shared" ref="E9:E40" si="2">+D9/$D$76</f>
        <v>1.2041726590115307</v>
      </c>
      <c r="F9" s="25">
        <f>+'Rate and Bill Data'!K13*12</f>
        <v>14722.079999999998</v>
      </c>
      <c r="G9" s="26">
        <f t="shared" si="1"/>
        <v>1.2385901961871726</v>
      </c>
      <c r="H9" s="25">
        <f>+'Rate and Bill Data'!N13*12</f>
        <v>536714.88000000012</v>
      </c>
      <c r="I9" s="26">
        <f>+H9/$H$76</f>
        <v>1.4271854941695645</v>
      </c>
      <c r="J9" s="27">
        <f>+(C9+E9+G9+I9)/4</f>
        <v>1.2598337126970822</v>
      </c>
      <c r="K9" s="33">
        <f>+'Rate and Bill Data'!P13</f>
        <v>36115</v>
      </c>
    </row>
    <row r="10" spans="1:11" x14ac:dyDescent="0.3">
      <c r="A10" s="17" t="str">
        <f>+'Rate and Bill Data'!A14</f>
        <v>Brant County</v>
      </c>
      <c r="B10" s="25">
        <f>+'Rate and Bill Data'!E14*12</f>
        <v>338.76</v>
      </c>
      <c r="C10" s="26">
        <f t="shared" si="0"/>
        <v>0.99583049577943683</v>
      </c>
      <c r="D10" s="25">
        <f>+'Rate and Bill Data'!H14*12</f>
        <v>640.31999999999994</v>
      </c>
      <c r="E10" s="26">
        <f t="shared" si="2"/>
        <v>0.96463974005187325</v>
      </c>
      <c r="F10" s="25">
        <f>+'Rate and Bill Data'!K14*12</f>
        <v>12952.86</v>
      </c>
      <c r="G10" s="26">
        <f t="shared" si="1"/>
        <v>1.089743121120452</v>
      </c>
      <c r="H10" s="25"/>
      <c r="I10" s="24"/>
      <c r="J10" s="27">
        <f t="shared" ref="J10:J67" si="3">+(C10+E10+G10)/3</f>
        <v>1.0167377856505873</v>
      </c>
      <c r="K10" s="33">
        <f>+'Rate and Bill Data'!P14</f>
        <v>9971</v>
      </c>
    </row>
    <row r="11" spans="1:11" x14ac:dyDescent="0.3">
      <c r="A11" s="17" t="str">
        <f>+'Rate and Bill Data'!A15</f>
        <v>Brantford</v>
      </c>
      <c r="B11" s="25">
        <f>+'Rate and Bill Data'!E15*12</f>
        <v>281.27999999999997</v>
      </c>
      <c r="C11" s="26">
        <f t="shared" si="0"/>
        <v>0.82686031955614592</v>
      </c>
      <c r="D11" s="25">
        <f>+'Rate and Bill Data'!H15*12</f>
        <v>483.12</v>
      </c>
      <c r="E11" s="26">
        <f t="shared" si="2"/>
        <v>0.72781851451440072</v>
      </c>
      <c r="F11" s="25">
        <f>+'Rate and Bill Data'!K15*12</f>
        <v>11965.86</v>
      </c>
      <c r="G11" s="26">
        <f t="shared" si="1"/>
        <v>1.0067053626218743</v>
      </c>
      <c r="H11" s="25"/>
      <c r="I11" s="24"/>
      <c r="J11" s="27">
        <f t="shared" si="3"/>
        <v>0.85379473223080693</v>
      </c>
      <c r="K11" s="33">
        <f>+'Rate and Bill Data'!P15</f>
        <v>38789</v>
      </c>
    </row>
    <row r="12" spans="1:11" x14ac:dyDescent="0.3">
      <c r="A12" s="17" t="str">
        <f>+'Rate and Bill Data'!A16</f>
        <v>Burlington</v>
      </c>
      <c r="B12" s="25">
        <f>+'Rate and Bill Data'!E16*12</f>
        <v>305.52</v>
      </c>
      <c r="C12" s="26">
        <f t="shared" si="0"/>
        <v>0.89811705357932914</v>
      </c>
      <c r="D12" s="25">
        <f>+'Rate and Bill Data'!H16*12</f>
        <v>635.28</v>
      </c>
      <c r="E12" s="26">
        <f t="shared" si="2"/>
        <v>0.95704699846975583</v>
      </c>
      <c r="F12" s="25">
        <f>+'Rate and Bill Data'!K16*12</f>
        <v>9559.32</v>
      </c>
      <c r="G12" s="26">
        <f t="shared" si="1"/>
        <v>0.80423962063892895</v>
      </c>
      <c r="H12" s="25"/>
      <c r="I12" s="24"/>
      <c r="J12" s="27">
        <f t="shared" si="3"/>
        <v>0.88646789089600464</v>
      </c>
      <c r="K12" s="33">
        <f>+'Rate and Bill Data'!P16</f>
        <v>66366</v>
      </c>
    </row>
    <row r="13" spans="1:11" x14ac:dyDescent="0.3">
      <c r="A13" s="17" t="str">
        <f>+'Rate and Bill Data'!A17</f>
        <v>Cambridge North Dumfries</v>
      </c>
      <c r="B13" s="25">
        <f>+'Rate and Bill Data'!E17*12</f>
        <v>305.76</v>
      </c>
      <c r="C13" s="26">
        <f t="shared" si="0"/>
        <v>0.89882256579738051</v>
      </c>
      <c r="D13" s="25">
        <f>+'Rate and Bill Data'!H17*12</f>
        <v>506.52</v>
      </c>
      <c r="E13" s="26">
        <f t="shared" si="2"/>
        <v>0.76307052900280303</v>
      </c>
      <c r="F13" s="25">
        <f>+'Rate and Bill Data'!K17*12</f>
        <v>13666.32</v>
      </c>
      <c r="G13" s="26">
        <f t="shared" si="1"/>
        <v>1.1497675579779951</v>
      </c>
      <c r="H13" s="25">
        <f>+'Rate and Bill Data'!N17*12</f>
        <v>396850.92000000004</v>
      </c>
      <c r="I13" s="26">
        <f>+H13/$H$76</f>
        <v>1.0552714252525406</v>
      </c>
      <c r="J13" s="27">
        <f>+(C13+E13+G13+I13)/4</f>
        <v>0.96673301950767987</v>
      </c>
      <c r="K13" s="33">
        <f>+'Rate and Bill Data'!P17</f>
        <v>52684</v>
      </c>
    </row>
    <row r="14" spans="1:11" x14ac:dyDescent="0.3">
      <c r="A14" s="17" t="str">
        <f>+'Rate and Bill Data'!A18</f>
        <v>Canadian Niagara</v>
      </c>
      <c r="B14" s="25">
        <f>+'Rate and Bill Data'!E18*12</f>
        <v>427.20000000000005</v>
      </c>
      <c r="C14" s="26">
        <f t="shared" si="0"/>
        <v>1.2558117481313482</v>
      </c>
      <c r="D14" s="25">
        <f>+'Rate and Bill Data'!H18*12</f>
        <v>891.12000000000012</v>
      </c>
      <c r="E14" s="26">
        <f t="shared" si="2"/>
        <v>1.3424690235429557</v>
      </c>
      <c r="F14" s="25">
        <f>+'Rate and Bill Data'!K18*12</f>
        <v>21888.059999999998</v>
      </c>
      <c r="G14" s="26">
        <f t="shared" si="1"/>
        <v>1.8414746102151738</v>
      </c>
      <c r="H14" s="25"/>
      <c r="I14" s="26"/>
      <c r="J14" s="27">
        <f t="shared" si="3"/>
        <v>1.4799184606298261</v>
      </c>
      <c r="K14" s="33">
        <f>+'Rate and Bill Data'!P18</f>
        <v>28627</v>
      </c>
    </row>
    <row r="15" spans="1:11" x14ac:dyDescent="0.3">
      <c r="A15" s="17" t="str">
        <f>+'Rate and Bill Data'!A19</f>
        <v>Centre Wellington</v>
      </c>
      <c r="B15" s="25">
        <f>+'Rate and Bill Data'!E19*12</f>
        <v>325.20000000000005</v>
      </c>
      <c r="C15" s="26">
        <f t="shared" si="0"/>
        <v>0.95596905545953748</v>
      </c>
      <c r="D15" s="25">
        <f>+'Rate and Bill Data'!H19*12</f>
        <v>671.4</v>
      </c>
      <c r="E15" s="26">
        <f t="shared" si="2"/>
        <v>1.0114616464749309</v>
      </c>
      <c r="F15" s="25">
        <f>+'Rate and Bill Data'!K19*12</f>
        <v>12968.82</v>
      </c>
      <c r="G15" s="26">
        <f t="shared" si="1"/>
        <v>1.091085859342982</v>
      </c>
      <c r="H15" s="25"/>
      <c r="I15" s="26"/>
      <c r="J15" s="27">
        <f t="shared" si="3"/>
        <v>1.0195055204258168</v>
      </c>
      <c r="K15" s="33">
        <f>+'Rate and Bill Data'!P19</f>
        <v>6729</v>
      </c>
    </row>
    <row r="16" spans="1:11" x14ac:dyDescent="0.3">
      <c r="A16" s="17" t="str">
        <f>+'Rate and Bill Data'!A20</f>
        <v>COLLUS</v>
      </c>
      <c r="B16" s="25">
        <f>+'Rate and Bill Data'!E20*12</f>
        <v>311.88</v>
      </c>
      <c r="C16" s="26">
        <f t="shared" si="0"/>
        <v>0.91681312735768916</v>
      </c>
      <c r="D16" s="25">
        <f>+'Rate and Bill Data'!H20*12</f>
        <v>576.59999999999991</v>
      </c>
      <c r="E16" s="26">
        <f t="shared" si="2"/>
        <v>0.86864579290653121</v>
      </c>
      <c r="F16" s="25">
        <f>+'Rate and Bill Data'!K20*12</f>
        <v>10861.380000000001</v>
      </c>
      <c r="G16" s="26">
        <f t="shared" si="1"/>
        <v>0.91378383931234142</v>
      </c>
      <c r="H16" s="25"/>
      <c r="I16" s="26"/>
      <c r="J16" s="27">
        <f t="shared" si="3"/>
        <v>0.89974758652552056</v>
      </c>
      <c r="K16" s="33">
        <f>+'Rate and Bill Data'!P20</f>
        <v>16426</v>
      </c>
    </row>
    <row r="17" spans="1:11" x14ac:dyDescent="0.3">
      <c r="A17" s="17" t="str">
        <f>+'Rate and Bill Data'!A21</f>
        <v>E.L.K.</v>
      </c>
      <c r="B17" s="25">
        <f>+'Rate and Bill Data'!E21*12</f>
        <v>219.48</v>
      </c>
      <c r="C17" s="26">
        <f t="shared" si="0"/>
        <v>0.64519092340793127</v>
      </c>
      <c r="D17" s="25">
        <f>+'Rate and Bill Data'!H21*12</f>
        <v>309.24</v>
      </c>
      <c r="E17" s="26">
        <f t="shared" si="2"/>
        <v>0.46586892993134887</v>
      </c>
      <c r="F17" s="25">
        <f>+'Rate and Bill Data'!K21*12</f>
        <v>6994.14</v>
      </c>
      <c r="G17" s="26">
        <f t="shared" si="1"/>
        <v>0.58842726263955591</v>
      </c>
      <c r="H17" s="25"/>
      <c r="I17" s="26"/>
      <c r="J17" s="27">
        <f t="shared" si="3"/>
        <v>0.56649570532627869</v>
      </c>
      <c r="K17" s="33">
        <f>+'Rate and Bill Data'!P21</f>
        <v>12398</v>
      </c>
    </row>
    <row r="18" spans="1:11" x14ac:dyDescent="0.3">
      <c r="A18" s="17" t="str">
        <f>+'Rate and Bill Data'!A22</f>
        <v>Embrun</v>
      </c>
      <c r="B18" s="25">
        <f>+'Rate and Bill Data'!E22*12</f>
        <v>320.76</v>
      </c>
      <c r="C18" s="26">
        <f t="shared" si="0"/>
        <v>0.94291707942558789</v>
      </c>
      <c r="D18" s="25">
        <f>+'Rate and Bill Data'!H22*12</f>
        <v>558.84</v>
      </c>
      <c r="E18" s="26">
        <f t="shared" si="2"/>
        <v>0.8418904178076414</v>
      </c>
      <c r="F18" s="25">
        <f>+'Rate and Bill Data'!K22*12</f>
        <v>13229.159999999998</v>
      </c>
      <c r="G18" s="26">
        <f t="shared" si="1"/>
        <v>1.1129886456119988</v>
      </c>
      <c r="H18" s="25"/>
      <c r="I18" s="26"/>
      <c r="J18" s="27">
        <f t="shared" si="3"/>
        <v>0.96593204761507601</v>
      </c>
      <c r="K18" s="33">
        <f>+'Rate and Bill Data'!P22</f>
        <v>1985</v>
      </c>
    </row>
    <row r="19" spans="1:11" x14ac:dyDescent="0.3">
      <c r="A19" s="17" t="str">
        <f>+'Rate and Bill Data'!A23</f>
        <v>Enersource</v>
      </c>
      <c r="B19" s="25">
        <f>+'Rate and Bill Data'!E23*12</f>
        <v>286.92</v>
      </c>
      <c r="C19" s="26">
        <f t="shared" si="0"/>
        <v>0.84343985668035204</v>
      </c>
      <c r="D19" s="25">
        <f>+'Rate and Bill Data'!H23*12</f>
        <v>788.04</v>
      </c>
      <c r="E19" s="26">
        <f t="shared" si="2"/>
        <v>1.1871793802325059</v>
      </c>
      <c r="F19" s="25">
        <f>+'Rate and Bill Data'!K23*12</f>
        <v>14064.18</v>
      </c>
      <c r="G19" s="26">
        <f t="shared" si="1"/>
        <v>1.1832401036682121</v>
      </c>
      <c r="H19" s="25">
        <f>+'Rate and Bill Data'!N23*12</f>
        <v>494292.83999999997</v>
      </c>
      <c r="I19" s="26">
        <f>+H19/$H$76</f>
        <v>1.3143804977418874</v>
      </c>
      <c r="J19" s="27">
        <f>+(C19+E19+G19+I19)/4</f>
        <v>1.1320599595807395</v>
      </c>
      <c r="K19" s="33">
        <f>+'Rate and Bill Data'!P23</f>
        <v>201359</v>
      </c>
    </row>
    <row r="20" spans="1:11" x14ac:dyDescent="0.3">
      <c r="A20" s="17" t="str">
        <f>+'Rate and Bill Data'!A24</f>
        <v>Entegrus</v>
      </c>
      <c r="B20" s="25">
        <f>+'Rate and Bill Data'!E24*12</f>
        <v>301.68</v>
      </c>
      <c r="C20" s="26">
        <f t="shared" si="0"/>
        <v>0.88682885809050815</v>
      </c>
      <c r="D20" s="25">
        <f>+'Rate and Bill Data'!H24*12</f>
        <v>597.59999999999991</v>
      </c>
      <c r="E20" s="26">
        <f t="shared" si="2"/>
        <v>0.90028221616535387</v>
      </c>
      <c r="F20" s="25">
        <f>+'Rate and Bill Data'!K24*12</f>
        <v>10832.64</v>
      </c>
      <c r="G20" s="26">
        <f t="shared" si="1"/>
        <v>0.91136590093417602</v>
      </c>
      <c r="H20" s="25"/>
      <c r="I20" s="26"/>
      <c r="J20" s="27">
        <f t="shared" si="3"/>
        <v>0.89949232506334598</v>
      </c>
      <c r="K20" s="33">
        <f>+'Rate and Bill Data'!P24</f>
        <v>40503</v>
      </c>
    </row>
    <row r="21" spans="1:11" x14ac:dyDescent="0.3">
      <c r="A21" s="17" t="str">
        <f>+'Rate and Bill Data'!A25</f>
        <v>EnWin</v>
      </c>
      <c r="B21" s="25">
        <f>+'Rate and Bill Data'!E25*12</f>
        <v>329.28</v>
      </c>
      <c r="C21" s="26">
        <f t="shared" si="0"/>
        <v>0.96796276316640972</v>
      </c>
      <c r="D21" s="25">
        <f>+'Rate and Bill Data'!H25*12</f>
        <v>727.68000000000006</v>
      </c>
      <c r="E21" s="26">
        <f t="shared" si="2"/>
        <v>1.0962472608085758</v>
      </c>
      <c r="F21" s="25">
        <f>+'Rate and Bill Data'!K25*12</f>
        <v>15800.34</v>
      </c>
      <c r="G21" s="26">
        <f t="shared" si="1"/>
        <v>1.3293057924168346</v>
      </c>
      <c r="H21" s="25">
        <f>+'Rate and Bill Data'!N25*12</f>
        <v>370506.96</v>
      </c>
      <c r="I21" s="26">
        <f>+H21/$H$76</f>
        <v>0.98521985975284121</v>
      </c>
      <c r="J21" s="27">
        <f t="shared" ref="J21:J22" si="4">+(C21+E21+G21+I21)/4</f>
        <v>1.0946839190361652</v>
      </c>
      <c r="K21" s="33">
        <f>+'Rate and Bill Data'!P25</f>
        <v>86662</v>
      </c>
    </row>
    <row r="22" spans="1:11" x14ac:dyDescent="0.3">
      <c r="A22" s="17" t="str">
        <f>+'Rate and Bill Data'!A26</f>
        <v xml:space="preserve">Erie Thames </v>
      </c>
      <c r="B22" s="25">
        <f>+'Rate and Bill Data'!E26*12</f>
        <v>366</v>
      </c>
      <c r="C22" s="26">
        <f t="shared" si="0"/>
        <v>1.0759061325282615</v>
      </c>
      <c r="D22" s="25">
        <f>+'Rate and Bill Data'!H26*12</f>
        <v>606.48</v>
      </c>
      <c r="E22" s="26">
        <f t="shared" si="2"/>
        <v>0.9136599037147991</v>
      </c>
      <c r="F22" s="25">
        <f>+'Rate and Bill Data'!K26*12</f>
        <v>10671.3</v>
      </c>
      <c r="G22" s="26">
        <f t="shared" si="1"/>
        <v>0.89779212995529001</v>
      </c>
      <c r="H22" s="25">
        <f>+'Rate and Bill Data'!N26*12</f>
        <v>347225.64</v>
      </c>
      <c r="I22" s="26">
        <f>+H22/$H$76</f>
        <v>0.92331219997430158</v>
      </c>
      <c r="J22" s="27">
        <f t="shared" si="4"/>
        <v>0.95266759154316305</v>
      </c>
      <c r="K22" s="33">
        <f>+'Rate and Bill Data'!P26</f>
        <v>18265</v>
      </c>
    </row>
    <row r="23" spans="1:11" x14ac:dyDescent="0.3">
      <c r="A23" s="17" t="str">
        <f>+'Rate and Bill Data'!A27</f>
        <v>Essex</v>
      </c>
      <c r="B23" s="25">
        <f>+'Rate and Bill Data'!E27*12</f>
        <v>310.32</v>
      </c>
      <c r="C23" s="26">
        <f t="shared" si="0"/>
        <v>0.91222729794035562</v>
      </c>
      <c r="D23" s="25">
        <f>+'Rate and Bill Data'!H27*12</f>
        <v>697.56</v>
      </c>
      <c r="E23" s="26">
        <f t="shared" si="2"/>
        <v>1.0508715908773498</v>
      </c>
      <c r="F23" s="25">
        <f>+'Rate and Bill Data'!K27*12</f>
        <v>9260.5799999999981</v>
      </c>
      <c r="G23" s="26">
        <f t="shared" si="1"/>
        <v>0.77910618601495207</v>
      </c>
      <c r="H23" s="25"/>
      <c r="I23" s="26"/>
      <c r="J23" s="27">
        <f t="shared" si="3"/>
        <v>0.91406835827755251</v>
      </c>
      <c r="K23" s="33">
        <f>+'Rate and Bill Data'!P27</f>
        <v>28640</v>
      </c>
    </row>
    <row r="24" spans="1:11" x14ac:dyDescent="0.3">
      <c r="A24" s="17" t="str">
        <f>+'Rate and Bill Data'!A28</f>
        <v>Festival</v>
      </c>
      <c r="B24" s="25">
        <f>+'Rate and Bill Data'!E28*12</f>
        <v>350.52</v>
      </c>
      <c r="C24" s="26">
        <f t="shared" si="0"/>
        <v>1.0304005944639514</v>
      </c>
      <c r="D24" s="25">
        <f>+'Rate and Bill Data'!H28*12</f>
        <v>746.04</v>
      </c>
      <c r="E24" s="26">
        <f t="shared" si="2"/>
        <v>1.1239065337148606</v>
      </c>
      <c r="F24" s="25">
        <f>+'Rate and Bill Data'!K28*12</f>
        <v>10267.439999999999</v>
      </c>
      <c r="G24" s="26">
        <f t="shared" si="1"/>
        <v>0.86381479545961048</v>
      </c>
      <c r="H24" s="25">
        <f>+'Rate and Bill Data'!N28*12</f>
        <v>270881.64</v>
      </c>
      <c r="I24" s="26">
        <f>+H24/$H$76</f>
        <v>0.72030488002281967</v>
      </c>
      <c r="J24" s="27">
        <f t="shared" si="3"/>
        <v>1.0060406412128076</v>
      </c>
      <c r="K24" s="33">
        <f>+'Rate and Bill Data'!P28</f>
        <v>20362</v>
      </c>
    </row>
    <row r="25" spans="1:11" x14ac:dyDescent="0.3">
      <c r="A25" s="17" t="str">
        <f>+'Rate and Bill Data'!A29</f>
        <v>Greater Sudbury</v>
      </c>
      <c r="B25" s="25">
        <f>+'Rate and Bill Data'!E29*12</f>
        <v>312.84000000000003</v>
      </c>
      <c r="C25" s="26">
        <f t="shared" si="0"/>
        <v>0.91963517622989455</v>
      </c>
      <c r="D25" s="25">
        <f>+'Rate and Bill Data'!H29*12</f>
        <v>708.48</v>
      </c>
      <c r="E25" s="26">
        <f t="shared" si="2"/>
        <v>1.0673225309719379</v>
      </c>
      <c r="F25" s="25">
        <f>+'Rate and Bill Data'!K29*12</f>
        <v>14822.28</v>
      </c>
      <c r="G25" s="26">
        <f t="shared" si="1"/>
        <v>1.2470201692383962</v>
      </c>
      <c r="H25" s="25"/>
      <c r="I25" s="26"/>
      <c r="J25" s="27">
        <f t="shared" si="3"/>
        <v>1.0779926254800762</v>
      </c>
      <c r="K25" s="33">
        <f>+'Rate and Bill Data'!P29</f>
        <v>47187</v>
      </c>
    </row>
    <row r="26" spans="1:11" x14ac:dyDescent="0.3">
      <c r="A26" s="17" t="str">
        <f>+'Rate and Bill Data'!A30</f>
        <v>Grimsby (proposed)</v>
      </c>
      <c r="B26" s="25">
        <f>+'Rate and Bill Data'!E30*12</f>
        <v>387.48</v>
      </c>
      <c r="C26" s="26">
        <f t="shared" si="0"/>
        <v>1.1390494760438548</v>
      </c>
      <c r="D26" s="25">
        <f>+'Rate and Bill Data'!H30*12</f>
        <v>858.36</v>
      </c>
      <c r="E26" s="26">
        <f t="shared" si="2"/>
        <v>1.2931162032591923</v>
      </c>
      <c r="F26" s="25">
        <f>+'Rate and Bill Data'!K30*12</f>
        <v>12982.86</v>
      </c>
      <c r="G26" s="26">
        <f t="shared" si="1"/>
        <v>1.0922670651477644</v>
      </c>
      <c r="H26" s="25"/>
      <c r="I26" s="26"/>
      <c r="J26" s="27">
        <f t="shared" si="3"/>
        <v>1.174810914816937</v>
      </c>
      <c r="K26" s="33">
        <f>+'Rate and Bill Data'!P30</f>
        <v>11038</v>
      </c>
    </row>
    <row r="27" spans="1:11" x14ac:dyDescent="0.3">
      <c r="A27" s="17" t="str">
        <f>+'Rate and Bill Data'!A31</f>
        <v>Guelph</v>
      </c>
      <c r="B27" s="25">
        <f>+'Rate and Bill Data'!E31*12</f>
        <v>365.4</v>
      </c>
      <c r="C27" s="26">
        <f t="shared" si="0"/>
        <v>1.0741423519831332</v>
      </c>
      <c r="D27" s="25">
        <f>+'Rate and Bill Data'!H31*12</f>
        <v>524.76</v>
      </c>
      <c r="E27" s="26">
        <f t="shared" si="2"/>
        <v>0.79054902234760904</v>
      </c>
      <c r="F27" s="25">
        <f>+'Rate and Bill Data'!K31*12</f>
        <v>10215.66</v>
      </c>
      <c r="G27" s="26">
        <f t="shared" si="1"/>
        <v>0.85945846806846948</v>
      </c>
      <c r="H27" s="25">
        <f>+'Rate and Bill Data'!N31*12</f>
        <v>335730.36</v>
      </c>
      <c r="I27" s="26">
        <f>+H27/$H$76</f>
        <v>0.8927449519274101</v>
      </c>
      <c r="J27" s="27">
        <f>+(C27+E27+G27+I27)/4</f>
        <v>0.90422369858165552</v>
      </c>
      <c r="K27" s="33">
        <f>+'Rate and Bill Data'!P31</f>
        <v>52963</v>
      </c>
    </row>
    <row r="28" spans="1:11" ht="15" x14ac:dyDescent="0.25">
      <c r="A28" s="17" t="str">
        <f>+'Rate and Bill Data'!A32</f>
        <v>Haldimand County</v>
      </c>
      <c r="B28" s="25">
        <f>+'Rate and Bill Data'!E32*12</f>
        <v>438.96</v>
      </c>
      <c r="C28" s="26">
        <f t="shared" si="0"/>
        <v>1.2903818468158625</v>
      </c>
      <c r="D28" s="25">
        <f>+'Rate and Bill Data'!H32*12</f>
        <v>779.28</v>
      </c>
      <c r="E28" s="26">
        <f t="shared" si="2"/>
        <v>1.17398247224454</v>
      </c>
      <c r="F28" s="25">
        <f>+'Rate and Bill Data'!K32*12</f>
        <v>12805.02</v>
      </c>
      <c r="G28" s="26">
        <f t="shared" si="1"/>
        <v>1.0773051249538566</v>
      </c>
      <c r="H28" s="25"/>
      <c r="I28" s="26"/>
      <c r="J28" s="27">
        <f t="shared" si="3"/>
        <v>1.1805564813380864</v>
      </c>
      <c r="K28" s="33">
        <f>+'Rate and Bill Data'!P32</f>
        <v>21323</v>
      </c>
    </row>
    <row r="29" spans="1:11" ht="15" x14ac:dyDescent="0.25">
      <c r="A29" s="17" t="str">
        <f>+'Rate and Bill Data'!A33</f>
        <v>Halton Hills</v>
      </c>
      <c r="B29" s="25">
        <f>+'Rate and Bill Data'!E33*12</f>
        <v>300.48</v>
      </c>
      <c r="C29" s="26">
        <f t="shared" si="0"/>
        <v>0.88330129700025151</v>
      </c>
      <c r="D29" s="25">
        <f>+'Rate and Bill Data'!H33*12</f>
        <v>567.72</v>
      </c>
      <c r="E29" s="26">
        <f t="shared" si="2"/>
        <v>0.85526810535708642</v>
      </c>
      <c r="F29" s="25">
        <f>+'Rate and Bill Data'!K33*12</f>
        <v>12231.000000000002</v>
      </c>
      <c r="G29" s="26">
        <f t="shared" si="1"/>
        <v>1.0290119799352613</v>
      </c>
      <c r="H29" s="25"/>
      <c r="I29" s="26"/>
      <c r="J29" s="27">
        <f t="shared" si="3"/>
        <v>0.9225271274308664</v>
      </c>
      <c r="K29" s="33">
        <f>+'Rate and Bill Data'!P33</f>
        <v>21534</v>
      </c>
    </row>
    <row r="30" spans="1:11" ht="15" x14ac:dyDescent="0.25">
      <c r="A30" s="17" t="str">
        <f>+'Rate and Bill Data'!A34</f>
        <v>Hearst (2015)</v>
      </c>
      <c r="B30" s="25">
        <f>+'Rate and Bill Data'!E34*12</f>
        <v>264.12</v>
      </c>
      <c r="C30" s="26">
        <f t="shared" si="0"/>
        <v>0.77641619596547662</v>
      </c>
      <c r="D30" s="25">
        <f>+'Rate and Bill Data'!H34*12</f>
        <v>368.40000000000003</v>
      </c>
      <c r="E30" s="26">
        <f t="shared" si="2"/>
        <v>0.55499325374048936</v>
      </c>
      <c r="F30" s="25">
        <f>+'Rate and Bill Data'!K34*12</f>
        <v>5923.4400000000005</v>
      </c>
      <c r="G30" s="26">
        <f t="shared" si="1"/>
        <v>0.49834770030477671</v>
      </c>
      <c r="H30" s="25"/>
      <c r="I30" s="26"/>
      <c r="J30" s="27">
        <f t="shared" si="3"/>
        <v>0.60991905000358093</v>
      </c>
      <c r="K30" s="33">
        <f>+'Rate and Bill Data'!P34</f>
        <v>2718</v>
      </c>
    </row>
    <row r="31" spans="1:11" ht="15" x14ac:dyDescent="0.25">
      <c r="A31" s="17" t="str">
        <f>+'Rate and Bill Data'!A35</f>
        <v>Horizon</v>
      </c>
      <c r="B31" s="25">
        <f>+'Rate and Bill Data'!E35*12</f>
        <v>341.76</v>
      </c>
      <c r="C31" s="26">
        <f t="shared" si="0"/>
        <v>1.0046493985050784</v>
      </c>
      <c r="D31" s="25">
        <f>+'Rate and Bill Data'!H35*12</f>
        <v>748.92</v>
      </c>
      <c r="E31" s="26">
        <f t="shared" si="2"/>
        <v>1.1282452431903562</v>
      </c>
      <c r="F31" s="25">
        <f>+'Rate and Bill Data'!K35*12</f>
        <v>12147.66</v>
      </c>
      <c r="G31" s="26">
        <f t="shared" si="1"/>
        <v>1.0220004634273874</v>
      </c>
      <c r="H31" s="25">
        <f>+'Rate and Bill Data'!N35*12</f>
        <v>452270.39999999997</v>
      </c>
      <c r="I31" s="26">
        <f>+H31/$H$76</f>
        <v>1.202638082853724</v>
      </c>
      <c r="J31" s="27">
        <f>+(C31+E31+G31+I31)/4</f>
        <v>1.0893832969941366</v>
      </c>
      <c r="K31" s="33">
        <f>+'Rate and Bill Data'!P35</f>
        <v>240076</v>
      </c>
    </row>
    <row r="32" spans="1:11" ht="15" x14ac:dyDescent="0.25">
      <c r="A32" s="17" t="str">
        <f>+'Rate and Bill Data'!A36</f>
        <v xml:space="preserve">Hydro 2000 </v>
      </c>
      <c r="B32" s="25">
        <f>+'Rate and Bill Data'!E36*12</f>
        <v>334.91999999999996</v>
      </c>
      <c r="C32" s="26">
        <f t="shared" si="0"/>
        <v>0.98454230029061562</v>
      </c>
      <c r="D32" s="25">
        <f>+'Rate and Bill Data'!H36*12</f>
        <v>495.84000000000003</v>
      </c>
      <c r="E32" s="26">
        <f t="shared" si="2"/>
        <v>0.74698114803117333</v>
      </c>
      <c r="F32" s="25">
        <f>+'Rate and Bill Data'!K36*12</f>
        <v>5247.9000000000005</v>
      </c>
      <c r="G32" s="26">
        <f t="shared" si="1"/>
        <v>0.44151352869775634</v>
      </c>
      <c r="H32" s="25"/>
      <c r="I32" s="26"/>
      <c r="J32" s="27">
        <f t="shared" si="3"/>
        <v>0.72434565900651515</v>
      </c>
      <c r="K32" s="33">
        <f>+'Rate and Bill Data'!P36</f>
        <v>1221</v>
      </c>
    </row>
    <row r="33" spans="1:11" x14ac:dyDescent="0.3">
      <c r="A33" s="17" t="str">
        <f>+'Rate and Bill Data'!A37</f>
        <v>Hydro Hawkesbury</v>
      </c>
      <c r="B33" s="25">
        <f>+'Rate and Bill Data'!E37*12</f>
        <v>188.16</v>
      </c>
      <c r="C33" s="26">
        <f t="shared" si="0"/>
        <v>0.55312157895223413</v>
      </c>
      <c r="D33" s="25">
        <f>+'Rate and Bill Data'!H37*12</f>
        <v>332.04</v>
      </c>
      <c r="E33" s="26">
        <f t="shared" si="2"/>
        <v>0.50021704661235633</v>
      </c>
      <c r="F33" s="25">
        <f>+'Rate and Bill Data'!K37*12</f>
        <v>7352.88</v>
      </c>
      <c r="G33" s="26">
        <f t="shared" si="1"/>
        <v>0.61860858531815743</v>
      </c>
      <c r="H33" s="25"/>
      <c r="I33" s="26"/>
      <c r="J33" s="27">
        <f t="shared" si="3"/>
        <v>0.55731573696091596</v>
      </c>
      <c r="K33" s="33">
        <f>+'Rate and Bill Data'!P37</f>
        <v>5499</v>
      </c>
    </row>
    <row r="34" spans="1:11" x14ac:dyDescent="0.3">
      <c r="A34" s="17" t="str">
        <f>+'Rate and Bill Data'!A38</f>
        <v>Hydro One Brampton</v>
      </c>
      <c r="B34" s="25">
        <f>+'Rate and Bill Data'!E38*12</f>
        <v>285.12</v>
      </c>
      <c r="C34" s="26">
        <f t="shared" si="0"/>
        <v>0.83814851504496712</v>
      </c>
      <c r="D34" s="25">
        <f>+'Rate and Bill Data'!H38*12</f>
        <v>690.84000000000015</v>
      </c>
      <c r="E34" s="26">
        <f t="shared" si="2"/>
        <v>1.040747935434527</v>
      </c>
      <c r="F34" s="25">
        <f>+'Rate and Bill Data'!K38*12</f>
        <v>9862.32</v>
      </c>
      <c r="G34" s="26">
        <f t="shared" si="1"/>
        <v>0.82973145531478409</v>
      </c>
      <c r="H34" s="25">
        <f>+'Rate and Bill Data'!N38*12</f>
        <v>350250.72000000003</v>
      </c>
      <c r="I34" s="26">
        <f>+H34/$H$76</f>
        <v>0.93135622941261798</v>
      </c>
      <c r="J34" s="27">
        <f t="shared" ref="J34:J35" si="5">+(C34+E34+G34+I34)/4</f>
        <v>0.90999603380172411</v>
      </c>
      <c r="K34" s="33">
        <f>+'Rate and Bill Data'!P38</f>
        <v>149618</v>
      </c>
    </row>
    <row r="35" spans="1:11" x14ac:dyDescent="0.3">
      <c r="A35" s="17" t="str">
        <f>+'Rate and Bill Data'!A39</f>
        <v>Hydro Ottawa</v>
      </c>
      <c r="B35" s="25">
        <f>+'Rate and Bill Data'!E39*12</f>
        <v>340.8</v>
      </c>
      <c r="C35" s="26">
        <f t="shared" si="0"/>
        <v>1.0018273496328731</v>
      </c>
      <c r="D35" s="25">
        <f>+'Rate and Bill Data'!H39*12</f>
        <v>725.16000000000008</v>
      </c>
      <c r="E35" s="26">
        <f t="shared" si="2"/>
        <v>1.0924508900175172</v>
      </c>
      <c r="F35" s="25">
        <f>+'Rate and Bill Data'!K39*12</f>
        <v>14611.800000000001</v>
      </c>
      <c r="G35" s="26">
        <f t="shared" si="1"/>
        <v>1.2293121779427725</v>
      </c>
      <c r="H35" s="25">
        <f>+'Rate and Bill Data'!N39*12</f>
        <v>599679.84</v>
      </c>
      <c r="I35" s="26">
        <f>+H35/$H$76</f>
        <v>1.5946164354413375</v>
      </c>
      <c r="J35" s="27">
        <f t="shared" si="5"/>
        <v>1.2295517132586251</v>
      </c>
      <c r="K35" s="33">
        <f>+'Rate and Bill Data'!P39</f>
        <v>319536</v>
      </c>
    </row>
    <row r="36" spans="1:11" x14ac:dyDescent="0.3">
      <c r="A36" s="17" t="str">
        <f>+'Rate and Bill Data'!A40</f>
        <v>Innpower</v>
      </c>
      <c r="B36" s="25">
        <f>+'Rate and Bill Data'!E40*12</f>
        <v>431.64</v>
      </c>
      <c r="C36" s="26">
        <f t="shared" si="0"/>
        <v>1.2688637241652974</v>
      </c>
      <c r="D36" s="25">
        <f>+'Rate and Bill Data'!H40*12</f>
        <v>611.16</v>
      </c>
      <c r="E36" s="26">
        <f t="shared" si="2"/>
        <v>0.92071030661247943</v>
      </c>
      <c r="F36" s="25">
        <f>+'Rate and Bill Data'!K40*12</f>
        <v>11158.8</v>
      </c>
      <c r="G36" s="26">
        <f t="shared" si="1"/>
        <v>0.93880622039911632</v>
      </c>
      <c r="H36" s="25"/>
      <c r="I36" s="26"/>
      <c r="J36" s="27">
        <f t="shared" si="3"/>
        <v>1.0427934170589643</v>
      </c>
      <c r="K36" s="33">
        <f>+'Rate and Bill Data'!P40</f>
        <v>15790</v>
      </c>
    </row>
    <row r="37" spans="1:11" x14ac:dyDescent="0.3">
      <c r="A37" s="17" t="str">
        <f>+'Rate and Bill Data'!A41</f>
        <v>Kenora</v>
      </c>
      <c r="B37" s="25">
        <f>+'Rate and Bill Data'!E41*12</f>
        <v>371.52</v>
      </c>
      <c r="C37" s="26">
        <f t="shared" si="0"/>
        <v>1.0921329135434419</v>
      </c>
      <c r="D37" s="25">
        <f>+'Rate and Bill Data'!H41*12</f>
        <v>611.04</v>
      </c>
      <c r="E37" s="26">
        <f t="shared" si="2"/>
        <v>0.92052952705100044</v>
      </c>
      <c r="F37" s="25">
        <f>+'Rate and Bill Data'!K41*12</f>
        <v>11550</v>
      </c>
      <c r="G37" s="26">
        <f t="shared" si="1"/>
        <v>0.97171845051526995</v>
      </c>
      <c r="H37" s="25"/>
      <c r="I37" s="26"/>
      <c r="J37" s="27">
        <f t="shared" si="3"/>
        <v>0.9947936303699042</v>
      </c>
      <c r="K37" s="33">
        <f>+'Rate and Bill Data'!P41</f>
        <v>5558</v>
      </c>
    </row>
    <row r="38" spans="1:11" x14ac:dyDescent="0.3">
      <c r="A38" s="17" t="str">
        <f>+'Rate and Bill Data'!A42</f>
        <v>Kingston</v>
      </c>
      <c r="B38" s="25">
        <f>+'Rate and Bill Data'!E42*12</f>
        <v>301.20000000000005</v>
      </c>
      <c r="C38" s="26">
        <f t="shared" si="0"/>
        <v>0.88541783365440563</v>
      </c>
      <c r="D38" s="25">
        <f>+'Rate and Bill Data'!H42*12</f>
        <v>521.64</v>
      </c>
      <c r="E38" s="26">
        <f t="shared" si="2"/>
        <v>0.78584875374915542</v>
      </c>
      <c r="F38" s="25">
        <f>+'Rate and Bill Data'!K42*12</f>
        <v>10222.14</v>
      </c>
      <c r="G38" s="26">
        <f t="shared" si="1"/>
        <v>0.86000363997836893</v>
      </c>
      <c r="H38" s="25">
        <f>+'Rate and Bill Data'!N42*12</f>
        <v>200544</v>
      </c>
      <c r="I38" s="26">
        <f>+H38/$H$76</f>
        <v>0.53326914980024609</v>
      </c>
      <c r="J38" s="27">
        <f t="shared" ref="J38:J39" si="6">+(C38+E38+G38+I38)/4</f>
        <v>0.76613484429554402</v>
      </c>
      <c r="K38" s="33">
        <f>+'Rate and Bill Data'!P42</f>
        <v>27356</v>
      </c>
    </row>
    <row r="39" spans="1:11" x14ac:dyDescent="0.3">
      <c r="A39" s="17" t="str">
        <f>+'Rate and Bill Data'!A43</f>
        <v>Kitchener-Wilmot</v>
      </c>
      <c r="B39" s="25">
        <f>+'Rate and Bill Data'!E43*12</f>
        <v>283.32</v>
      </c>
      <c r="C39" s="26">
        <f t="shared" si="0"/>
        <v>0.83285717340958221</v>
      </c>
      <c r="D39" s="25">
        <f>+'Rate and Bill Data'!H43*12</f>
        <v>626.88</v>
      </c>
      <c r="E39" s="26">
        <f t="shared" si="2"/>
        <v>0.94439242916622679</v>
      </c>
      <c r="F39" s="25">
        <f>+'Rate and Bill Data'!K43*12</f>
        <v>15819.060000000001</v>
      </c>
      <c r="G39" s="26">
        <f t="shared" si="1"/>
        <v>1.3308807334898776</v>
      </c>
      <c r="H39" s="25">
        <f>+'Rate and Bill Data'!N43*12</f>
        <v>379151.52</v>
      </c>
      <c r="I39" s="26">
        <f>+H39/$H$76</f>
        <v>1.0082067212974262</v>
      </c>
      <c r="J39" s="27">
        <f t="shared" si="6"/>
        <v>1.0290842643407783</v>
      </c>
      <c r="K39" s="33">
        <f>+'Rate and Bill Data'!P43</f>
        <v>91143</v>
      </c>
    </row>
    <row r="40" spans="1:11" x14ac:dyDescent="0.3">
      <c r="A40" s="17" t="str">
        <f>+'Rate and Bill Data'!A44</f>
        <v>Lakefront</v>
      </c>
      <c r="B40" s="25">
        <f>+'Rate and Bill Data'!E44*12</f>
        <v>266.15999999999997</v>
      </c>
      <c r="C40" s="26">
        <f t="shared" ref="C40:C69" si="7">+B40/$B$76</f>
        <v>0.7824130498189128</v>
      </c>
      <c r="D40" s="25">
        <f>+'Rate and Bill Data'!H44*12</f>
        <v>493.91999999999996</v>
      </c>
      <c r="E40" s="26">
        <f t="shared" si="2"/>
        <v>0.74408867504750942</v>
      </c>
      <c r="F40" s="25">
        <f>+'Rate and Bill Data'!K44*12</f>
        <v>11315.460000000001</v>
      </c>
      <c r="G40" s="26">
        <f t="shared" ref="G40:G69" si="8">+F40/$F$76</f>
        <v>0.95198625610974175</v>
      </c>
      <c r="H40" s="25"/>
      <c r="I40" s="26"/>
      <c r="J40" s="27">
        <f t="shared" si="3"/>
        <v>0.82616266032538788</v>
      </c>
      <c r="K40" s="33">
        <f>+'Rate and Bill Data'!P44</f>
        <v>9996</v>
      </c>
    </row>
    <row r="41" spans="1:11" x14ac:dyDescent="0.3">
      <c r="A41" s="17" t="str">
        <f>+'Rate and Bill Data'!A45</f>
        <v>Lakeland</v>
      </c>
      <c r="B41" s="25">
        <f>+'Rate and Bill Data'!E45*12</f>
        <v>392.40000000000003</v>
      </c>
      <c r="C41" s="26">
        <f t="shared" si="7"/>
        <v>1.1535124765139069</v>
      </c>
      <c r="D41" s="25">
        <f>+'Rate and Bill Data'!H45*12</f>
        <v>753.72</v>
      </c>
      <c r="E41" s="26">
        <f t="shared" ref="E41:E70" si="9">+D41/$D$76</f>
        <v>1.1354764256495158</v>
      </c>
      <c r="F41" s="25">
        <f>+'Rate and Bill Data'!K45*12</f>
        <v>12245.22</v>
      </c>
      <c r="G41" s="26">
        <f t="shared" si="8"/>
        <v>1.0302083294042073</v>
      </c>
      <c r="H41" s="25"/>
      <c r="I41" s="26"/>
      <c r="J41" s="27">
        <f t="shared" si="3"/>
        <v>1.10639907718921</v>
      </c>
      <c r="K41" s="33">
        <f>+'Rate and Bill Data'!P45</f>
        <v>13264</v>
      </c>
    </row>
    <row r="42" spans="1:11" x14ac:dyDescent="0.3">
      <c r="A42" s="17" t="str">
        <f>+'Rate and Bill Data'!A46</f>
        <v>London</v>
      </c>
      <c r="B42" s="25">
        <f>+'Rate and Bill Data'!E46*12</f>
        <v>313.20000000000005</v>
      </c>
      <c r="C42" s="26">
        <f t="shared" si="7"/>
        <v>0.92069344455697155</v>
      </c>
      <c r="D42" s="25">
        <f>+'Rate and Bill Data'!H46*12</f>
        <v>636.59999999999991</v>
      </c>
      <c r="E42" s="26">
        <f t="shared" si="9"/>
        <v>0.95903557364602454</v>
      </c>
      <c r="F42" s="25">
        <f>+'Rate and Bill Data'!K46*12</f>
        <v>9780</v>
      </c>
      <c r="G42" s="26">
        <f t="shared" si="8"/>
        <v>0.82280575290383895</v>
      </c>
      <c r="H42" s="25">
        <f>+'Rate and Bill Data'!N46*12</f>
        <v>507475.68</v>
      </c>
      <c r="I42" s="26">
        <f>+H42/$H$76</f>
        <v>1.3494351584585016</v>
      </c>
      <c r="J42" s="27">
        <f>+(C42+E42+G42+I42)/4</f>
        <v>1.0129924823913341</v>
      </c>
      <c r="K42" s="33">
        <f>+'Rate and Bill Data'!P46</f>
        <v>152544</v>
      </c>
    </row>
    <row r="43" spans="1:11" x14ac:dyDescent="0.3">
      <c r="A43" s="17" t="str">
        <f>+'Rate and Bill Data'!A47</f>
        <v>Midland</v>
      </c>
      <c r="B43" s="25">
        <f>+'Rate and Bill Data'!E47*12</f>
        <v>382.92</v>
      </c>
      <c r="C43" s="26">
        <f t="shared" si="7"/>
        <v>1.1256447439008797</v>
      </c>
      <c r="D43" s="25">
        <f>+'Rate and Bill Data'!H47*12</f>
        <v>663.59999999999991</v>
      </c>
      <c r="E43" s="26">
        <f t="shared" si="9"/>
        <v>0.99971097497879657</v>
      </c>
      <c r="F43" s="25">
        <f>+'Rate and Bill Data'!K47*12</f>
        <v>10390.74</v>
      </c>
      <c r="G43" s="26">
        <f t="shared" si="8"/>
        <v>0.87418820541186459</v>
      </c>
      <c r="H43" s="25"/>
      <c r="I43" s="26"/>
      <c r="J43" s="27">
        <f t="shared" si="3"/>
        <v>0.9998479747638469</v>
      </c>
      <c r="K43" s="33">
        <f>+'Rate and Bill Data'!P47</f>
        <v>7035</v>
      </c>
    </row>
    <row r="44" spans="1:11" x14ac:dyDescent="0.3">
      <c r="A44" s="17" t="str">
        <f>+'Rate and Bill Data'!A48</f>
        <v>Milton (DRO)</v>
      </c>
      <c r="B44" s="25">
        <f>+'Rate and Bill Data'!E48*12</f>
        <v>329.76</v>
      </c>
      <c r="C44" s="26">
        <f t="shared" si="7"/>
        <v>0.96937378760251236</v>
      </c>
      <c r="D44" s="25">
        <f>+'Rate and Bill Data'!H48*12</f>
        <v>616.19999999999993</v>
      </c>
      <c r="E44" s="26">
        <f t="shared" si="9"/>
        <v>0.92830304819459686</v>
      </c>
      <c r="F44" s="25">
        <f>+'Rate and Bill Data'!K48*12</f>
        <v>10612.26</v>
      </c>
      <c r="G44" s="26">
        <f t="shared" si="8"/>
        <v>0.89282500810953924</v>
      </c>
      <c r="H44" s="25">
        <f>+'Rate and Bill Data'!N48*12</f>
        <v>150130.91999999998</v>
      </c>
      <c r="I44" s="26">
        <f>+H44/$H$76</f>
        <v>0.39921507533074413</v>
      </c>
      <c r="J44" s="27">
        <f>+(C44+E44+G44+I44)/4</f>
        <v>0.79742922980934816</v>
      </c>
      <c r="K44" s="33">
        <f>+'Rate and Bill Data'!P48</f>
        <v>35111</v>
      </c>
    </row>
    <row r="45" spans="1:11" x14ac:dyDescent="0.3">
      <c r="A45" s="17" t="str">
        <f>+'Rate and Bill Data'!A49</f>
        <v xml:space="preserve">Newmarket-Tay </v>
      </c>
      <c r="B45" s="25">
        <f>+'Rate and Bill Data'!E49*12</f>
        <v>323.27999999999997</v>
      </c>
      <c r="C45" s="26">
        <f t="shared" si="7"/>
        <v>0.95032495771512671</v>
      </c>
      <c r="D45" s="25">
        <f>+'Rate and Bill Data'!H49*12</f>
        <v>834.72</v>
      </c>
      <c r="E45" s="26">
        <f t="shared" si="9"/>
        <v>1.257502629647832</v>
      </c>
      <c r="F45" s="25">
        <f>+'Rate and Bill Data'!K49*12</f>
        <v>15794.52</v>
      </c>
      <c r="G45" s="26">
        <f t="shared" si="8"/>
        <v>1.328816147275536</v>
      </c>
      <c r="H45" s="25"/>
      <c r="I45" s="26"/>
      <c r="J45" s="27">
        <f t="shared" si="3"/>
        <v>1.1788812448794983</v>
      </c>
      <c r="K45" s="33">
        <f>+'Rate and Bill Data'!P49</f>
        <v>34871</v>
      </c>
    </row>
    <row r="46" spans="1:11" x14ac:dyDescent="0.3">
      <c r="A46" s="17" t="str">
        <f>+'Rate and Bill Data'!A50</f>
        <v>Niagara Peninsula</v>
      </c>
      <c r="B46" s="25">
        <f>+'Rate and Bill Data'!E50*12</f>
        <v>396.72</v>
      </c>
      <c r="C46" s="26">
        <f t="shared" si="7"/>
        <v>1.1662116964388305</v>
      </c>
      <c r="D46" s="25">
        <f>+'Rate and Bill Data'!H50*12</f>
        <v>790.19999999999993</v>
      </c>
      <c r="E46" s="26">
        <f t="shared" si="9"/>
        <v>1.1904334123391276</v>
      </c>
      <c r="F46" s="25">
        <f>+'Rate and Bill Data'!K50*12</f>
        <v>11383.86</v>
      </c>
      <c r="G46" s="26">
        <f t="shared" si="8"/>
        <v>0.95774084849201391</v>
      </c>
      <c r="H46" s="25"/>
      <c r="I46" s="26"/>
      <c r="J46" s="27">
        <f t="shared" si="3"/>
        <v>1.1047953190899906</v>
      </c>
      <c r="K46" s="33">
        <f>+'Rate and Bill Data'!P50</f>
        <v>51824</v>
      </c>
    </row>
    <row r="47" spans="1:11" x14ac:dyDescent="0.3">
      <c r="A47" s="17" t="str">
        <f>+'Rate and Bill Data'!A51</f>
        <v>Niagara-on-the-Lake</v>
      </c>
      <c r="B47" s="25">
        <f>+'Rate and Bill Data'!E51*12</f>
        <v>346.79999999999995</v>
      </c>
      <c r="C47" s="26">
        <f t="shared" si="7"/>
        <v>1.019465155084156</v>
      </c>
      <c r="D47" s="25">
        <f>+'Rate and Bill Data'!H51*12</f>
        <v>737.28</v>
      </c>
      <c r="E47" s="26">
        <f t="shared" si="9"/>
        <v>1.1107096257268945</v>
      </c>
      <c r="F47" s="25">
        <f>+'Rate and Bill Data'!K51*12</f>
        <v>9801.18</v>
      </c>
      <c r="G47" s="26">
        <f t="shared" si="8"/>
        <v>0.82458765738712148</v>
      </c>
      <c r="H47" s="25"/>
      <c r="I47" s="26"/>
      <c r="J47" s="27">
        <f t="shared" si="3"/>
        <v>0.98492081273272403</v>
      </c>
      <c r="K47" s="33">
        <f>+'Rate and Bill Data'!P51</f>
        <v>8672</v>
      </c>
    </row>
    <row r="48" spans="1:11" x14ac:dyDescent="0.3">
      <c r="A48" s="17" t="str">
        <f>+'Rate and Bill Data'!A52</f>
        <v>Norfolk</v>
      </c>
      <c r="B48" s="25">
        <f>+'Rate and Bill Data'!E52*12</f>
        <v>455.64</v>
      </c>
      <c r="C48" s="26">
        <f t="shared" si="7"/>
        <v>1.3394149459704292</v>
      </c>
      <c r="D48" s="25">
        <f>+'Rate and Bill Data'!H52*12</f>
        <v>974.15999999999985</v>
      </c>
      <c r="E48" s="26">
        <f t="shared" si="9"/>
        <v>1.4675684800864142</v>
      </c>
      <c r="F48" s="25">
        <f>+'Rate and Bill Data'!K52*12</f>
        <v>14827.199999999999</v>
      </c>
      <c r="G48" s="26">
        <f t="shared" si="8"/>
        <v>1.2474340960588752</v>
      </c>
      <c r="H48" s="25"/>
      <c r="I48" s="26"/>
      <c r="J48" s="27">
        <f t="shared" si="3"/>
        <v>1.3514725073719063</v>
      </c>
      <c r="K48" s="33">
        <f>+'Rate and Bill Data'!P52</f>
        <v>19559</v>
      </c>
    </row>
    <row r="49" spans="1:11" x14ac:dyDescent="0.3">
      <c r="A49" s="17" t="str">
        <f>+'Rate and Bill Data'!A53</f>
        <v>North Bay</v>
      </c>
      <c r="B49" s="25">
        <f>+'Rate and Bill Data'!E53*12</f>
        <v>330.48</v>
      </c>
      <c r="C49" s="26">
        <f t="shared" si="7"/>
        <v>0.97149032425666648</v>
      </c>
      <c r="D49" s="25">
        <f>+'Rate and Bill Data'!H53*12</f>
        <v>721.08</v>
      </c>
      <c r="E49" s="26">
        <f t="shared" si="9"/>
        <v>1.0863043849272314</v>
      </c>
      <c r="F49" s="25">
        <f>+'Rate and Bill Data'!K53*12</f>
        <v>11086.02</v>
      </c>
      <c r="G49" s="26">
        <f t="shared" si="8"/>
        <v>0.93268313218885657</v>
      </c>
      <c r="H49" s="25"/>
      <c r="I49" s="26"/>
      <c r="J49" s="27">
        <f t="shared" si="3"/>
        <v>0.99682594712425143</v>
      </c>
      <c r="K49" s="33">
        <f>+'Rate and Bill Data'!P53</f>
        <v>23975</v>
      </c>
    </row>
    <row r="50" spans="1:11" x14ac:dyDescent="0.3">
      <c r="A50" s="17" t="str">
        <f>+'Rate and Bill Data'!A54</f>
        <v>Northern Ontario Wires</v>
      </c>
      <c r="B50" s="25">
        <f>+'Rate and Bill Data'!E54*12</f>
        <v>409.08000000000004</v>
      </c>
      <c r="C50" s="26">
        <f t="shared" si="7"/>
        <v>1.2025455756684735</v>
      </c>
      <c r="D50" s="25">
        <f>+'Rate and Bill Data'!H54*12</f>
        <v>718.44</v>
      </c>
      <c r="E50" s="26">
        <f t="shared" si="9"/>
        <v>1.0823272345746937</v>
      </c>
      <c r="F50" s="25">
        <f>+'Rate and Bill Data'!K54*12</f>
        <v>5052.2999999999993</v>
      </c>
      <c r="G50" s="26">
        <f t="shared" si="8"/>
        <v>0.42505741363967942</v>
      </c>
      <c r="H50" s="25"/>
      <c r="I50" s="26"/>
      <c r="J50" s="27">
        <f t="shared" si="3"/>
        <v>0.90331007462761548</v>
      </c>
      <c r="K50" s="33">
        <f>+'Rate and Bill Data'!P54</f>
        <v>6062</v>
      </c>
    </row>
    <row r="51" spans="1:11" x14ac:dyDescent="0.3">
      <c r="A51" s="17" t="str">
        <f>+'Rate and Bill Data'!A55</f>
        <v>Oakville (interim)</v>
      </c>
      <c r="B51" s="25">
        <f>+'Rate and Bill Data'!E55*12</f>
        <v>334.79999999999995</v>
      </c>
      <c r="C51" s="26">
        <f t="shared" si="7"/>
        <v>0.98418954418158999</v>
      </c>
      <c r="D51" s="25">
        <f>+'Rate and Bill Data'!H55*12</f>
        <v>807.4799999999999</v>
      </c>
      <c r="E51" s="26">
        <f t="shared" si="9"/>
        <v>1.2164656691921016</v>
      </c>
      <c r="F51" s="25">
        <f>+'Rate and Bill Data'!K55*12</f>
        <v>15749.28</v>
      </c>
      <c r="G51" s="26">
        <f t="shared" si="8"/>
        <v>1.325010039682349</v>
      </c>
      <c r="H51" s="25"/>
      <c r="I51" s="26"/>
      <c r="J51" s="27">
        <f t="shared" si="3"/>
        <v>1.17522175101868</v>
      </c>
      <c r="K51" s="33">
        <f>+'Rate and Bill Data'!P55</f>
        <v>66530</v>
      </c>
    </row>
    <row r="52" spans="1:11" x14ac:dyDescent="0.3">
      <c r="A52" s="17" t="str">
        <f>+'Rate and Bill Data'!A56</f>
        <v>Orangeville</v>
      </c>
      <c r="B52" s="25">
        <f>+'Rate and Bill Data'!E56*12</f>
        <v>316.20000000000005</v>
      </c>
      <c r="C52" s="26">
        <f t="shared" si="7"/>
        <v>0.92951234728261301</v>
      </c>
      <c r="D52" s="25">
        <f>+'Rate and Bill Data'!H56*12</f>
        <v>621.4799999999999</v>
      </c>
      <c r="E52" s="26">
        <f t="shared" si="9"/>
        <v>0.93625734889967227</v>
      </c>
      <c r="F52" s="25">
        <f>+'Rate and Bill Data'!K56*12</f>
        <v>8625.9000000000015</v>
      </c>
      <c r="G52" s="26">
        <f t="shared" si="8"/>
        <v>0.72570962617313139</v>
      </c>
      <c r="H52" s="25"/>
      <c r="I52" s="26"/>
      <c r="J52" s="27">
        <f t="shared" si="3"/>
        <v>0.86382644078513893</v>
      </c>
      <c r="K52" s="33">
        <f>+'Rate and Bill Data'!P56</f>
        <v>11685</v>
      </c>
    </row>
    <row r="53" spans="1:11" x14ac:dyDescent="0.3">
      <c r="A53" s="17" t="str">
        <f>+'Rate and Bill Data'!A57</f>
        <v>Orillia</v>
      </c>
      <c r="B53" s="25">
        <f>+'Rate and Bill Data'!E57*12</f>
        <v>334.08</v>
      </c>
      <c r="C53" s="26">
        <f t="shared" si="7"/>
        <v>0.98207300752743609</v>
      </c>
      <c r="D53" s="25">
        <f>+'Rate and Bill Data'!H57*12</f>
        <v>845.04</v>
      </c>
      <c r="E53" s="26">
        <f t="shared" si="9"/>
        <v>1.2730496719350246</v>
      </c>
      <c r="F53" s="25">
        <f>+'Rate and Bill Data'!K57*12</f>
        <v>14834.699999999999</v>
      </c>
      <c r="G53" s="26">
        <f t="shared" si="8"/>
        <v>1.2480650820657033</v>
      </c>
      <c r="H53" s="25"/>
      <c r="I53" s="26"/>
      <c r="J53" s="27">
        <f t="shared" si="3"/>
        <v>1.1677292538427213</v>
      </c>
      <c r="K53" s="33">
        <f>+'Rate and Bill Data'!P57</f>
        <v>13340</v>
      </c>
    </row>
    <row r="54" spans="1:11" x14ac:dyDescent="0.3">
      <c r="A54" s="17" t="str">
        <f>+'Rate and Bill Data'!A58</f>
        <v>Oshawa</v>
      </c>
      <c r="B54" s="25">
        <f>+'Rate and Bill Data'!E58*12</f>
        <v>270.84000000000003</v>
      </c>
      <c r="C54" s="26">
        <f t="shared" si="7"/>
        <v>0.79617053807091365</v>
      </c>
      <c r="D54" s="25">
        <f>+'Rate and Bill Data'!H58*12</f>
        <v>569.04</v>
      </c>
      <c r="E54" s="26">
        <f t="shared" si="9"/>
        <v>0.85725668053335513</v>
      </c>
      <c r="F54" s="25">
        <f>+'Rate and Bill Data'!K58*12</f>
        <v>14048.400000000001</v>
      </c>
      <c r="G54" s="26">
        <f t="shared" si="8"/>
        <v>1.1819125091098459</v>
      </c>
      <c r="H54" s="25">
        <f>+'Rate and Bill Data'!N58*12</f>
        <v>348161.04000000004</v>
      </c>
      <c r="I54" s="26">
        <f>+H54/$H$76</f>
        <v>0.92579953423871819</v>
      </c>
      <c r="J54" s="27">
        <f>+(C54+E54+G54+I54)/4</f>
        <v>0.94028481548820819</v>
      </c>
      <c r="K54" s="33">
        <f>+'Rate and Bill Data'!P58</f>
        <v>54731</v>
      </c>
    </row>
    <row r="55" spans="1:11" x14ac:dyDescent="0.3">
      <c r="A55" s="17" t="str">
        <f>+'Rate and Bill Data'!A59</f>
        <v>Ottawa River</v>
      </c>
      <c r="B55" s="25">
        <f>+'Rate and Bill Data'!E59*12</f>
        <v>292.08</v>
      </c>
      <c r="C55" s="26">
        <f t="shared" si="7"/>
        <v>0.8586083693684553</v>
      </c>
      <c r="D55" s="25">
        <f>+'Rate and Bill Data'!H59*12</f>
        <v>564.24</v>
      </c>
      <c r="E55" s="26">
        <f t="shared" si="9"/>
        <v>0.8500254980741957</v>
      </c>
      <c r="F55" s="25">
        <f>+'Rate and Bill Data'!K59*12</f>
        <v>11289</v>
      </c>
      <c r="G55" s="26">
        <f t="shared" si="8"/>
        <v>0.94976013747765209</v>
      </c>
      <c r="H55" s="25"/>
      <c r="I55" s="26"/>
      <c r="J55" s="27">
        <f t="shared" si="3"/>
        <v>0.88613133497343421</v>
      </c>
      <c r="K55" s="33">
        <f>+'Rate and Bill Data'!P59</f>
        <v>10820</v>
      </c>
    </row>
    <row r="56" spans="1:11" x14ac:dyDescent="0.3">
      <c r="A56" s="17" t="str">
        <f>+'Rate and Bill Data'!A60</f>
        <v>Peterborough</v>
      </c>
      <c r="B56" s="25">
        <f>+'Rate and Bill Data'!E60*12</f>
        <v>272.64</v>
      </c>
      <c r="C56" s="26">
        <f t="shared" si="7"/>
        <v>0.80146187970629845</v>
      </c>
      <c r="D56" s="25">
        <f>+'Rate and Bill Data'!H60*12</f>
        <v>584.76</v>
      </c>
      <c r="E56" s="26">
        <f t="shared" si="9"/>
        <v>0.88093880308710237</v>
      </c>
      <c r="F56" s="25">
        <f>+'Rate and Bill Data'!K60*12</f>
        <v>10045.44</v>
      </c>
      <c r="G56" s="26">
        <f t="shared" si="8"/>
        <v>0.84513760965749896</v>
      </c>
      <c r="H56" s="25">
        <f>+'Rate and Bill Data'!N60*12</f>
        <v>166332.24</v>
      </c>
      <c r="I56" s="26">
        <f>+H56/$H$76</f>
        <v>0.44229621534012725</v>
      </c>
      <c r="J56" s="27">
        <f t="shared" ref="J56:J57" si="10">+(C56+E56+G56+I56)/4</f>
        <v>0.74245862694775677</v>
      </c>
      <c r="K56" s="33">
        <f>+'Rate and Bill Data'!P60</f>
        <v>36058</v>
      </c>
    </row>
    <row r="57" spans="1:11" x14ac:dyDescent="0.3">
      <c r="A57" s="17" t="str">
        <f>+'Rate and Bill Data'!A61</f>
        <v>Powerstream (DRO)</v>
      </c>
      <c r="B57" s="25">
        <f>+'Rate and Bill Data'!E61*12</f>
        <v>292.08</v>
      </c>
      <c r="C57" s="26">
        <f t="shared" si="7"/>
        <v>0.8586083693684553</v>
      </c>
      <c r="D57" s="25">
        <f>+'Rate and Bill Data'!H61*12</f>
        <v>659.40000000000009</v>
      </c>
      <c r="E57" s="26">
        <f t="shared" si="9"/>
        <v>0.99338369032703233</v>
      </c>
      <c r="F57" s="25">
        <f>+'Rate and Bill Data'!K61*12</f>
        <v>11854.740000000002</v>
      </c>
      <c r="G57" s="26">
        <f t="shared" si="8"/>
        <v>0.99735667394470928</v>
      </c>
      <c r="H57" s="25">
        <f>+'Rate and Bill Data'!N61*12</f>
        <v>245852.16</v>
      </c>
      <c r="I57" s="26">
        <f>+H57/$H$76</f>
        <v>0.65374866532907527</v>
      </c>
      <c r="J57" s="27">
        <f t="shared" si="10"/>
        <v>0.87577434974231805</v>
      </c>
      <c r="K57" s="33">
        <f>+'Rate and Bill Data'!P61</f>
        <v>353284</v>
      </c>
    </row>
    <row r="58" spans="1:11" x14ac:dyDescent="0.3">
      <c r="A58" s="17" t="str">
        <f>+'Rate and Bill Data'!A62</f>
        <v>PUC Distribution</v>
      </c>
      <c r="B58" s="25">
        <f>+'Rate and Bill Data'!E62*12</f>
        <v>290.28000000000003</v>
      </c>
      <c r="C58" s="26">
        <f t="shared" si="7"/>
        <v>0.8533170277330705</v>
      </c>
      <c r="D58" s="25">
        <f>+'Rate and Bill Data'!H62*12</f>
        <v>687.24</v>
      </c>
      <c r="E58" s="26">
        <f t="shared" si="9"/>
        <v>1.0353245485901572</v>
      </c>
      <c r="F58" s="25">
        <f>+'Rate and Bill Data'!K62*12</f>
        <v>17432.34</v>
      </c>
      <c r="G58" s="26">
        <f t="shared" si="8"/>
        <v>1.4666083475026286</v>
      </c>
      <c r="H58" s="25"/>
      <c r="I58" s="26"/>
      <c r="J58" s="27">
        <f t="shared" si="3"/>
        <v>1.1184166412752854</v>
      </c>
      <c r="K58" s="33">
        <f>+'Rate and Bill Data'!P62</f>
        <v>33487</v>
      </c>
    </row>
    <row r="59" spans="1:11" x14ac:dyDescent="0.3">
      <c r="A59" s="17" t="str">
        <f>+'Rate and Bill Data'!A63</f>
        <v>Renfrew (2015)</v>
      </c>
      <c r="B59" s="25">
        <f>+'Rate and Bill Data'!E63*12</f>
        <v>306.84000000000003</v>
      </c>
      <c r="C59" s="26">
        <f t="shared" si="7"/>
        <v>0.90199737077861153</v>
      </c>
      <c r="D59" s="25">
        <f>+'Rate and Bill Data'!H63*12</f>
        <v>703.80000000000007</v>
      </c>
      <c r="E59" s="26">
        <f t="shared" si="9"/>
        <v>1.0602721280742573</v>
      </c>
      <c r="F59" s="25">
        <f>+'Rate and Bill Data'!K63*12</f>
        <v>9870.5399999999991</v>
      </c>
      <c r="G59" s="26">
        <f t="shared" si="8"/>
        <v>0.83042301597826762</v>
      </c>
      <c r="H59" s="25"/>
      <c r="I59" s="26"/>
      <c r="J59" s="27">
        <f t="shared" si="3"/>
        <v>0.93089750494371215</v>
      </c>
      <c r="K59" s="33">
        <f>+'Rate and Bill Data'!P63</f>
        <v>4246</v>
      </c>
    </row>
    <row r="60" spans="1:11" x14ac:dyDescent="0.3">
      <c r="A60" s="17" t="str">
        <f>+'Rate and Bill Data'!A64</f>
        <v>Rideau St. Lawr. (2015)</v>
      </c>
      <c r="B60" s="25">
        <f>+'Rate and Bill Data'!E64*12</f>
        <v>302.27999999999997</v>
      </c>
      <c r="C60" s="26">
        <f t="shared" si="7"/>
        <v>0.88859263863563631</v>
      </c>
      <c r="D60" s="25">
        <f>+'Rate and Bill Data'!H64*12</f>
        <v>587.04</v>
      </c>
      <c r="E60" s="26">
        <f t="shared" si="9"/>
        <v>0.88437361475520315</v>
      </c>
      <c r="F60" s="25">
        <f>+'Rate and Bill Data'!K64*12</f>
        <v>9351.5999999999985</v>
      </c>
      <c r="G60" s="26">
        <f t="shared" si="8"/>
        <v>0.78676383219381785</v>
      </c>
      <c r="H60" s="25"/>
      <c r="I60" s="26"/>
      <c r="J60" s="27">
        <f t="shared" si="3"/>
        <v>0.85324336186155236</v>
      </c>
      <c r="K60" s="33">
        <f>+'Rate and Bill Data'!P64</f>
        <v>5858</v>
      </c>
    </row>
    <row r="61" spans="1:11" x14ac:dyDescent="0.3">
      <c r="A61" s="17" t="str">
        <f>+'Rate and Bill Data'!A65</f>
        <v>St.Thomas</v>
      </c>
      <c r="B61" s="25">
        <f>+'Rate and Bill Data'!E65*12</f>
        <v>330.59999999999997</v>
      </c>
      <c r="C61" s="26">
        <f t="shared" si="7"/>
        <v>0.971843080365692</v>
      </c>
      <c r="D61" s="25">
        <f>+'Rate and Bill Data'!H65*12</f>
        <v>669.84000000000015</v>
      </c>
      <c r="E61" s="26">
        <f t="shared" si="9"/>
        <v>1.0091115121757042</v>
      </c>
      <c r="F61" s="25">
        <f>+'Rate and Bill Data'!K65*12</f>
        <v>11455.019999999999</v>
      </c>
      <c r="G61" s="26">
        <f t="shared" si="8"/>
        <v>0.9637276437247988</v>
      </c>
      <c r="H61" s="25"/>
      <c r="I61" s="26"/>
      <c r="J61" s="27">
        <f t="shared" si="3"/>
        <v>0.98156074542206495</v>
      </c>
      <c r="K61" s="33">
        <f>+'Rate and Bill Data'!P65</f>
        <v>16918</v>
      </c>
    </row>
    <row r="62" spans="1:11" x14ac:dyDescent="0.3">
      <c r="A62" s="17" t="str">
        <f>+'Rate and Bill Data'!A66</f>
        <v>Sioux Lookout</v>
      </c>
      <c r="B62" s="25">
        <f>+'Rate and Bill Data'!E66*12</f>
        <v>460.20000000000005</v>
      </c>
      <c r="C62" s="26">
        <f t="shared" si="7"/>
        <v>1.3528196781134045</v>
      </c>
      <c r="D62" s="25">
        <f>+'Rate and Bill Data'!H66*12</f>
        <v>708.72</v>
      </c>
      <c r="E62" s="26">
        <f t="shared" si="9"/>
        <v>1.0676840900948958</v>
      </c>
      <c r="F62" s="25">
        <f>+'Rate and Bill Data'!K66*12</f>
        <v>8557.26</v>
      </c>
      <c r="G62" s="26">
        <f t="shared" si="8"/>
        <v>0.71993484223864057</v>
      </c>
      <c r="H62" s="25"/>
      <c r="I62" s="26"/>
      <c r="J62" s="27">
        <f t="shared" si="3"/>
        <v>1.0468128701489803</v>
      </c>
      <c r="K62" s="33">
        <f>+'Rate and Bill Data'!P66</f>
        <v>2779</v>
      </c>
    </row>
    <row r="63" spans="1:11" x14ac:dyDescent="0.3">
      <c r="A63" s="17" t="str">
        <f>+'Rate and Bill Data'!A67</f>
        <v>Thunder Bay</v>
      </c>
      <c r="B63" s="25">
        <f>+'Rate and Bill Data'!E67*12</f>
        <v>276</v>
      </c>
      <c r="C63" s="26">
        <f t="shared" si="7"/>
        <v>0.81133905075901691</v>
      </c>
      <c r="D63" s="25">
        <f>+'Rate and Bill Data'!H67*12</f>
        <v>661.68000000000006</v>
      </c>
      <c r="E63" s="26">
        <f t="shared" si="9"/>
        <v>0.996818501995133</v>
      </c>
      <c r="F63" s="25">
        <f>+'Rate and Bill Data'!K67*12</f>
        <v>10248.779999999999</v>
      </c>
      <c r="G63" s="26">
        <f t="shared" si="8"/>
        <v>0.86224490227462225</v>
      </c>
      <c r="H63" s="25"/>
      <c r="I63" s="26"/>
      <c r="J63" s="27">
        <f t="shared" si="3"/>
        <v>0.89013415167625742</v>
      </c>
      <c r="K63" s="33">
        <f>+'Rate and Bill Data'!P67</f>
        <v>50482</v>
      </c>
    </row>
    <row r="64" spans="1:11" x14ac:dyDescent="0.3">
      <c r="A64" s="17" t="str">
        <f>+'Rate and Bill Data'!A68</f>
        <v>Tillsonburg</v>
      </c>
      <c r="B64" s="25">
        <f>+'Rate and Bill Data'!E68*12</f>
        <v>354.72</v>
      </c>
      <c r="C64" s="26">
        <f t="shared" si="7"/>
        <v>1.0427470582798497</v>
      </c>
      <c r="D64" s="25">
        <f>+'Rate and Bill Data'!H68*12</f>
        <v>749.04</v>
      </c>
      <c r="E64" s="26">
        <f t="shared" si="9"/>
        <v>1.1284260227518352</v>
      </c>
      <c r="F64" s="25">
        <f>+'Rate and Bill Data'!K68*12</f>
        <v>7764.18</v>
      </c>
      <c r="G64" s="26">
        <f t="shared" si="8"/>
        <v>0.65321185793261027</v>
      </c>
      <c r="H64" s="25"/>
      <c r="I64" s="26"/>
      <c r="J64" s="27">
        <f t="shared" si="3"/>
        <v>0.9414616463214317</v>
      </c>
      <c r="K64" s="33">
        <f>+'Rate and Bill Data'!P68</f>
        <v>6935</v>
      </c>
    </row>
    <row r="65" spans="1:11" x14ac:dyDescent="0.3">
      <c r="A65" s="17" t="str">
        <f>+'Rate and Bill Data'!A69</f>
        <v xml:space="preserve">Toronto Hydro </v>
      </c>
      <c r="B65" s="25">
        <f>+'Rate and Bill Data'!E69*12</f>
        <v>461.87113645833335</v>
      </c>
      <c r="C65" s="26">
        <f t="shared" si="7"/>
        <v>1.357732208069176</v>
      </c>
      <c r="D65" s="25">
        <f>+'Rate and Bill Data'!H69*12</f>
        <v>1052.7022619791667</v>
      </c>
      <c r="E65" s="26">
        <f t="shared" si="9"/>
        <v>1.5858921107377599</v>
      </c>
      <c r="F65" s="25">
        <f>+'Rate and Bill Data'!K69*12</f>
        <v>21534.032582291667</v>
      </c>
      <c r="G65" s="26">
        <f t="shared" si="8"/>
        <v>1.811689764000848</v>
      </c>
      <c r="H65" s="25">
        <f>+'Rate and Bill Data'!N69*12</f>
        <v>754349.05937135429</v>
      </c>
      <c r="I65" s="26">
        <f>+H65/$H$76</f>
        <v>2.0058993614547305</v>
      </c>
      <c r="J65" s="27">
        <f t="shared" ref="J65:J66" si="11">+(C65+E65+G65+I65)/4</f>
        <v>1.6903033610656286</v>
      </c>
      <c r="K65" s="33">
        <f>+'Rate and Bill Data'!P69</f>
        <v>744252</v>
      </c>
    </row>
    <row r="66" spans="1:11" x14ac:dyDescent="0.3">
      <c r="A66" s="17" t="str">
        <f>+'Rate and Bill Data'!A70</f>
        <v>Veridian</v>
      </c>
      <c r="B66" s="25">
        <f>+'Rate and Bill Data'!E70*12</f>
        <v>313.68</v>
      </c>
      <c r="C66" s="26">
        <f t="shared" si="7"/>
        <v>0.92210446899307408</v>
      </c>
      <c r="D66" s="25">
        <f>+'Rate and Bill Data'!H70*12</f>
        <v>600.36</v>
      </c>
      <c r="E66" s="26">
        <f t="shared" si="9"/>
        <v>0.90444014607937073</v>
      </c>
      <c r="F66" s="25">
        <f>+'Rate and Bill Data'!K70*12</f>
        <v>11112.06</v>
      </c>
      <c r="G66" s="26">
        <f t="shared" si="8"/>
        <v>0.93487391560456357</v>
      </c>
      <c r="H66" s="25">
        <f>+'Rate and Bill Data'!N70*12</f>
        <v>451744.56000000006</v>
      </c>
      <c r="I66" s="26">
        <f>+H66/$H$76</f>
        <v>1.2012398148939201</v>
      </c>
      <c r="J66" s="27">
        <f t="shared" si="11"/>
        <v>0.99066458639273203</v>
      </c>
      <c r="K66" s="33">
        <f>+'Rate and Bill Data'!P70</f>
        <v>117494</v>
      </c>
    </row>
    <row r="67" spans="1:11" x14ac:dyDescent="0.3">
      <c r="A67" s="17" t="str">
        <f>+'Rate and Bill Data'!A71</f>
        <v xml:space="preserve">Wasaga </v>
      </c>
      <c r="B67" s="25">
        <f>+'Rate and Bill Data'!E71*12</f>
        <v>292.20000000000005</v>
      </c>
      <c r="C67" s="26">
        <f t="shared" si="7"/>
        <v>0.85896112547748116</v>
      </c>
      <c r="D67" s="25">
        <f>+'Rate and Bill Data'!H71*12</f>
        <v>534.72</v>
      </c>
      <c r="E67" s="26">
        <f t="shared" si="9"/>
        <v>0.80555372595036501</v>
      </c>
      <c r="F67" s="25">
        <f>+'Rate and Bill Data'!K71*12</f>
        <v>15692.16</v>
      </c>
      <c r="G67" s="26">
        <f t="shared" si="8"/>
        <v>1.3202044502543462</v>
      </c>
      <c r="H67" s="25"/>
      <c r="I67" s="26"/>
      <c r="J67" s="27">
        <f t="shared" si="3"/>
        <v>0.99490643389406408</v>
      </c>
      <c r="K67" s="33">
        <f>+'Rate and Bill Data'!P71</f>
        <v>12985</v>
      </c>
    </row>
    <row r="68" spans="1:11" x14ac:dyDescent="0.3">
      <c r="A68" s="17" t="str">
        <f>+'Rate and Bill Data'!A72</f>
        <v>Waterloo North</v>
      </c>
      <c r="B68" s="25">
        <f>+'Rate and Bill Data'!E72*12</f>
        <v>384.36</v>
      </c>
      <c r="C68" s="26">
        <f t="shared" si="7"/>
        <v>1.1298778172091877</v>
      </c>
      <c r="D68" s="25">
        <f>+'Rate and Bill Data'!H72*12</f>
        <v>765.12000000000012</v>
      </c>
      <c r="E68" s="26">
        <f t="shared" si="9"/>
        <v>1.1526504839900198</v>
      </c>
      <c r="F68" s="25">
        <f>+'Rate and Bill Data'!K72*12</f>
        <v>16627.260000000002</v>
      </c>
      <c r="G68" s="26">
        <f t="shared" si="8"/>
        <v>1.3988757855856735</v>
      </c>
      <c r="H68" s="25">
        <f>+'Rate and Bill Data'!N72*12</f>
        <v>566060.6399999999</v>
      </c>
      <c r="I68" s="26">
        <f>+H68/$H$76</f>
        <v>1.5052191849578302</v>
      </c>
      <c r="J68" s="27">
        <f t="shared" ref="J68:J69" si="12">+(C68+E68+G68+I68)/4</f>
        <v>1.2966558179356777</v>
      </c>
      <c r="K68" s="33">
        <f>+'Rate and Bill Data'!P72</f>
        <v>54674</v>
      </c>
    </row>
    <row r="69" spans="1:11" x14ac:dyDescent="0.3">
      <c r="A69" s="17" t="str">
        <f>+'Rate and Bill Data'!A73</f>
        <v>Welland</v>
      </c>
      <c r="B69" s="25">
        <f>+'Rate and Bill Data'!E73*12</f>
        <v>325.92000000000007</v>
      </c>
      <c r="C69" s="26">
        <f t="shared" si="7"/>
        <v>0.95808559211369149</v>
      </c>
      <c r="D69" s="25">
        <f>+'Rate and Bill Data'!H73*12</f>
        <v>557.16</v>
      </c>
      <c r="E69" s="26">
        <f t="shared" si="9"/>
        <v>0.83935950394693548</v>
      </c>
      <c r="F69" s="25">
        <f>+'Rate and Bill Data'!K73*12</f>
        <v>10761.24</v>
      </c>
      <c r="G69" s="26">
        <f t="shared" si="8"/>
        <v>0.90535891414917258</v>
      </c>
      <c r="H69" s="25">
        <f>+'Rate and Bill Data'!N73*12</f>
        <v>196922.76</v>
      </c>
      <c r="I69" s="26">
        <f>+H69/$H$76</f>
        <v>0.52363986357865566</v>
      </c>
      <c r="J69" s="27">
        <f t="shared" si="12"/>
        <v>0.80661096844711389</v>
      </c>
      <c r="K69" s="33">
        <f>+'Rate and Bill Data'!P73</f>
        <v>22470</v>
      </c>
    </row>
    <row r="70" spans="1:11" x14ac:dyDescent="0.3">
      <c r="A70" s="17" t="str">
        <f>+'Rate and Bill Data'!A74</f>
        <v>Wellington North</v>
      </c>
      <c r="B70" s="25">
        <f>+'Rate and Bill Data'!E74*12</f>
        <v>434.52</v>
      </c>
      <c r="C70" s="26">
        <f t="shared" ref="C70:C74" si="13">+B70/$B$76</f>
        <v>1.2773298707819132</v>
      </c>
      <c r="D70" s="25">
        <f>+'Rate and Bill Data'!H74*12</f>
        <v>930.11999999999989</v>
      </c>
      <c r="E70" s="26">
        <f t="shared" si="9"/>
        <v>1.4012223810236262</v>
      </c>
      <c r="F70" s="25">
        <f>+'Rate and Bill Data'!K74*12</f>
        <v>11205.3</v>
      </c>
      <c r="G70" s="26">
        <f t="shared" ref="G70:G74" si="14">+F70/$F$76</f>
        <v>0.94271833364145052</v>
      </c>
      <c r="H70" s="25"/>
      <c r="I70" s="26"/>
      <c r="J70" s="27">
        <f t="shared" ref="J70:J74" si="15">+(C70+E70+G70)/3</f>
        <v>1.2070901951489967</v>
      </c>
      <c r="K70" s="33">
        <f>+'Rate and Bill Data'!P74</f>
        <v>3731</v>
      </c>
    </row>
    <row r="71" spans="1:11" x14ac:dyDescent="0.3">
      <c r="A71" s="17" t="str">
        <f>+'Rate and Bill Data'!A75</f>
        <v>WestCoast Huron</v>
      </c>
      <c r="B71" s="25">
        <f>+'Rate and Bill Data'!E75*12</f>
        <v>425.28</v>
      </c>
      <c r="C71" s="26">
        <f t="shared" si="13"/>
        <v>1.2501676503869374</v>
      </c>
      <c r="D71" s="25">
        <f>+'Rate and Bill Data'!H75*12</f>
        <v>642.72</v>
      </c>
      <c r="E71" s="26">
        <f t="shared" ref="E71:E74" si="16">+D71/$D$76</f>
        <v>0.96825533128145314</v>
      </c>
      <c r="F71" s="25">
        <f>+'Rate and Bill Data'!K75*12</f>
        <v>8964</v>
      </c>
      <c r="G71" s="26">
        <f t="shared" si="14"/>
        <v>0.75415447536094193</v>
      </c>
      <c r="H71" s="25">
        <f>+'Rate and Bill Data'!N75*12</f>
        <v>152306.87999999998</v>
      </c>
      <c r="I71" s="26">
        <f>+H71/$H$76</f>
        <v>0.40500119877098339</v>
      </c>
      <c r="J71" s="27">
        <f>+(C71+E71+G71+I71)/4</f>
        <v>0.84439466395007901</v>
      </c>
      <c r="K71" s="33">
        <f>+'Rate and Bill Data'!P75</f>
        <v>3797</v>
      </c>
    </row>
    <row r="72" spans="1:11" x14ac:dyDescent="0.3">
      <c r="A72" s="17" t="str">
        <f>+'Rate and Bill Data'!A76</f>
        <v>Westario</v>
      </c>
      <c r="B72" s="25">
        <f>+'Rate and Bill Data'!E76*12</f>
        <v>311.88</v>
      </c>
      <c r="C72" s="26">
        <f t="shared" si="13"/>
        <v>0.91681312735768916</v>
      </c>
      <c r="D72" s="25">
        <f>+'Rate and Bill Data'!H76*12</f>
        <v>563.28</v>
      </c>
      <c r="E72" s="26">
        <f t="shared" si="16"/>
        <v>0.84857926158236374</v>
      </c>
      <c r="F72" s="25">
        <f>+'Rate and Bill Data'!K76*12</f>
        <v>9177.84</v>
      </c>
      <c r="G72" s="26">
        <f t="shared" si="14"/>
        <v>0.77214514838762471</v>
      </c>
      <c r="H72" s="25"/>
      <c r="I72" s="27"/>
      <c r="J72" s="27">
        <f t="shared" si="15"/>
        <v>0.84584584577589261</v>
      </c>
      <c r="K72" s="33">
        <f>+'Rate and Bill Data'!P76</f>
        <v>22822</v>
      </c>
    </row>
    <row r="73" spans="1:11" x14ac:dyDescent="0.3">
      <c r="A73" s="17" t="str">
        <f>+'Rate and Bill Data'!A77</f>
        <v>Whitby</v>
      </c>
      <c r="B73" s="25">
        <f>+'Rate and Bill Data'!E77*12</f>
        <v>362.88</v>
      </c>
      <c r="C73" s="26">
        <f t="shared" si="13"/>
        <v>1.0667344736935944</v>
      </c>
      <c r="D73" s="25">
        <f>+'Rate and Bill Data'!H77*12</f>
        <v>749.40000000000009</v>
      </c>
      <c r="E73" s="26">
        <f t="shared" si="16"/>
        <v>1.1289683614362724</v>
      </c>
      <c r="F73" s="25">
        <f>+'Rate and Bill Data'!K77*12</f>
        <v>14935.920000000002</v>
      </c>
      <c r="G73" s="26">
        <f t="shared" si="14"/>
        <v>1.2565808692138556</v>
      </c>
      <c r="H73" s="25"/>
      <c r="I73" s="27"/>
      <c r="J73" s="27">
        <f t="shared" si="15"/>
        <v>1.1507612347812408</v>
      </c>
      <c r="K73" s="33">
        <f>+'Rate and Bill Data'!P77</f>
        <v>41488</v>
      </c>
    </row>
    <row r="74" spans="1:11" x14ac:dyDescent="0.3">
      <c r="A74" s="17" t="str">
        <f>+'Rate and Bill Data'!A78</f>
        <v>Woodstock</v>
      </c>
      <c r="B74" s="25">
        <f>+'Rate and Bill Data'!E78*12</f>
        <v>367.43999999999994</v>
      </c>
      <c r="C74" s="26">
        <f t="shared" si="13"/>
        <v>1.0801392058365693</v>
      </c>
      <c r="D74" s="25">
        <f>+'Rate and Bill Data'!H78*12</f>
        <v>650.28</v>
      </c>
      <c r="E74" s="26">
        <f t="shared" si="16"/>
        <v>0.97964444365462922</v>
      </c>
      <c r="F74" s="25">
        <f>+'Rate and Bill Data'!K78*12</f>
        <v>9412.6200000000008</v>
      </c>
      <c r="G74" s="26">
        <f t="shared" si="14"/>
        <v>0.79189753434537147</v>
      </c>
      <c r="H74" s="25"/>
      <c r="I74" s="27"/>
      <c r="J74" s="27">
        <f t="shared" si="15"/>
        <v>0.95056039461219</v>
      </c>
      <c r="K74" s="33">
        <f>+'Rate and Bill Data'!P78</f>
        <v>15745</v>
      </c>
    </row>
    <row r="75" spans="1:11" x14ac:dyDescent="0.3">
      <c r="A75" s="17"/>
      <c r="B75" s="25"/>
      <c r="C75" s="25"/>
      <c r="D75" s="25"/>
      <c r="E75" s="25"/>
      <c r="F75" s="25"/>
      <c r="G75" s="25"/>
      <c r="H75" s="25"/>
      <c r="I75" s="24"/>
      <c r="J75" s="24"/>
      <c r="K75" s="33"/>
    </row>
    <row r="76" spans="1:11" x14ac:dyDescent="0.3">
      <c r="A76" s="18" t="s">
        <v>24</v>
      </c>
      <c r="B76" s="25">
        <f>AVERAGE(B8:B74)</f>
        <v>340.17837517101987</v>
      </c>
      <c r="C76" s="25"/>
      <c r="D76" s="25">
        <f>AVERAGE(D8:D74)</f>
        <v>663.79185245423014</v>
      </c>
      <c r="E76" s="25"/>
      <c r="F76" s="25">
        <f>AVERAGE(F8:F74)</f>
        <v>11886.15899376555</v>
      </c>
      <c r="G76" s="25"/>
      <c r="H76" s="25">
        <f>AVERAGE(H8:H74)</f>
        <v>376065.25724415242</v>
      </c>
      <c r="I76" s="24"/>
      <c r="J76" s="24"/>
      <c r="K76" s="33"/>
    </row>
    <row r="77" spans="1:11" x14ac:dyDescent="0.3">
      <c r="B77" s="28"/>
      <c r="C77" s="29"/>
      <c r="D77" s="28"/>
      <c r="E77" s="29"/>
      <c r="F77" s="28"/>
      <c r="G77" s="29"/>
      <c r="H77" s="28"/>
      <c r="I77" s="29"/>
      <c r="J77" s="30"/>
    </row>
    <row r="78" spans="1:11" x14ac:dyDescent="0.3">
      <c r="B78" s="9"/>
      <c r="C78" s="9"/>
      <c r="D78" s="9"/>
      <c r="E78" s="9"/>
      <c r="F78" s="9"/>
      <c r="G78" s="9"/>
      <c r="H78" s="9"/>
    </row>
    <row r="79" spans="1:11" x14ac:dyDescent="0.3">
      <c r="B79" s="9"/>
      <c r="C79" s="9"/>
      <c r="D79" s="9"/>
      <c r="E79" s="9"/>
      <c r="F79" s="9"/>
      <c r="G79" s="9"/>
      <c r="H79" s="9"/>
    </row>
    <row r="80" spans="1:11" x14ac:dyDescent="0.3">
      <c r="B80" s="9"/>
      <c r="C80" s="9"/>
      <c r="D80" s="9"/>
      <c r="E80" s="9"/>
      <c r="F80" s="9"/>
      <c r="G80" s="9"/>
      <c r="H80" s="9"/>
    </row>
    <row r="81" spans="2:8" x14ac:dyDescent="0.3">
      <c r="B81" s="9"/>
      <c r="C81" s="9"/>
      <c r="D81" s="9"/>
      <c r="E81" s="9"/>
      <c r="F81" s="9"/>
      <c r="G81" s="9"/>
      <c r="H81" s="9"/>
    </row>
    <row r="82" spans="2:8" x14ac:dyDescent="0.3">
      <c r="B82" s="9"/>
      <c r="C82" s="9"/>
      <c r="D82" s="9"/>
      <c r="E82" s="9"/>
      <c r="F82" s="9"/>
      <c r="G82" s="9"/>
      <c r="H82" s="9"/>
    </row>
  </sheetData>
  <sortState ref="A8:J17">
    <sortCondition ref="J8:J17"/>
  </sortState>
  <pageMargins left="0.7" right="0.7" top="0.75" bottom="0.75" header="0.3" footer="0.3"/>
  <pageSetup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82"/>
  <sheetViews>
    <sheetView topLeftCell="A51" workbookViewId="0">
      <selection activeCell="C72" sqref="C72"/>
    </sheetView>
  </sheetViews>
  <sheetFormatPr defaultRowHeight="14.4" x14ac:dyDescent="0.3"/>
  <cols>
    <col min="1" max="1" width="4.44140625" customWidth="1"/>
    <col min="2" max="2" width="23.88671875" customWidth="1"/>
    <col min="3" max="3" width="8.44140625" customWidth="1"/>
    <col min="4" max="4" width="6.6640625" customWidth="1"/>
    <col min="5" max="5" width="8.44140625" customWidth="1"/>
    <col min="6" max="6" width="6.6640625" customWidth="1"/>
    <col min="7" max="7" width="9.109375" customWidth="1"/>
    <col min="8" max="8" width="6.33203125" customWidth="1"/>
    <col min="9" max="9" width="9.88671875" customWidth="1"/>
    <col min="10" max="10" width="6.33203125" customWidth="1"/>
    <col min="11" max="11" width="6.88671875" customWidth="1"/>
  </cols>
  <sheetData>
    <row r="2" spans="1:12" ht="18" x14ac:dyDescent="0.55000000000000004">
      <c r="B2" s="5" t="s">
        <v>94</v>
      </c>
      <c r="J2" s="6" t="s">
        <v>85</v>
      </c>
    </row>
    <row r="3" spans="1:12" ht="14.25" x14ac:dyDescent="0.45">
      <c r="B3" s="4" t="s">
        <v>17</v>
      </c>
    </row>
    <row r="5" spans="1:12" ht="14.25" x14ac:dyDescent="0.45">
      <c r="A5" s="3"/>
      <c r="B5" s="14" t="s">
        <v>18</v>
      </c>
      <c r="C5" s="15" t="s">
        <v>0</v>
      </c>
      <c r="D5" s="15"/>
      <c r="E5" s="15" t="s">
        <v>3</v>
      </c>
      <c r="F5" s="15"/>
      <c r="G5" s="15" t="s">
        <v>4</v>
      </c>
      <c r="H5" s="15"/>
      <c r="I5" s="15" t="s">
        <v>6</v>
      </c>
      <c r="J5" s="16"/>
      <c r="K5" s="14" t="s">
        <v>26</v>
      </c>
      <c r="L5" s="31" t="s">
        <v>70</v>
      </c>
    </row>
    <row r="6" spans="1:12" ht="14.25" x14ac:dyDescent="0.45">
      <c r="A6" s="3"/>
      <c r="B6" s="17"/>
      <c r="C6" s="14" t="s">
        <v>19</v>
      </c>
      <c r="D6" s="14" t="s">
        <v>23</v>
      </c>
      <c r="E6" s="14" t="s">
        <v>20</v>
      </c>
      <c r="F6" s="14" t="s">
        <v>23</v>
      </c>
      <c r="G6" s="14" t="s">
        <v>21</v>
      </c>
      <c r="H6" s="14" t="s">
        <v>23</v>
      </c>
      <c r="I6" s="14" t="s">
        <v>22</v>
      </c>
      <c r="J6" s="14" t="s">
        <v>23</v>
      </c>
      <c r="K6" s="14" t="s">
        <v>25</v>
      </c>
      <c r="L6" s="32" t="s">
        <v>69</v>
      </c>
    </row>
    <row r="7" spans="1:12" ht="14.25" x14ac:dyDescent="0.45">
      <c r="A7" s="3"/>
      <c r="B7" s="17"/>
      <c r="C7" s="14"/>
      <c r="D7" s="14"/>
      <c r="E7" s="14"/>
      <c r="F7" s="14"/>
      <c r="G7" s="14"/>
      <c r="H7" s="14"/>
      <c r="I7" s="14"/>
      <c r="J7" s="14"/>
      <c r="K7" s="14"/>
      <c r="L7" s="3"/>
    </row>
    <row r="8" spans="1:12" ht="14.25" x14ac:dyDescent="0.45">
      <c r="A8" s="3">
        <v>1</v>
      </c>
      <c r="B8" s="17" t="str">
        <f>+'Rate and Bill Data'!A37</f>
        <v>Hydro Hawkesbury</v>
      </c>
      <c r="C8" s="25">
        <f>+'2016 Comparisons'!B33</f>
        <v>188.16</v>
      </c>
      <c r="D8" s="26">
        <f>+'2016 Comparisons'!C33</f>
        <v>0.55312157895223413</v>
      </c>
      <c r="E8" s="25">
        <f>+'2016 Comparisons'!D33</f>
        <v>332.04</v>
      </c>
      <c r="F8" s="26">
        <f t="shared" ref="F8:F39" si="0">+E8/$E$76</f>
        <v>0.50021704661235633</v>
      </c>
      <c r="G8" s="25">
        <f>+'2016 Comparisons'!F33</f>
        <v>7352.88</v>
      </c>
      <c r="H8" s="26">
        <f>+'2016 Comparisons'!G33</f>
        <v>0.61860858531815743</v>
      </c>
      <c r="I8" s="25"/>
      <c r="J8" s="26"/>
      <c r="K8" s="26">
        <f>+'2016 Comparisons'!J33</f>
        <v>0.55731573696091596</v>
      </c>
      <c r="L8" s="33">
        <f>+'2016 Comparisons'!K33</f>
        <v>5499</v>
      </c>
    </row>
    <row r="9" spans="1:12" ht="14.25" x14ac:dyDescent="0.45">
      <c r="A9" s="3">
        <f>+A8+1</f>
        <v>2</v>
      </c>
      <c r="B9" s="17" t="str">
        <f>+'Rate and Bill Data'!A21</f>
        <v>E.L.K.</v>
      </c>
      <c r="C9" s="25">
        <f>+'2016 Comparisons'!B17</f>
        <v>219.48</v>
      </c>
      <c r="D9" s="26">
        <f>+'2016 Comparisons'!C17</f>
        <v>0.64519092340793127</v>
      </c>
      <c r="E9" s="25">
        <f>+'2016 Comparisons'!D17</f>
        <v>309.24</v>
      </c>
      <c r="F9" s="26">
        <f t="shared" si="0"/>
        <v>0.46586892993134887</v>
      </c>
      <c r="G9" s="25">
        <f>+'2016 Comparisons'!F17</f>
        <v>6994.14</v>
      </c>
      <c r="H9" s="26">
        <f>+'2016 Comparisons'!G17</f>
        <v>0.58842726263955591</v>
      </c>
      <c r="I9" s="25"/>
      <c r="J9" s="26"/>
      <c r="K9" s="26">
        <f>+'2016 Comparisons'!J17</f>
        <v>0.56649570532627869</v>
      </c>
      <c r="L9" s="33">
        <f>+'2016 Comparisons'!K17</f>
        <v>12398</v>
      </c>
    </row>
    <row r="10" spans="1:12" ht="14.25" x14ac:dyDescent="0.45">
      <c r="A10" s="3">
        <f t="shared" ref="A10:A73" si="1">+A9+1</f>
        <v>3</v>
      </c>
      <c r="B10" s="17" t="str">
        <f>+'Rate and Bill Data'!A34</f>
        <v>Hearst (2015)</v>
      </c>
      <c r="C10" s="25">
        <f>+'2016 Comparisons'!B30</f>
        <v>264.12</v>
      </c>
      <c r="D10" s="26">
        <f>+'2016 Comparisons'!C30</f>
        <v>0.77641619596547662</v>
      </c>
      <c r="E10" s="25">
        <f>+'2016 Comparisons'!D30</f>
        <v>368.40000000000003</v>
      </c>
      <c r="F10" s="26">
        <f t="shared" si="0"/>
        <v>0.55499325374048936</v>
      </c>
      <c r="G10" s="25">
        <f>+'2016 Comparisons'!F30</f>
        <v>5923.4400000000005</v>
      </c>
      <c r="H10" s="26">
        <f>+'2016 Comparisons'!G30</f>
        <v>0.49834770030477671</v>
      </c>
      <c r="I10" s="25"/>
      <c r="J10" s="26"/>
      <c r="K10" s="26">
        <f>+'2016 Comparisons'!J30</f>
        <v>0.60991905000358093</v>
      </c>
      <c r="L10" s="33">
        <f>+'2016 Comparisons'!K30</f>
        <v>2718</v>
      </c>
    </row>
    <row r="11" spans="1:12" ht="14.25" x14ac:dyDescent="0.45">
      <c r="A11" s="3">
        <f t="shared" si="1"/>
        <v>4</v>
      </c>
      <c r="B11" s="17" t="str">
        <f>+'Rate and Bill Data'!A36</f>
        <v xml:space="preserve">Hydro 2000 </v>
      </c>
      <c r="C11" s="25">
        <f>+'2016 Comparisons'!B32</f>
        <v>334.91999999999996</v>
      </c>
      <c r="D11" s="26">
        <f>+'2016 Comparisons'!C32</f>
        <v>0.98454230029061562</v>
      </c>
      <c r="E11" s="25">
        <f>+'2016 Comparisons'!D32</f>
        <v>495.84000000000003</v>
      </c>
      <c r="F11" s="26">
        <f t="shared" si="0"/>
        <v>0.74698114803117333</v>
      </c>
      <c r="G11" s="25">
        <f>+'2016 Comparisons'!F32</f>
        <v>5247.9000000000005</v>
      </c>
      <c r="H11" s="26">
        <f>+'2016 Comparisons'!G32</f>
        <v>0.44151352869775634</v>
      </c>
      <c r="I11" s="25"/>
      <c r="J11" s="26"/>
      <c r="K11" s="26">
        <f>+'2016 Comparisons'!J32</f>
        <v>0.72434565900651515</v>
      </c>
      <c r="L11" s="33">
        <f>+'2016 Comparisons'!K32</f>
        <v>1221</v>
      </c>
    </row>
    <row r="12" spans="1:12" ht="14.25" x14ac:dyDescent="0.45">
      <c r="A12" s="3">
        <f t="shared" si="1"/>
        <v>5</v>
      </c>
      <c r="B12" s="17" t="str">
        <f>+'Rate and Bill Data'!A60</f>
        <v>Peterborough</v>
      </c>
      <c r="C12" s="25">
        <f>+'2016 Comparisons'!B56</f>
        <v>272.64</v>
      </c>
      <c r="D12" s="26">
        <f>+'2016 Comparisons'!C56</f>
        <v>0.80146187970629845</v>
      </c>
      <c r="E12" s="25">
        <f>+'2016 Comparisons'!D56</f>
        <v>584.76</v>
      </c>
      <c r="F12" s="26">
        <f t="shared" si="0"/>
        <v>0.88093880308710237</v>
      </c>
      <c r="G12" s="25">
        <f>+'2016 Comparisons'!F56</f>
        <v>10045.44</v>
      </c>
      <c r="H12" s="26">
        <f>+'2016 Comparisons'!G56</f>
        <v>0.84513760965749896</v>
      </c>
      <c r="I12" s="25">
        <f>+'2016 Comparisons'!H56</f>
        <v>166332.24</v>
      </c>
      <c r="J12" s="26">
        <f>+'2016 Comparisons'!I56</f>
        <v>0.44229621534012725</v>
      </c>
      <c r="K12" s="26">
        <f>+'2016 Comparisons'!J56</f>
        <v>0.74245862694775677</v>
      </c>
      <c r="L12" s="33">
        <f>+'2016 Comparisons'!K56</f>
        <v>36058</v>
      </c>
    </row>
    <row r="13" spans="1:12" ht="14.25" x14ac:dyDescent="0.45">
      <c r="A13" s="3">
        <f t="shared" si="1"/>
        <v>6</v>
      </c>
      <c r="B13" s="17" t="str">
        <f>+'Rate and Bill Data'!A42</f>
        <v>Kingston</v>
      </c>
      <c r="C13" s="25">
        <f>+'2016 Comparisons'!B38</f>
        <v>301.20000000000005</v>
      </c>
      <c r="D13" s="26">
        <f>+'2016 Comparisons'!C38</f>
        <v>0.88541783365440563</v>
      </c>
      <c r="E13" s="25">
        <f>+'2016 Comparisons'!D38</f>
        <v>521.64</v>
      </c>
      <c r="F13" s="26">
        <f t="shared" si="0"/>
        <v>0.78584875374915542</v>
      </c>
      <c r="G13" s="25">
        <f>+'2016 Comparisons'!F38</f>
        <v>10222.14</v>
      </c>
      <c r="H13" s="26">
        <f>+'2016 Comparisons'!G38</f>
        <v>0.86000363997836893</v>
      </c>
      <c r="I13" s="25">
        <f>+'2016 Comparisons'!H38</f>
        <v>200544</v>
      </c>
      <c r="J13" s="26">
        <f>+'2016 Comparisons'!I38</f>
        <v>0.53326914980024609</v>
      </c>
      <c r="K13" s="26">
        <f>+'2016 Comparisons'!J38</f>
        <v>0.76613484429554402</v>
      </c>
      <c r="L13" s="33">
        <f>+'2016 Comparisons'!K38</f>
        <v>27356</v>
      </c>
    </row>
    <row r="14" spans="1:12" ht="14.25" x14ac:dyDescent="0.45">
      <c r="A14" s="3">
        <f t="shared" si="1"/>
        <v>7</v>
      </c>
      <c r="B14" s="17" t="str">
        <f>+'Rate and Bill Data'!A48</f>
        <v>Milton (DRO)</v>
      </c>
      <c r="C14" s="25">
        <f>+'2016 Comparisons'!B44</f>
        <v>329.76</v>
      </c>
      <c r="D14" s="26">
        <f>+'2016 Comparisons'!C44</f>
        <v>0.96937378760251236</v>
      </c>
      <c r="E14" s="25">
        <f>+'2016 Comparisons'!D44</f>
        <v>616.19999999999993</v>
      </c>
      <c r="F14" s="26">
        <f t="shared" si="0"/>
        <v>0.92830304819459686</v>
      </c>
      <c r="G14" s="25">
        <f>+'2016 Comparisons'!F44</f>
        <v>10612.26</v>
      </c>
      <c r="H14" s="26">
        <f>+'2016 Comparisons'!G44</f>
        <v>0.89282500810953924</v>
      </c>
      <c r="I14" s="25">
        <f>+'2016 Comparisons'!H44</f>
        <v>150130.91999999998</v>
      </c>
      <c r="J14" s="26">
        <f>+'2016 Comparisons'!I44</f>
        <v>0.39921507533074413</v>
      </c>
      <c r="K14" s="26">
        <f>+'2016 Comparisons'!J44</f>
        <v>0.79742922980934816</v>
      </c>
      <c r="L14" s="33">
        <f>+'2016 Comparisons'!K44</f>
        <v>35111</v>
      </c>
    </row>
    <row r="15" spans="1:12" ht="14.25" x14ac:dyDescent="0.45">
      <c r="A15" s="3">
        <f t="shared" si="1"/>
        <v>8</v>
      </c>
      <c r="B15" s="17" t="str">
        <f>+'Rate and Bill Data'!A73</f>
        <v>Welland</v>
      </c>
      <c r="C15" s="25">
        <f>+'2016 Comparisons'!B69</f>
        <v>325.92000000000007</v>
      </c>
      <c r="D15" s="26">
        <f>+'2016 Comparisons'!C69</f>
        <v>0.95808559211369149</v>
      </c>
      <c r="E15" s="25">
        <f>+'2016 Comparisons'!D69</f>
        <v>557.16</v>
      </c>
      <c r="F15" s="26">
        <f t="shared" si="0"/>
        <v>0.83935950394693548</v>
      </c>
      <c r="G15" s="25">
        <f>+'2016 Comparisons'!F69</f>
        <v>10761.24</v>
      </c>
      <c r="H15" s="26">
        <f>+'2016 Comparisons'!G69</f>
        <v>0.90535891414917258</v>
      </c>
      <c r="I15" s="25">
        <f>+'2016 Comparisons'!H69</f>
        <v>196922.76</v>
      </c>
      <c r="J15" s="26">
        <f>+'2016 Comparisons'!I69</f>
        <v>0.52363986357865566</v>
      </c>
      <c r="K15" s="26">
        <f>+'2016 Comparisons'!J69</f>
        <v>0.80661096844711389</v>
      </c>
      <c r="L15" s="33">
        <f>+'2016 Comparisons'!K69</f>
        <v>22470</v>
      </c>
    </row>
    <row r="16" spans="1:12" ht="14.25" x14ac:dyDescent="0.45">
      <c r="A16" s="3">
        <f t="shared" si="1"/>
        <v>9</v>
      </c>
      <c r="B16" s="17" t="str">
        <f>+'Rate and Bill Data'!A44</f>
        <v>Lakefront</v>
      </c>
      <c r="C16" s="25">
        <f>+'2016 Comparisons'!B40</f>
        <v>266.15999999999997</v>
      </c>
      <c r="D16" s="26">
        <f>+'2016 Comparisons'!C40</f>
        <v>0.7824130498189128</v>
      </c>
      <c r="E16" s="25">
        <f>+'2016 Comparisons'!D40</f>
        <v>493.91999999999996</v>
      </c>
      <c r="F16" s="26">
        <f t="shared" si="0"/>
        <v>0.74408867504750942</v>
      </c>
      <c r="G16" s="25">
        <f>+'2016 Comparisons'!F40</f>
        <v>11315.460000000001</v>
      </c>
      <c r="H16" s="26">
        <f>+'2016 Comparisons'!G40</f>
        <v>0.95198625610974175</v>
      </c>
      <c r="I16" s="25"/>
      <c r="J16" s="26"/>
      <c r="K16" s="26">
        <f>+'2016 Comparisons'!J40</f>
        <v>0.82616266032538788</v>
      </c>
      <c r="L16" s="33">
        <f>+'2016 Comparisons'!K40</f>
        <v>9996</v>
      </c>
    </row>
    <row r="17" spans="1:12" ht="14.25" x14ac:dyDescent="0.45">
      <c r="A17" s="3">
        <f t="shared" si="1"/>
        <v>10</v>
      </c>
      <c r="B17" s="17" t="str">
        <f>+'Rate and Bill Data'!A75</f>
        <v>WestCoast Huron</v>
      </c>
      <c r="C17" s="25">
        <f>+'2016 Comparisons'!B71</f>
        <v>425.28</v>
      </c>
      <c r="D17" s="26">
        <f>+'2016 Comparisons'!C71</f>
        <v>1.2501676503869374</v>
      </c>
      <c r="E17" s="25">
        <f>+'2016 Comparisons'!D71</f>
        <v>642.72</v>
      </c>
      <c r="F17" s="26">
        <f t="shared" si="0"/>
        <v>0.96825533128145314</v>
      </c>
      <c r="G17" s="25">
        <f>+'2016 Comparisons'!F71</f>
        <v>8964</v>
      </c>
      <c r="H17" s="26">
        <f>+'2016 Comparisons'!G71</f>
        <v>0.75415447536094193</v>
      </c>
      <c r="I17" s="25">
        <f>+'2016 Comparisons'!H71</f>
        <v>152306.87999999998</v>
      </c>
      <c r="J17" s="26">
        <f>+'2016 Comparisons'!I71</f>
        <v>0.40500119877098339</v>
      </c>
      <c r="K17" s="26">
        <f>+'2016 Comparisons'!J71</f>
        <v>0.84439466395007901</v>
      </c>
      <c r="L17" s="33">
        <f>+'2016 Comparisons'!K72</f>
        <v>22822</v>
      </c>
    </row>
    <row r="18" spans="1:12" ht="14.25" x14ac:dyDescent="0.45">
      <c r="A18" s="3">
        <f t="shared" si="1"/>
        <v>11</v>
      </c>
      <c r="B18" s="17" t="str">
        <f>+'Rate and Bill Data'!A76</f>
        <v>Westario</v>
      </c>
      <c r="C18" s="25">
        <f>+'2016 Comparisons'!B72</f>
        <v>311.88</v>
      </c>
      <c r="D18" s="26">
        <f>+'2016 Comparisons'!C72</f>
        <v>0.91681312735768916</v>
      </c>
      <c r="E18" s="25">
        <f>+'2016 Comparisons'!D72</f>
        <v>563.28</v>
      </c>
      <c r="F18" s="26">
        <f t="shared" si="0"/>
        <v>0.84857926158236374</v>
      </c>
      <c r="G18" s="25">
        <f>+'2016 Comparisons'!F72</f>
        <v>9177.84</v>
      </c>
      <c r="H18" s="26">
        <f>+'2016 Comparisons'!G72</f>
        <v>0.77214514838762471</v>
      </c>
      <c r="I18" s="25"/>
      <c r="J18" s="26"/>
      <c r="K18" s="26">
        <f>+'2016 Comparisons'!J72</f>
        <v>0.84584584577589261</v>
      </c>
      <c r="L18" s="33">
        <f>+'2016 Comparisons'!K71</f>
        <v>3797</v>
      </c>
    </row>
    <row r="19" spans="1:12" ht="14.25" x14ac:dyDescent="0.45">
      <c r="A19" s="3">
        <f t="shared" si="1"/>
        <v>12</v>
      </c>
      <c r="B19" s="17" t="str">
        <f>+'Rate and Bill Data'!A64</f>
        <v>Rideau St. Lawr. (2015)</v>
      </c>
      <c r="C19" s="25">
        <f>+'2016 Comparisons'!B60</f>
        <v>302.27999999999997</v>
      </c>
      <c r="D19" s="26">
        <f>+'2016 Comparisons'!C60</f>
        <v>0.88859263863563631</v>
      </c>
      <c r="E19" s="25">
        <f>+'2016 Comparisons'!D60</f>
        <v>587.04</v>
      </c>
      <c r="F19" s="26">
        <f t="shared" si="0"/>
        <v>0.88437361475520315</v>
      </c>
      <c r="G19" s="25">
        <f>+'2016 Comparisons'!F60</f>
        <v>9351.5999999999985</v>
      </c>
      <c r="H19" s="26">
        <f>+'2016 Comparisons'!G60</f>
        <v>0.78676383219381785</v>
      </c>
      <c r="I19" s="25"/>
      <c r="J19" s="26"/>
      <c r="K19" s="26">
        <f>+'2016 Comparisons'!J60</f>
        <v>0.85324336186155236</v>
      </c>
      <c r="L19" s="33">
        <f>+'2016 Comparisons'!K60</f>
        <v>5858</v>
      </c>
    </row>
    <row r="20" spans="1:12" ht="14.25" x14ac:dyDescent="0.45">
      <c r="A20" s="3">
        <f t="shared" si="1"/>
        <v>13</v>
      </c>
      <c r="B20" s="17" t="str">
        <f>+'Rate and Bill Data'!A15</f>
        <v>Brantford</v>
      </c>
      <c r="C20" s="25">
        <f>+'2016 Comparisons'!B11</f>
        <v>281.27999999999997</v>
      </c>
      <c r="D20" s="26">
        <f>+'2016 Comparisons'!C11</f>
        <v>0.82686031955614592</v>
      </c>
      <c r="E20" s="25">
        <f>+'2016 Comparisons'!D11</f>
        <v>483.12</v>
      </c>
      <c r="F20" s="26">
        <f t="shared" si="0"/>
        <v>0.72781851451440072</v>
      </c>
      <c r="G20" s="25">
        <f>+'2016 Comparisons'!F11</f>
        <v>11965.86</v>
      </c>
      <c r="H20" s="26">
        <f>+'2016 Comparisons'!G11</f>
        <v>1.0067053626218743</v>
      </c>
      <c r="I20" s="25"/>
      <c r="J20" s="26"/>
      <c r="K20" s="26">
        <f>+'2016 Comparisons'!J11</f>
        <v>0.85379473223080693</v>
      </c>
      <c r="L20" s="33">
        <f>+'2016 Comparisons'!K11</f>
        <v>38789</v>
      </c>
    </row>
    <row r="21" spans="1:12" ht="14.25" x14ac:dyDescent="0.45">
      <c r="A21" s="3">
        <f t="shared" si="1"/>
        <v>14</v>
      </c>
      <c r="B21" s="17" t="str">
        <f>+'Rate and Bill Data'!A56</f>
        <v>Orangeville</v>
      </c>
      <c r="C21" s="25">
        <f>+'2016 Comparisons'!B52</f>
        <v>316.20000000000005</v>
      </c>
      <c r="D21" s="26">
        <f>+'2016 Comparisons'!C52</f>
        <v>0.92951234728261301</v>
      </c>
      <c r="E21" s="25">
        <f>+'2016 Comparisons'!D52</f>
        <v>621.4799999999999</v>
      </c>
      <c r="F21" s="26">
        <f t="shared" si="0"/>
        <v>0.93625734889967227</v>
      </c>
      <c r="G21" s="25">
        <f>+'2016 Comparisons'!F52</f>
        <v>8625.9000000000015</v>
      </c>
      <c r="H21" s="26">
        <f>+'2016 Comparisons'!G52</f>
        <v>0.72570962617313139</v>
      </c>
      <c r="I21" s="25"/>
      <c r="J21" s="26"/>
      <c r="K21" s="26">
        <f>+'2016 Comparisons'!J52</f>
        <v>0.86382644078513893</v>
      </c>
      <c r="L21" s="33">
        <f>+'2016 Comparisons'!K52</f>
        <v>11685</v>
      </c>
    </row>
    <row r="22" spans="1:12" ht="14.25" x14ac:dyDescent="0.45">
      <c r="A22" s="3">
        <f t="shared" si="1"/>
        <v>15</v>
      </c>
      <c r="B22" s="17" t="str">
        <f>+'Rate and Bill Data'!A61</f>
        <v>Powerstream (DRO)</v>
      </c>
      <c r="C22" s="25">
        <f>+'2016 Comparisons'!B57</f>
        <v>292.08</v>
      </c>
      <c r="D22" s="26">
        <f>+'2016 Comparisons'!C57</f>
        <v>0.8586083693684553</v>
      </c>
      <c r="E22" s="25">
        <f>+'2016 Comparisons'!D57</f>
        <v>659.40000000000009</v>
      </c>
      <c r="F22" s="26">
        <f t="shared" si="0"/>
        <v>0.99338369032703233</v>
      </c>
      <c r="G22" s="25">
        <f>+'2016 Comparisons'!F57</f>
        <v>11854.740000000002</v>
      </c>
      <c r="H22" s="26">
        <f>+'2016 Comparisons'!G57</f>
        <v>0.99735667394470928</v>
      </c>
      <c r="I22" s="25">
        <f>+'2016 Comparisons'!H57</f>
        <v>245852.16</v>
      </c>
      <c r="J22" s="26">
        <f>+'2016 Comparisons'!I57</f>
        <v>0.65374866532907527</v>
      </c>
      <c r="K22" s="26">
        <f>+'2016 Comparisons'!J57</f>
        <v>0.87577434974231805</v>
      </c>
      <c r="L22" s="33">
        <f>+'2016 Comparisons'!K57</f>
        <v>353284</v>
      </c>
    </row>
    <row r="23" spans="1:12" ht="14.25" x14ac:dyDescent="0.45">
      <c r="A23" s="3">
        <f t="shared" si="1"/>
        <v>16</v>
      </c>
      <c r="B23" s="17" t="str">
        <f>+'Rate and Bill Data'!A59</f>
        <v>Ottawa River</v>
      </c>
      <c r="C23" s="25">
        <f>+'2016 Comparisons'!B55</f>
        <v>292.08</v>
      </c>
      <c r="D23" s="26">
        <f>+'2016 Comparisons'!C55</f>
        <v>0.8586083693684553</v>
      </c>
      <c r="E23" s="25">
        <f>+'2016 Comparisons'!D55</f>
        <v>564.24</v>
      </c>
      <c r="F23" s="26">
        <f t="shared" si="0"/>
        <v>0.8500254980741957</v>
      </c>
      <c r="G23" s="25">
        <f>+'2016 Comparisons'!F55</f>
        <v>11289</v>
      </c>
      <c r="H23" s="26">
        <f>+'2016 Comparisons'!G55</f>
        <v>0.94976013747765209</v>
      </c>
      <c r="I23" s="25"/>
      <c r="J23" s="26"/>
      <c r="K23" s="26">
        <f>+'2016 Comparisons'!J55</f>
        <v>0.88613133497343421</v>
      </c>
      <c r="L23" s="33">
        <f>+'2016 Comparisons'!K55</f>
        <v>10820</v>
      </c>
    </row>
    <row r="24" spans="1:12" ht="14.25" x14ac:dyDescent="0.45">
      <c r="A24" s="3">
        <f t="shared" si="1"/>
        <v>17</v>
      </c>
      <c r="B24" s="17" t="str">
        <f>+'Rate and Bill Data'!A16</f>
        <v>Burlington</v>
      </c>
      <c r="C24" s="25">
        <f>+'2016 Comparisons'!B12</f>
        <v>305.52</v>
      </c>
      <c r="D24" s="26">
        <f>+'2016 Comparisons'!C12</f>
        <v>0.89811705357932914</v>
      </c>
      <c r="E24" s="25">
        <f>+'2016 Comparisons'!D12</f>
        <v>635.28</v>
      </c>
      <c r="F24" s="26">
        <f t="shared" si="0"/>
        <v>0.95704699846975583</v>
      </c>
      <c r="G24" s="25">
        <f>+'2016 Comparisons'!F12</f>
        <v>9559.32</v>
      </c>
      <c r="H24" s="26">
        <f>+'2016 Comparisons'!G12</f>
        <v>0.80423962063892895</v>
      </c>
      <c r="I24" s="25"/>
      <c r="J24" s="26"/>
      <c r="K24" s="26">
        <f>+'2016 Comparisons'!J12</f>
        <v>0.88646789089600464</v>
      </c>
      <c r="L24" s="33">
        <f>+'2016 Comparisons'!K12</f>
        <v>66366</v>
      </c>
    </row>
    <row r="25" spans="1:12" ht="14.25" x14ac:dyDescent="0.45">
      <c r="A25" s="3">
        <f t="shared" si="1"/>
        <v>18</v>
      </c>
      <c r="B25" s="17" t="str">
        <f>+'Rate and Bill Data'!A67</f>
        <v>Thunder Bay</v>
      </c>
      <c r="C25" s="25">
        <f>+'2016 Comparisons'!B63</f>
        <v>276</v>
      </c>
      <c r="D25" s="26">
        <f>+'2016 Comparisons'!C63</f>
        <v>0.81133905075901691</v>
      </c>
      <c r="E25" s="25">
        <f>+'2016 Comparisons'!D63</f>
        <v>661.68000000000006</v>
      </c>
      <c r="F25" s="26">
        <f t="shared" si="0"/>
        <v>0.996818501995133</v>
      </c>
      <c r="G25" s="25">
        <f>+'2016 Comparisons'!F63</f>
        <v>10248.779999999999</v>
      </c>
      <c r="H25" s="26">
        <f>+'2016 Comparisons'!G63</f>
        <v>0.86224490227462225</v>
      </c>
      <c r="I25" s="25"/>
      <c r="J25" s="26"/>
      <c r="K25" s="26">
        <f>+'2016 Comparisons'!J63</f>
        <v>0.89013415167625742</v>
      </c>
      <c r="L25" s="33">
        <f>+'2016 Comparisons'!K63</f>
        <v>50482</v>
      </c>
    </row>
    <row r="26" spans="1:12" ht="14.25" x14ac:dyDescent="0.45">
      <c r="A26" s="3">
        <f t="shared" si="1"/>
        <v>19</v>
      </c>
      <c r="B26" s="17" t="str">
        <f>+'Rate and Bill Data'!A24</f>
        <v>Entegrus</v>
      </c>
      <c r="C26" s="25">
        <f>+'2016 Comparisons'!B20</f>
        <v>301.68</v>
      </c>
      <c r="D26" s="26">
        <f>+'2016 Comparisons'!C20</f>
        <v>0.88682885809050815</v>
      </c>
      <c r="E26" s="25">
        <f>+'2016 Comparisons'!D20</f>
        <v>597.59999999999991</v>
      </c>
      <c r="F26" s="26">
        <f t="shared" si="0"/>
        <v>0.90028221616535387</v>
      </c>
      <c r="G26" s="25">
        <f>+'2016 Comparisons'!F20</f>
        <v>10832.64</v>
      </c>
      <c r="H26" s="26">
        <f>+'2016 Comparisons'!G20</f>
        <v>0.91136590093417602</v>
      </c>
      <c r="I26" s="25"/>
      <c r="J26" s="26"/>
      <c r="K26" s="26">
        <f>+'2016 Comparisons'!J20</f>
        <v>0.89949232506334598</v>
      </c>
      <c r="L26" s="33">
        <f>+'2016 Comparisons'!K20</f>
        <v>40503</v>
      </c>
    </row>
    <row r="27" spans="1:12" ht="14.25" x14ac:dyDescent="0.45">
      <c r="A27" s="3">
        <f t="shared" si="1"/>
        <v>20</v>
      </c>
      <c r="B27" s="17" t="str">
        <f>+'Rate and Bill Data'!A20</f>
        <v>COLLUS</v>
      </c>
      <c r="C27" s="25">
        <f>+'2016 Comparisons'!B16</f>
        <v>311.88</v>
      </c>
      <c r="D27" s="26">
        <f>+'2016 Comparisons'!C16</f>
        <v>0.91681312735768916</v>
      </c>
      <c r="E27" s="25">
        <f>+'2016 Comparisons'!D16</f>
        <v>576.59999999999991</v>
      </c>
      <c r="F27" s="26">
        <f t="shared" si="0"/>
        <v>0.86864579290653121</v>
      </c>
      <c r="G27" s="25">
        <f>+'2016 Comparisons'!F16</f>
        <v>10861.380000000001</v>
      </c>
      <c r="H27" s="26">
        <f>+'2016 Comparisons'!G16</f>
        <v>0.91378383931234142</v>
      </c>
      <c r="I27" s="25"/>
      <c r="J27" s="26"/>
      <c r="K27" s="26">
        <f>+'2016 Comparisons'!J16</f>
        <v>0.89974758652552056</v>
      </c>
      <c r="L27" s="33">
        <f>+'2016 Comparisons'!K16</f>
        <v>16426</v>
      </c>
    </row>
    <row r="28" spans="1:12" ht="14.25" x14ac:dyDescent="0.45">
      <c r="A28" s="3">
        <f t="shared" si="1"/>
        <v>21</v>
      </c>
      <c r="B28" s="17" t="str">
        <f>+'Rate and Bill Data'!A54</f>
        <v>Northern Ontario Wires</v>
      </c>
      <c r="C28" s="25">
        <f>+'2016 Comparisons'!B50</f>
        <v>409.08000000000004</v>
      </c>
      <c r="D28" s="26">
        <f>+'2016 Comparisons'!C50</f>
        <v>1.2025455756684735</v>
      </c>
      <c r="E28" s="25">
        <f>+'2016 Comparisons'!D50</f>
        <v>718.44</v>
      </c>
      <c r="F28" s="26">
        <f t="shared" si="0"/>
        <v>1.0823272345746937</v>
      </c>
      <c r="G28" s="25">
        <f>+'2016 Comparisons'!F50</f>
        <v>5052.2999999999993</v>
      </c>
      <c r="H28" s="26">
        <f>+'2016 Comparisons'!G50</f>
        <v>0.42505741363967942</v>
      </c>
      <c r="I28" s="25"/>
      <c r="J28" s="26"/>
      <c r="K28" s="26">
        <f>+'2016 Comparisons'!J50</f>
        <v>0.90331007462761548</v>
      </c>
      <c r="L28" s="33">
        <f>+'2016 Comparisons'!K50</f>
        <v>6062</v>
      </c>
    </row>
    <row r="29" spans="1:12" ht="14.25" x14ac:dyDescent="0.45">
      <c r="A29" s="3">
        <f t="shared" si="1"/>
        <v>22</v>
      </c>
      <c r="B29" s="17" t="str">
        <f>+'Rate and Bill Data'!A31</f>
        <v>Guelph</v>
      </c>
      <c r="C29" s="25">
        <f>+'2016 Comparisons'!B27</f>
        <v>365.4</v>
      </c>
      <c r="D29" s="26">
        <f>+'2016 Comparisons'!C27</f>
        <v>1.0741423519831332</v>
      </c>
      <c r="E29" s="25">
        <f>+'2016 Comparisons'!D27</f>
        <v>524.76</v>
      </c>
      <c r="F29" s="26">
        <f t="shared" si="0"/>
        <v>0.79054902234760904</v>
      </c>
      <c r="G29" s="25">
        <f>+'2016 Comparisons'!F27</f>
        <v>10215.66</v>
      </c>
      <c r="H29" s="26">
        <f>+'2016 Comparisons'!G27</f>
        <v>0.85945846806846948</v>
      </c>
      <c r="I29" s="25">
        <f>+'2016 Comparisons'!H27</f>
        <v>335730.36</v>
      </c>
      <c r="J29" s="26">
        <f>+'2016 Comparisons'!I27</f>
        <v>0.8927449519274101</v>
      </c>
      <c r="K29" s="26">
        <f>+'2016 Comparisons'!J27</f>
        <v>0.90422369858165552</v>
      </c>
      <c r="L29" s="33">
        <f>+'2016 Comparisons'!K27</f>
        <v>52963</v>
      </c>
    </row>
    <row r="30" spans="1:12" ht="14.25" x14ac:dyDescent="0.45">
      <c r="A30" s="3">
        <f t="shared" si="1"/>
        <v>23</v>
      </c>
      <c r="B30" s="17" t="str">
        <f>+'Rate and Bill Data'!A38</f>
        <v>Hydro One Brampton</v>
      </c>
      <c r="C30" s="25">
        <f>+'2016 Comparisons'!B34</f>
        <v>285.12</v>
      </c>
      <c r="D30" s="26">
        <f>+'2016 Comparisons'!C34</f>
        <v>0.83814851504496712</v>
      </c>
      <c r="E30" s="25">
        <f>+'2016 Comparisons'!D34</f>
        <v>690.84000000000015</v>
      </c>
      <c r="F30" s="26">
        <f t="shared" si="0"/>
        <v>1.040747935434527</v>
      </c>
      <c r="G30" s="25">
        <f>+'2016 Comparisons'!F34</f>
        <v>9862.32</v>
      </c>
      <c r="H30" s="26">
        <f>+'2016 Comparisons'!G34</f>
        <v>0.82973145531478409</v>
      </c>
      <c r="I30" s="25">
        <f>+'2016 Comparisons'!H34</f>
        <v>350250.72000000003</v>
      </c>
      <c r="J30" s="26">
        <f>+'2016 Comparisons'!I34</f>
        <v>0.93135622941261798</v>
      </c>
      <c r="K30" s="26">
        <f>+'2016 Comparisons'!J34</f>
        <v>0.90999603380172411</v>
      </c>
      <c r="L30" s="33">
        <f>+'2016 Comparisons'!K34</f>
        <v>149618</v>
      </c>
    </row>
    <row r="31" spans="1:12" ht="14.25" x14ac:dyDescent="0.45">
      <c r="A31" s="3">
        <f t="shared" si="1"/>
        <v>24</v>
      </c>
      <c r="B31" s="17" t="str">
        <f>+'Rate and Bill Data'!A27</f>
        <v>Essex</v>
      </c>
      <c r="C31" s="25">
        <f>+'2016 Comparisons'!B23</f>
        <v>310.32</v>
      </c>
      <c r="D31" s="26">
        <f>+'2016 Comparisons'!C23</f>
        <v>0.91222729794035562</v>
      </c>
      <c r="E31" s="25">
        <f>+'2016 Comparisons'!D23</f>
        <v>697.56</v>
      </c>
      <c r="F31" s="26">
        <f t="shared" si="0"/>
        <v>1.0508715908773498</v>
      </c>
      <c r="G31" s="25">
        <f>+'2016 Comparisons'!F23</f>
        <v>9260.5799999999981</v>
      </c>
      <c r="H31" s="26">
        <f>+'2016 Comparisons'!G23</f>
        <v>0.77910618601495207</v>
      </c>
      <c r="I31" s="25"/>
      <c r="J31" s="26"/>
      <c r="K31" s="26">
        <f>+'2016 Comparisons'!J23</f>
        <v>0.91406835827755251</v>
      </c>
      <c r="L31" s="33">
        <f>+'2016 Comparisons'!K23</f>
        <v>28640</v>
      </c>
    </row>
    <row r="32" spans="1:12" ht="14.25" x14ac:dyDescent="0.45">
      <c r="A32" s="3">
        <f t="shared" si="1"/>
        <v>25</v>
      </c>
      <c r="B32" s="17" t="str">
        <f>+'Rate and Bill Data'!A33</f>
        <v>Halton Hills</v>
      </c>
      <c r="C32" s="25">
        <f>+'2016 Comparisons'!B29</f>
        <v>300.48</v>
      </c>
      <c r="D32" s="26">
        <f>+'2016 Comparisons'!C29</f>
        <v>0.88330129700025151</v>
      </c>
      <c r="E32" s="25">
        <f>+'2016 Comparisons'!D29</f>
        <v>567.72</v>
      </c>
      <c r="F32" s="26">
        <f t="shared" si="0"/>
        <v>0.85526810535708642</v>
      </c>
      <c r="G32" s="25">
        <f>+'2016 Comparisons'!F29</f>
        <v>12231.000000000002</v>
      </c>
      <c r="H32" s="26">
        <f>+'2016 Comparisons'!G29</f>
        <v>1.0290119799352613</v>
      </c>
      <c r="I32" s="25"/>
      <c r="J32" s="26"/>
      <c r="K32" s="26">
        <f>+'2016 Comparisons'!J29</f>
        <v>0.9225271274308664</v>
      </c>
      <c r="L32" s="33">
        <f>+'2016 Comparisons'!K29</f>
        <v>21534</v>
      </c>
    </row>
    <row r="33" spans="1:12" ht="14.25" x14ac:dyDescent="0.45">
      <c r="A33" s="3">
        <f t="shared" si="1"/>
        <v>26</v>
      </c>
      <c r="B33" s="17" t="str">
        <f>+'Rate and Bill Data'!A63</f>
        <v>Renfrew (2015)</v>
      </c>
      <c r="C33" s="25">
        <f>+'2016 Comparisons'!B59</f>
        <v>306.84000000000003</v>
      </c>
      <c r="D33" s="26">
        <f>+'2016 Comparisons'!C59</f>
        <v>0.90199737077861153</v>
      </c>
      <c r="E33" s="25">
        <f>+'2016 Comparisons'!D59</f>
        <v>703.80000000000007</v>
      </c>
      <c r="F33" s="26">
        <f t="shared" si="0"/>
        <v>1.0602721280742573</v>
      </c>
      <c r="G33" s="25">
        <f>+'2016 Comparisons'!F59</f>
        <v>9870.5399999999991</v>
      </c>
      <c r="H33" s="26">
        <f>+'2016 Comparisons'!G59</f>
        <v>0.83042301597826762</v>
      </c>
      <c r="I33" s="25"/>
      <c r="J33" s="26"/>
      <c r="K33" s="26">
        <f>+'2016 Comparisons'!J59</f>
        <v>0.93089750494371215</v>
      </c>
      <c r="L33" s="33">
        <f>+'2016 Comparisons'!K59</f>
        <v>4246</v>
      </c>
    </row>
    <row r="34" spans="1:12" ht="14.25" x14ac:dyDescent="0.45">
      <c r="A34" s="3">
        <f t="shared" si="1"/>
        <v>27</v>
      </c>
      <c r="B34" s="17" t="str">
        <f>+'Rate and Bill Data'!A58</f>
        <v>Oshawa</v>
      </c>
      <c r="C34" s="25">
        <f>+'2016 Comparisons'!B54</f>
        <v>270.84000000000003</v>
      </c>
      <c r="D34" s="26">
        <f>+'2016 Comparisons'!C54</f>
        <v>0.79617053807091365</v>
      </c>
      <c r="E34" s="25">
        <f>+'2016 Comparisons'!D54</f>
        <v>569.04</v>
      </c>
      <c r="F34" s="26">
        <f t="shared" si="0"/>
        <v>0.85725668053335513</v>
      </c>
      <c r="G34" s="25">
        <f>+'2016 Comparisons'!F54</f>
        <v>14048.400000000001</v>
      </c>
      <c r="H34" s="26">
        <f>+'2016 Comparisons'!G54</f>
        <v>1.1819125091098459</v>
      </c>
      <c r="I34" s="25">
        <f>+'2016 Comparisons'!H54</f>
        <v>348161.04000000004</v>
      </c>
      <c r="J34" s="26">
        <f>+'2016 Comparisons'!I54</f>
        <v>0.92579953423871819</v>
      </c>
      <c r="K34" s="26">
        <f>+'2016 Comparisons'!J54</f>
        <v>0.94028481548820819</v>
      </c>
      <c r="L34" s="33">
        <f>+'2016 Comparisons'!K54</f>
        <v>54731</v>
      </c>
    </row>
    <row r="35" spans="1:12" ht="14.25" x14ac:dyDescent="0.45">
      <c r="A35" s="3">
        <f t="shared" si="1"/>
        <v>28</v>
      </c>
      <c r="B35" s="17" t="str">
        <f>+'Rate and Bill Data'!A68</f>
        <v>Tillsonburg</v>
      </c>
      <c r="C35" s="25">
        <f>+'2016 Comparisons'!B64</f>
        <v>354.72</v>
      </c>
      <c r="D35" s="26">
        <f>+'2016 Comparisons'!C64</f>
        <v>1.0427470582798497</v>
      </c>
      <c r="E35" s="25">
        <f>+'2016 Comparisons'!D64</f>
        <v>749.04</v>
      </c>
      <c r="F35" s="26">
        <f t="shared" si="0"/>
        <v>1.1284260227518352</v>
      </c>
      <c r="G35" s="25">
        <f>+'2016 Comparisons'!F64</f>
        <v>7764.18</v>
      </c>
      <c r="H35" s="26">
        <f>+'2016 Comparisons'!G64</f>
        <v>0.65321185793261027</v>
      </c>
      <c r="I35" s="25"/>
      <c r="J35" s="26"/>
      <c r="K35" s="26">
        <f>+'2016 Comparisons'!J64</f>
        <v>0.9414616463214317</v>
      </c>
      <c r="L35" s="33">
        <f>+'2016 Comparisons'!K64</f>
        <v>6935</v>
      </c>
    </row>
    <row r="36" spans="1:12" ht="14.25" x14ac:dyDescent="0.45">
      <c r="A36" s="3">
        <f t="shared" si="1"/>
        <v>29</v>
      </c>
      <c r="B36" s="17" t="str">
        <f>+'Rate and Bill Data'!A78</f>
        <v>Woodstock</v>
      </c>
      <c r="C36" s="25">
        <f>+'2016 Comparisons'!B74</f>
        <v>367.43999999999994</v>
      </c>
      <c r="D36" s="26">
        <f>+'2016 Comparisons'!C74</f>
        <v>1.0801392058365693</v>
      </c>
      <c r="E36" s="25">
        <f>+'2016 Comparisons'!D74</f>
        <v>650.28</v>
      </c>
      <c r="F36" s="26">
        <f t="shared" si="0"/>
        <v>0.97964444365462922</v>
      </c>
      <c r="G36" s="25">
        <f>+'2016 Comparisons'!F74</f>
        <v>9412.6200000000008</v>
      </c>
      <c r="H36" s="26">
        <f>+'2016 Comparisons'!G74</f>
        <v>0.79189753434537147</v>
      </c>
      <c r="I36" s="25"/>
      <c r="J36" s="26"/>
      <c r="K36" s="26">
        <f>+'2016 Comparisons'!J74</f>
        <v>0.95056039461219</v>
      </c>
      <c r="L36" s="33">
        <f>+'2016 Comparisons'!K74</f>
        <v>15745</v>
      </c>
    </row>
    <row r="37" spans="1:12" ht="14.25" x14ac:dyDescent="0.45">
      <c r="A37" s="3">
        <f t="shared" si="1"/>
        <v>30</v>
      </c>
      <c r="B37" s="17" t="str">
        <f>+'Rate and Bill Data'!A26</f>
        <v xml:space="preserve">Erie Thames </v>
      </c>
      <c r="C37" s="25">
        <f>+'2016 Comparisons'!B22</f>
        <v>366</v>
      </c>
      <c r="D37" s="26">
        <f>+'2016 Comparisons'!C22</f>
        <v>1.0759061325282615</v>
      </c>
      <c r="E37" s="25">
        <f>+'2016 Comparisons'!D22</f>
        <v>606.48</v>
      </c>
      <c r="F37" s="26">
        <f t="shared" si="0"/>
        <v>0.9136599037147991</v>
      </c>
      <c r="G37" s="25">
        <f>+'2016 Comparisons'!F22</f>
        <v>10671.3</v>
      </c>
      <c r="H37" s="26">
        <f>+'2016 Comparisons'!G22</f>
        <v>0.89779212995529001</v>
      </c>
      <c r="I37" s="25">
        <f>+'2016 Comparisons'!H22</f>
        <v>347225.64</v>
      </c>
      <c r="J37" s="26">
        <f>+'2016 Comparisons'!I22</f>
        <v>0.92331219997430158</v>
      </c>
      <c r="K37" s="26">
        <f>+'2016 Comparisons'!J22</f>
        <v>0.95266759154316305</v>
      </c>
      <c r="L37" s="33">
        <f>+'2016 Comparisons'!K22</f>
        <v>18265</v>
      </c>
    </row>
    <row r="38" spans="1:12" ht="14.25" x14ac:dyDescent="0.45">
      <c r="A38" s="3">
        <f t="shared" si="1"/>
        <v>31</v>
      </c>
      <c r="B38" s="17" t="str">
        <f>+'Rate and Bill Data'!A22</f>
        <v>Embrun</v>
      </c>
      <c r="C38" s="25">
        <f>+'2016 Comparisons'!B18</f>
        <v>320.76</v>
      </c>
      <c r="D38" s="26">
        <f>+'2016 Comparisons'!C18</f>
        <v>0.94291707942558789</v>
      </c>
      <c r="E38" s="25">
        <f>+'2016 Comparisons'!D18</f>
        <v>558.84</v>
      </c>
      <c r="F38" s="26">
        <f t="shared" si="0"/>
        <v>0.8418904178076414</v>
      </c>
      <c r="G38" s="25">
        <f>+'2016 Comparisons'!F18</f>
        <v>13229.159999999998</v>
      </c>
      <c r="H38" s="26">
        <f>+'2016 Comparisons'!G18</f>
        <v>1.1129886456119988</v>
      </c>
      <c r="I38" s="25"/>
      <c r="J38" s="26"/>
      <c r="K38" s="26">
        <f>+'2016 Comparisons'!J18</f>
        <v>0.96593204761507601</v>
      </c>
      <c r="L38" s="33">
        <f>+'2016 Comparisons'!K18</f>
        <v>1985</v>
      </c>
    </row>
    <row r="39" spans="1:12" ht="14.25" x14ac:dyDescent="0.45">
      <c r="A39" s="3">
        <f t="shared" si="1"/>
        <v>32</v>
      </c>
      <c r="B39" s="17" t="str">
        <f>+'Rate and Bill Data'!A17</f>
        <v>Cambridge North Dumfries</v>
      </c>
      <c r="C39" s="25">
        <f>+'2016 Comparisons'!B13</f>
        <v>305.76</v>
      </c>
      <c r="D39" s="26">
        <f>+'2016 Comparisons'!C13</f>
        <v>0.89882256579738051</v>
      </c>
      <c r="E39" s="25">
        <f>+'2016 Comparisons'!D13</f>
        <v>506.52</v>
      </c>
      <c r="F39" s="26">
        <f t="shared" si="0"/>
        <v>0.76307052900280303</v>
      </c>
      <c r="G39" s="25">
        <f>+'2016 Comparisons'!F13</f>
        <v>13666.32</v>
      </c>
      <c r="H39" s="26">
        <f>+'2016 Comparisons'!G13</f>
        <v>1.1497675579779951</v>
      </c>
      <c r="I39" s="25">
        <f>+'2016 Comparisons'!H13</f>
        <v>396850.92000000004</v>
      </c>
      <c r="J39" s="26">
        <f>+'2016 Comparisons'!I13</f>
        <v>1.0552714252525406</v>
      </c>
      <c r="K39" s="26">
        <f>+'2016 Comparisons'!J13</f>
        <v>0.96673301950767987</v>
      </c>
      <c r="L39" s="33">
        <f>+'2016 Comparisons'!K13</f>
        <v>52684</v>
      </c>
    </row>
    <row r="40" spans="1:12" ht="14.25" x14ac:dyDescent="0.45">
      <c r="A40" s="3">
        <f t="shared" si="1"/>
        <v>33</v>
      </c>
      <c r="B40" s="17" t="str">
        <f>+'Rate and Bill Data'!A65</f>
        <v>St.Thomas</v>
      </c>
      <c r="C40" s="25">
        <f>+'2016 Comparisons'!B61</f>
        <v>330.59999999999997</v>
      </c>
      <c r="D40" s="26">
        <f>+'2016 Comparisons'!C61</f>
        <v>0.971843080365692</v>
      </c>
      <c r="E40" s="25">
        <f>+'2016 Comparisons'!D61</f>
        <v>669.84000000000015</v>
      </c>
      <c r="F40" s="26">
        <f t="shared" ref="F40:F71" si="2">+E40/$E$76</f>
        <v>1.0091115121757042</v>
      </c>
      <c r="G40" s="25">
        <f>+'2016 Comparisons'!F61</f>
        <v>11455.019999999999</v>
      </c>
      <c r="H40" s="26">
        <f>+'2016 Comparisons'!G61</f>
        <v>0.9637276437247988</v>
      </c>
      <c r="I40" s="25"/>
      <c r="J40" s="26"/>
      <c r="K40" s="26">
        <f>+'2016 Comparisons'!J61</f>
        <v>0.98156074542206495</v>
      </c>
      <c r="L40" s="33">
        <f>+'2016 Comparisons'!K62</f>
        <v>2779</v>
      </c>
    </row>
    <row r="41" spans="1:12" ht="14.25" x14ac:dyDescent="0.45">
      <c r="A41" s="3">
        <f t="shared" si="1"/>
        <v>34</v>
      </c>
      <c r="B41" s="17" t="str">
        <f>+'Rate and Bill Data'!A51</f>
        <v>Niagara-on-the-Lake</v>
      </c>
      <c r="C41" s="25">
        <f>+'2016 Comparisons'!B47</f>
        <v>346.79999999999995</v>
      </c>
      <c r="D41" s="26">
        <f>+'2016 Comparisons'!C47</f>
        <v>1.019465155084156</v>
      </c>
      <c r="E41" s="25">
        <f>+'2016 Comparisons'!D47</f>
        <v>737.28</v>
      </c>
      <c r="F41" s="26">
        <f t="shared" si="2"/>
        <v>1.1107096257268945</v>
      </c>
      <c r="G41" s="25">
        <f>+'2016 Comparisons'!F47</f>
        <v>9801.18</v>
      </c>
      <c r="H41" s="26">
        <f>+'2016 Comparisons'!G47</f>
        <v>0.82458765738712148</v>
      </c>
      <c r="I41" s="25"/>
      <c r="J41" s="26"/>
      <c r="K41" s="26">
        <f>+'2016 Comparisons'!J47</f>
        <v>0.98492081273272403</v>
      </c>
      <c r="L41" s="33">
        <f>+'2016 Comparisons'!K47</f>
        <v>8672</v>
      </c>
    </row>
    <row r="42" spans="1:12" ht="14.25" x14ac:dyDescent="0.45">
      <c r="A42" s="3">
        <f t="shared" si="1"/>
        <v>35</v>
      </c>
      <c r="B42" s="17" t="str">
        <f>+'Rate and Bill Data'!A70</f>
        <v>Veridian</v>
      </c>
      <c r="C42" s="25">
        <f>+'2016 Comparisons'!B66</f>
        <v>313.68</v>
      </c>
      <c r="D42" s="26">
        <f>+'2016 Comparisons'!C66</f>
        <v>0.92210446899307408</v>
      </c>
      <c r="E42" s="25">
        <f>+'2016 Comparisons'!D66</f>
        <v>600.36</v>
      </c>
      <c r="F42" s="26">
        <f t="shared" si="2"/>
        <v>0.90444014607937073</v>
      </c>
      <c r="G42" s="25">
        <f>+'2016 Comparisons'!F66</f>
        <v>11112.06</v>
      </c>
      <c r="H42" s="26">
        <f>+'2016 Comparisons'!G66</f>
        <v>0.93487391560456357</v>
      </c>
      <c r="I42" s="25">
        <f>+'2016 Comparisons'!H66</f>
        <v>451744.56000000006</v>
      </c>
      <c r="J42" s="26">
        <f>+'2016 Comparisons'!I66</f>
        <v>1.2012398148939201</v>
      </c>
      <c r="K42" s="26">
        <f>+'2016 Comparisons'!J66</f>
        <v>0.99066458639273203</v>
      </c>
      <c r="L42" s="33">
        <f>+'2016 Comparisons'!K66</f>
        <v>117494</v>
      </c>
    </row>
    <row r="43" spans="1:12" ht="14.25" x14ac:dyDescent="0.45">
      <c r="A43" s="3">
        <f t="shared" si="1"/>
        <v>36</v>
      </c>
      <c r="B43" s="17" t="str">
        <f>+'Rate and Bill Data'!A41</f>
        <v>Kenora</v>
      </c>
      <c r="C43" s="25">
        <f>+'2016 Comparisons'!B37</f>
        <v>371.52</v>
      </c>
      <c r="D43" s="26">
        <f>+'2016 Comparisons'!C37</f>
        <v>1.0921329135434419</v>
      </c>
      <c r="E43" s="25">
        <f>+'2016 Comparisons'!D37</f>
        <v>611.04</v>
      </c>
      <c r="F43" s="26">
        <f t="shared" si="2"/>
        <v>0.92052952705100044</v>
      </c>
      <c r="G43" s="25">
        <f>+'2016 Comparisons'!F37</f>
        <v>11550</v>
      </c>
      <c r="H43" s="26">
        <f>+'2016 Comparisons'!G37</f>
        <v>0.97171845051526995</v>
      </c>
      <c r="I43" s="25"/>
      <c r="J43" s="26"/>
      <c r="K43" s="26">
        <f>+'2016 Comparisons'!J37</f>
        <v>0.9947936303699042</v>
      </c>
      <c r="L43" s="33">
        <f>+'2016 Comparisons'!K37</f>
        <v>5558</v>
      </c>
    </row>
    <row r="44" spans="1:12" ht="14.25" x14ac:dyDescent="0.45">
      <c r="A44" s="3">
        <f t="shared" si="1"/>
        <v>37</v>
      </c>
      <c r="B44" s="17" t="str">
        <f>+'Rate and Bill Data'!A71</f>
        <v xml:space="preserve">Wasaga </v>
      </c>
      <c r="C44" s="25">
        <f>+'2016 Comparisons'!B67</f>
        <v>292.20000000000005</v>
      </c>
      <c r="D44" s="26">
        <f>+'2016 Comparisons'!C67</f>
        <v>0.85896112547748116</v>
      </c>
      <c r="E44" s="25">
        <f>+'2016 Comparisons'!D67</f>
        <v>534.72</v>
      </c>
      <c r="F44" s="26">
        <f t="shared" si="2"/>
        <v>0.80555372595036501</v>
      </c>
      <c r="G44" s="25">
        <f>+'2016 Comparisons'!F67</f>
        <v>15692.16</v>
      </c>
      <c r="H44" s="26">
        <f>+'2016 Comparisons'!G67</f>
        <v>1.3202044502543462</v>
      </c>
      <c r="I44" s="25"/>
      <c r="J44" s="26"/>
      <c r="K44" s="26">
        <f>+'2016 Comparisons'!J67</f>
        <v>0.99490643389406408</v>
      </c>
      <c r="L44" s="33">
        <f>+'2016 Comparisons'!K67</f>
        <v>12985</v>
      </c>
    </row>
    <row r="45" spans="1:12" ht="14.25" x14ac:dyDescent="0.45">
      <c r="A45" s="3">
        <f t="shared" si="1"/>
        <v>38</v>
      </c>
      <c r="B45" s="17" t="str">
        <f>+'Rate and Bill Data'!A53</f>
        <v>North Bay</v>
      </c>
      <c r="C45" s="25">
        <f>+'2016 Comparisons'!B49</f>
        <v>330.48</v>
      </c>
      <c r="D45" s="26">
        <f>+'2016 Comparisons'!C49</f>
        <v>0.97149032425666648</v>
      </c>
      <c r="E45" s="25">
        <f>+'2016 Comparisons'!D49</f>
        <v>721.08</v>
      </c>
      <c r="F45" s="26">
        <f t="shared" si="2"/>
        <v>1.0863043849272314</v>
      </c>
      <c r="G45" s="25">
        <f>+'2016 Comparisons'!F49</f>
        <v>11086.02</v>
      </c>
      <c r="H45" s="26">
        <f>+'2016 Comparisons'!G49</f>
        <v>0.93268313218885657</v>
      </c>
      <c r="I45" s="25"/>
      <c r="J45" s="26"/>
      <c r="K45" s="26">
        <f>+'2016 Comparisons'!J49</f>
        <v>0.99682594712425143</v>
      </c>
      <c r="L45" s="33">
        <f>+'2016 Comparisons'!K49</f>
        <v>23975</v>
      </c>
    </row>
    <row r="46" spans="1:12" ht="14.25" x14ac:dyDescent="0.45">
      <c r="A46" s="3">
        <f t="shared" si="1"/>
        <v>39</v>
      </c>
      <c r="B46" s="17" t="str">
        <f>+'Rate and Bill Data'!A47</f>
        <v>Midland</v>
      </c>
      <c r="C46" s="25">
        <f>+'2016 Comparisons'!B43</f>
        <v>382.92</v>
      </c>
      <c r="D46" s="26">
        <f>+'2016 Comparisons'!C43</f>
        <v>1.1256447439008797</v>
      </c>
      <c r="E46" s="25">
        <f>+'2016 Comparisons'!D43</f>
        <v>663.59999999999991</v>
      </c>
      <c r="F46" s="26">
        <f t="shared" si="2"/>
        <v>0.99971097497879657</v>
      </c>
      <c r="G46" s="25">
        <f>+'2016 Comparisons'!F43</f>
        <v>10390.74</v>
      </c>
      <c r="H46" s="26">
        <f>+'2016 Comparisons'!G43</f>
        <v>0.87418820541186459</v>
      </c>
      <c r="I46" s="25"/>
      <c r="J46" s="26"/>
      <c r="K46" s="26">
        <f>+'2016 Comparisons'!J43</f>
        <v>0.9998479747638469</v>
      </c>
      <c r="L46" s="33">
        <f>+'2016 Comparisons'!K43</f>
        <v>7035</v>
      </c>
    </row>
    <row r="47" spans="1:12" ht="14.25" x14ac:dyDescent="0.45">
      <c r="A47" s="3">
        <f t="shared" si="1"/>
        <v>40</v>
      </c>
      <c r="B47" s="17" t="str">
        <f>+'Rate and Bill Data'!A28</f>
        <v>Festival</v>
      </c>
      <c r="C47" s="25">
        <f>+'2016 Comparisons'!B24</f>
        <v>350.52</v>
      </c>
      <c r="D47" s="26">
        <f>+'2016 Comparisons'!C24</f>
        <v>1.0304005944639514</v>
      </c>
      <c r="E47" s="25">
        <f>+'2016 Comparisons'!D24</f>
        <v>746.04</v>
      </c>
      <c r="F47" s="26">
        <f t="shared" si="2"/>
        <v>1.1239065337148606</v>
      </c>
      <c r="G47" s="25">
        <f>+'2016 Comparisons'!F24</f>
        <v>10267.439999999999</v>
      </c>
      <c r="H47" s="26">
        <f>+'2016 Comparisons'!G24</f>
        <v>0.86381479545961048</v>
      </c>
      <c r="I47" s="25">
        <f>+'2016 Comparisons'!H24</f>
        <v>270881.64</v>
      </c>
      <c r="J47" s="26">
        <f>+'2016 Comparisons'!I24</f>
        <v>0.72030488002281967</v>
      </c>
      <c r="K47" s="26">
        <f>+'2016 Comparisons'!J24</f>
        <v>1.0060406412128076</v>
      </c>
      <c r="L47" s="33">
        <f>+'2016 Comparisons'!K24</f>
        <v>20362</v>
      </c>
    </row>
    <row r="48" spans="1:12" ht="14.25" x14ac:dyDescent="0.45">
      <c r="A48" s="53">
        <f t="shared" si="1"/>
        <v>41</v>
      </c>
      <c r="B48" s="54" t="str">
        <f>+'Rate and Bill Data'!A46</f>
        <v>London</v>
      </c>
      <c r="C48" s="55">
        <f>+'2016 Comparisons'!B42</f>
        <v>313.20000000000005</v>
      </c>
      <c r="D48" s="56">
        <f>+'2016 Comparisons'!C42</f>
        <v>0.92069344455697155</v>
      </c>
      <c r="E48" s="55">
        <f>+'2016 Comparisons'!D42</f>
        <v>636.59999999999991</v>
      </c>
      <c r="F48" s="56">
        <f t="shared" si="2"/>
        <v>0.95903557364602454</v>
      </c>
      <c r="G48" s="55">
        <f>+'2016 Comparisons'!F42</f>
        <v>9780</v>
      </c>
      <c r="H48" s="56">
        <f>+'2016 Comparisons'!G42</f>
        <v>0.82280575290383895</v>
      </c>
      <c r="I48" s="55">
        <f>+'2016 Comparisons'!H42</f>
        <v>507475.68</v>
      </c>
      <c r="J48" s="56">
        <f>+'2016 Comparisons'!I42</f>
        <v>1.3494351584585016</v>
      </c>
      <c r="K48" s="56">
        <f>+'2016 Comparisons'!J42</f>
        <v>1.0129924823913341</v>
      </c>
      <c r="L48" s="57">
        <f>+'2016 Comparisons'!K42</f>
        <v>152544</v>
      </c>
    </row>
    <row r="49" spans="1:12" ht="14.25" x14ac:dyDescent="0.45">
      <c r="A49" s="3">
        <f t="shared" si="1"/>
        <v>42</v>
      </c>
      <c r="B49" s="17" t="str">
        <f>+'Rate and Bill Data'!A14</f>
        <v>Brant County</v>
      </c>
      <c r="C49" s="25">
        <f>+'2016 Comparisons'!B10</f>
        <v>338.76</v>
      </c>
      <c r="D49" s="26">
        <f>+'2016 Comparisons'!C10</f>
        <v>0.99583049577943683</v>
      </c>
      <c r="E49" s="25">
        <f>+'2016 Comparisons'!D10</f>
        <v>640.31999999999994</v>
      </c>
      <c r="F49" s="26">
        <f t="shared" si="2"/>
        <v>0.96463974005187325</v>
      </c>
      <c r="G49" s="25">
        <f>+'2016 Comparisons'!F10</f>
        <v>12952.86</v>
      </c>
      <c r="H49" s="26">
        <f>+'2016 Comparisons'!G10</f>
        <v>1.089743121120452</v>
      </c>
      <c r="I49" s="25"/>
      <c r="J49" s="26"/>
      <c r="K49" s="26">
        <f>+'2016 Comparisons'!J10</f>
        <v>1.0167377856505873</v>
      </c>
      <c r="L49" s="33">
        <f>+'2016 Comparisons'!K10</f>
        <v>9971</v>
      </c>
    </row>
    <row r="50" spans="1:12" ht="14.25" x14ac:dyDescent="0.45">
      <c r="A50" s="3">
        <f t="shared" si="1"/>
        <v>43</v>
      </c>
      <c r="B50" s="17" t="str">
        <f>+'Rate and Bill Data'!A19</f>
        <v>Centre Wellington</v>
      </c>
      <c r="C50" s="25">
        <f>+'2016 Comparisons'!B15</f>
        <v>325.20000000000005</v>
      </c>
      <c r="D50" s="26">
        <f>+'2016 Comparisons'!C15</f>
        <v>0.95596905545953748</v>
      </c>
      <c r="E50" s="25">
        <f>+'2016 Comparisons'!D15</f>
        <v>671.4</v>
      </c>
      <c r="F50" s="26">
        <f t="shared" si="2"/>
        <v>1.0114616464749309</v>
      </c>
      <c r="G50" s="25">
        <f>+'2016 Comparisons'!F15</f>
        <v>12968.82</v>
      </c>
      <c r="H50" s="26">
        <f>+'2016 Comparisons'!G15</f>
        <v>1.091085859342982</v>
      </c>
      <c r="I50" s="25"/>
      <c r="J50" s="26"/>
      <c r="K50" s="26">
        <f>+'2016 Comparisons'!J15</f>
        <v>1.0195055204258168</v>
      </c>
      <c r="L50" s="33">
        <f>+'2016 Comparisons'!K14</f>
        <v>28627</v>
      </c>
    </row>
    <row r="51" spans="1:12" x14ac:dyDescent="0.3">
      <c r="A51" s="3">
        <f t="shared" si="1"/>
        <v>44</v>
      </c>
      <c r="B51" s="17" t="str">
        <f>+'Rate and Bill Data'!A43</f>
        <v>Kitchener-Wilmot</v>
      </c>
      <c r="C51" s="25">
        <f>+'2016 Comparisons'!B39</f>
        <v>283.32</v>
      </c>
      <c r="D51" s="26">
        <f>+'2016 Comparisons'!C39</f>
        <v>0.83285717340958221</v>
      </c>
      <c r="E51" s="25">
        <f>+'2016 Comparisons'!D39</f>
        <v>626.88</v>
      </c>
      <c r="F51" s="26">
        <f t="shared" si="2"/>
        <v>0.94439242916622679</v>
      </c>
      <c r="G51" s="25">
        <f>+'2016 Comparisons'!F39</f>
        <v>15819.060000000001</v>
      </c>
      <c r="H51" s="26">
        <f>+'2016 Comparisons'!G39</f>
        <v>1.3308807334898776</v>
      </c>
      <c r="I51" s="25">
        <f>+'2016 Comparisons'!H39</f>
        <v>379151.52</v>
      </c>
      <c r="J51" s="26">
        <f>+'2016 Comparisons'!I39</f>
        <v>1.0082067212974262</v>
      </c>
      <c r="K51" s="26">
        <f>+'2016 Comparisons'!J39</f>
        <v>1.0290842643407783</v>
      </c>
      <c r="L51" s="33">
        <f>+'2016 Comparisons'!K39</f>
        <v>91143</v>
      </c>
    </row>
    <row r="52" spans="1:12" x14ac:dyDescent="0.3">
      <c r="A52" s="3">
        <f t="shared" si="1"/>
        <v>45</v>
      </c>
      <c r="B52" s="17" t="str">
        <f>+'Rate and Bill Data'!A40</f>
        <v>Innpower</v>
      </c>
      <c r="C52" s="25">
        <f>+'2016 Comparisons'!B36</f>
        <v>431.64</v>
      </c>
      <c r="D52" s="26">
        <f>+'2016 Comparisons'!C36</f>
        <v>1.2688637241652974</v>
      </c>
      <c r="E52" s="25">
        <f>+'2016 Comparisons'!D36</f>
        <v>611.16</v>
      </c>
      <c r="F52" s="26">
        <f t="shared" si="2"/>
        <v>0.92071030661247943</v>
      </c>
      <c r="G52" s="25">
        <f>+'2016 Comparisons'!F36</f>
        <v>11158.8</v>
      </c>
      <c r="H52" s="26">
        <f>+'2016 Comparisons'!G36</f>
        <v>0.93880622039911632</v>
      </c>
      <c r="I52" s="25"/>
      <c r="J52" s="26"/>
      <c r="K52" s="26">
        <f>+'2016 Comparisons'!J36</f>
        <v>1.0427934170589643</v>
      </c>
      <c r="L52" s="33">
        <f>+'2016 Comparisons'!K36</f>
        <v>15790</v>
      </c>
    </row>
    <row r="53" spans="1:12" x14ac:dyDescent="0.3">
      <c r="A53" s="3">
        <f t="shared" si="1"/>
        <v>46</v>
      </c>
      <c r="B53" s="17" t="str">
        <f>+'Rate and Bill Data'!A66</f>
        <v>Sioux Lookout</v>
      </c>
      <c r="C53" s="25">
        <f>+'2016 Comparisons'!B62</f>
        <v>460.20000000000005</v>
      </c>
      <c r="D53" s="26">
        <f>+'2016 Comparisons'!C62</f>
        <v>1.3528196781134045</v>
      </c>
      <c r="E53" s="25">
        <f>+'2016 Comparisons'!D62</f>
        <v>708.72</v>
      </c>
      <c r="F53" s="26">
        <f t="shared" si="2"/>
        <v>1.0676840900948958</v>
      </c>
      <c r="G53" s="25">
        <f>+'2016 Comparisons'!F62</f>
        <v>8557.26</v>
      </c>
      <c r="H53" s="26">
        <f>+'2016 Comparisons'!G62</f>
        <v>0.71993484223864057</v>
      </c>
      <c r="I53" s="25"/>
      <c r="J53" s="26"/>
      <c r="K53" s="26">
        <f>+'2016 Comparisons'!J62</f>
        <v>1.0468128701489803</v>
      </c>
      <c r="L53" s="33">
        <f>+'2016 Comparisons'!K61</f>
        <v>16918</v>
      </c>
    </row>
    <row r="54" spans="1:12" x14ac:dyDescent="0.3">
      <c r="A54" s="3">
        <f t="shared" si="1"/>
        <v>47</v>
      </c>
      <c r="B54" s="17" t="str">
        <f>+'Rate and Bill Data'!A29</f>
        <v>Greater Sudbury</v>
      </c>
      <c r="C54" s="25">
        <f>+'2016 Comparisons'!B25</f>
        <v>312.84000000000003</v>
      </c>
      <c r="D54" s="26">
        <f>+'2016 Comparisons'!C25</f>
        <v>0.91963517622989455</v>
      </c>
      <c r="E54" s="25">
        <f>+'2016 Comparisons'!D25</f>
        <v>708.48</v>
      </c>
      <c r="F54" s="26">
        <f t="shared" si="2"/>
        <v>1.0673225309719379</v>
      </c>
      <c r="G54" s="25">
        <f>+'2016 Comparisons'!F25</f>
        <v>14822.28</v>
      </c>
      <c r="H54" s="26">
        <f>+'2016 Comparisons'!G25</f>
        <v>1.2470201692383962</v>
      </c>
      <c r="I54" s="25"/>
      <c r="J54" s="26"/>
      <c r="K54" s="26">
        <f>+'2016 Comparisons'!J25</f>
        <v>1.0779926254800762</v>
      </c>
      <c r="L54" s="33">
        <f>+'2016 Comparisons'!K25</f>
        <v>47187</v>
      </c>
    </row>
    <row r="55" spans="1:12" x14ac:dyDescent="0.3">
      <c r="A55" s="3">
        <f t="shared" si="1"/>
        <v>48</v>
      </c>
      <c r="B55" s="17" t="str">
        <f>+'Rate and Bill Data'!A35</f>
        <v>Horizon</v>
      </c>
      <c r="C55" s="25">
        <f>+'2016 Comparisons'!B31</f>
        <v>341.76</v>
      </c>
      <c r="D55" s="26">
        <f>+'2016 Comparisons'!C31</f>
        <v>1.0046493985050784</v>
      </c>
      <c r="E55" s="25">
        <f>+'2016 Comparisons'!D31</f>
        <v>748.92</v>
      </c>
      <c r="F55" s="26">
        <f t="shared" si="2"/>
        <v>1.1282452431903562</v>
      </c>
      <c r="G55" s="25">
        <f>+'2016 Comparisons'!F31</f>
        <v>12147.66</v>
      </c>
      <c r="H55" s="26">
        <f>+'2016 Comparisons'!G31</f>
        <v>1.0220004634273874</v>
      </c>
      <c r="I55" s="25">
        <f>+'2016 Comparisons'!H31</f>
        <v>452270.39999999997</v>
      </c>
      <c r="J55" s="26">
        <f>+'2016 Comparisons'!I31</f>
        <v>1.202638082853724</v>
      </c>
      <c r="K55" s="26">
        <f>+'2016 Comparisons'!J31</f>
        <v>1.0893832969941366</v>
      </c>
      <c r="L55" s="33">
        <f>+'2016 Comparisons'!K31</f>
        <v>240076</v>
      </c>
    </row>
    <row r="56" spans="1:12" x14ac:dyDescent="0.3">
      <c r="A56" s="3">
        <f t="shared" si="1"/>
        <v>49</v>
      </c>
      <c r="B56" s="17" t="str">
        <f>+'Rate and Bill Data'!A25</f>
        <v>EnWin</v>
      </c>
      <c r="C56" s="25">
        <f>+'2016 Comparisons'!B21</f>
        <v>329.28</v>
      </c>
      <c r="D56" s="26">
        <f>+'2016 Comparisons'!C21</f>
        <v>0.96796276316640972</v>
      </c>
      <c r="E56" s="25">
        <f>+'2016 Comparisons'!D21</f>
        <v>727.68000000000006</v>
      </c>
      <c r="F56" s="26">
        <f t="shared" si="2"/>
        <v>1.0962472608085758</v>
      </c>
      <c r="G56" s="25">
        <f>+'2016 Comparisons'!F21</f>
        <v>15800.34</v>
      </c>
      <c r="H56" s="26">
        <f>+'2016 Comparisons'!G21</f>
        <v>1.3293057924168346</v>
      </c>
      <c r="I56" s="25">
        <f>+'2016 Comparisons'!H21</f>
        <v>370506.96</v>
      </c>
      <c r="J56" s="26">
        <f>+'2016 Comparisons'!I21</f>
        <v>0.98521985975284121</v>
      </c>
      <c r="K56" s="26">
        <f>+'2016 Comparisons'!J21</f>
        <v>1.0946839190361652</v>
      </c>
      <c r="L56" s="33">
        <f>+'2016 Comparisons'!K21</f>
        <v>86662</v>
      </c>
    </row>
    <row r="57" spans="1:12" x14ac:dyDescent="0.3">
      <c r="A57" s="3">
        <f t="shared" si="1"/>
        <v>50</v>
      </c>
      <c r="B57" s="17" t="str">
        <f>+'Rate and Bill Data'!A50</f>
        <v>Niagara Peninsula</v>
      </c>
      <c r="C57" s="25">
        <f>+'2016 Comparisons'!B46</f>
        <v>396.72</v>
      </c>
      <c r="D57" s="26">
        <f>+'2016 Comparisons'!C46</f>
        <v>1.1662116964388305</v>
      </c>
      <c r="E57" s="25">
        <f>+'2016 Comparisons'!D46</f>
        <v>790.19999999999993</v>
      </c>
      <c r="F57" s="26">
        <f t="shared" si="2"/>
        <v>1.1904334123391276</v>
      </c>
      <c r="G57" s="25">
        <f>+'2016 Comparisons'!F46</f>
        <v>11383.86</v>
      </c>
      <c r="H57" s="26">
        <f>+'2016 Comparisons'!G46</f>
        <v>0.95774084849201391</v>
      </c>
      <c r="I57" s="25"/>
      <c r="J57" s="26"/>
      <c r="K57" s="26">
        <f>+'2016 Comparisons'!J46</f>
        <v>1.1047953190899906</v>
      </c>
      <c r="L57" s="33">
        <f>+'2016 Comparisons'!K46</f>
        <v>51824</v>
      </c>
    </row>
    <row r="58" spans="1:12" x14ac:dyDescent="0.3">
      <c r="A58" s="3">
        <f t="shared" si="1"/>
        <v>51</v>
      </c>
      <c r="B58" s="17" t="str">
        <f>+'Rate and Bill Data'!A45</f>
        <v>Lakeland</v>
      </c>
      <c r="C58" s="25">
        <f>+'2016 Comparisons'!B41</f>
        <v>392.40000000000003</v>
      </c>
      <c r="D58" s="26">
        <f>+'2016 Comparisons'!C41</f>
        <v>1.1535124765139069</v>
      </c>
      <c r="E58" s="25">
        <f>+'2016 Comparisons'!D41</f>
        <v>753.72</v>
      </c>
      <c r="F58" s="26">
        <f t="shared" si="2"/>
        <v>1.1354764256495158</v>
      </c>
      <c r="G58" s="25">
        <f>+'2016 Comparisons'!F41</f>
        <v>12245.22</v>
      </c>
      <c r="H58" s="26">
        <f>+'2016 Comparisons'!G41</f>
        <v>1.0302083294042073</v>
      </c>
      <c r="I58" s="25"/>
      <c r="J58" s="26"/>
      <c r="K58" s="26">
        <f>+'2016 Comparisons'!J41</f>
        <v>1.10639907718921</v>
      </c>
      <c r="L58" s="33">
        <f>+'2016 Comparisons'!K41</f>
        <v>13264</v>
      </c>
    </row>
    <row r="59" spans="1:12" x14ac:dyDescent="0.3">
      <c r="A59" s="3">
        <f t="shared" si="1"/>
        <v>52</v>
      </c>
      <c r="B59" s="17" t="str">
        <f>+'Rate and Bill Data'!A62</f>
        <v>PUC Distribution</v>
      </c>
      <c r="C59" s="25">
        <f>+'2016 Comparisons'!B58</f>
        <v>290.28000000000003</v>
      </c>
      <c r="D59" s="26">
        <f>+'2016 Comparisons'!C58</f>
        <v>0.8533170277330705</v>
      </c>
      <c r="E59" s="25">
        <f>+'2016 Comparisons'!D58</f>
        <v>687.24</v>
      </c>
      <c r="F59" s="26">
        <f t="shared" si="2"/>
        <v>1.0353245485901572</v>
      </c>
      <c r="G59" s="25">
        <f>+'2016 Comparisons'!F58</f>
        <v>17432.34</v>
      </c>
      <c r="H59" s="26">
        <f>+'2016 Comparisons'!G58</f>
        <v>1.4666083475026286</v>
      </c>
      <c r="I59" s="25"/>
      <c r="J59" s="26"/>
      <c r="K59" s="26">
        <f>+'2016 Comparisons'!J58</f>
        <v>1.1184166412752854</v>
      </c>
      <c r="L59" s="33">
        <f>+'2016 Comparisons'!K58</f>
        <v>33487</v>
      </c>
    </row>
    <row r="60" spans="1:12" x14ac:dyDescent="0.3">
      <c r="A60" s="3">
        <f t="shared" si="1"/>
        <v>53</v>
      </c>
      <c r="B60" s="17" t="str">
        <f>+'Rate and Bill Data'!A23</f>
        <v>Enersource</v>
      </c>
      <c r="C60" s="25">
        <f>+'2016 Comparisons'!B19</f>
        <v>286.92</v>
      </c>
      <c r="D60" s="26">
        <f>+'2016 Comparisons'!C19</f>
        <v>0.84343985668035204</v>
      </c>
      <c r="E60" s="25">
        <f>+'2016 Comparisons'!D19</f>
        <v>788.04</v>
      </c>
      <c r="F60" s="26">
        <f t="shared" si="2"/>
        <v>1.1871793802325059</v>
      </c>
      <c r="G60" s="25">
        <f>+'2016 Comparisons'!F19</f>
        <v>14064.18</v>
      </c>
      <c r="H60" s="26">
        <f>+'2016 Comparisons'!G19</f>
        <v>1.1832401036682121</v>
      </c>
      <c r="I60" s="25">
        <f>+'2016 Comparisons'!H19</f>
        <v>494292.83999999997</v>
      </c>
      <c r="J60" s="26">
        <f>+'2016 Comparisons'!I19</f>
        <v>1.3143804977418874</v>
      </c>
      <c r="K60" s="26">
        <f>+'2016 Comparisons'!J19</f>
        <v>1.1320599595807395</v>
      </c>
      <c r="L60" s="33">
        <f>+'2016 Comparisons'!K19</f>
        <v>201359</v>
      </c>
    </row>
    <row r="61" spans="1:12" x14ac:dyDescent="0.3">
      <c r="A61" s="3">
        <f t="shared" si="1"/>
        <v>54</v>
      </c>
      <c r="B61" s="17" t="str">
        <f>+'Rate and Bill Data'!A77</f>
        <v>Whitby</v>
      </c>
      <c r="C61" s="25">
        <f>+'2016 Comparisons'!B73</f>
        <v>362.88</v>
      </c>
      <c r="D61" s="26">
        <f>+'2016 Comparisons'!C73</f>
        <v>1.0667344736935944</v>
      </c>
      <c r="E61" s="25">
        <f>+'2016 Comparisons'!D73</f>
        <v>749.40000000000009</v>
      </c>
      <c r="F61" s="26">
        <f t="shared" si="2"/>
        <v>1.1289683614362724</v>
      </c>
      <c r="G61" s="25">
        <f>+'2016 Comparisons'!F73</f>
        <v>14935.920000000002</v>
      </c>
      <c r="H61" s="26">
        <f>+'2016 Comparisons'!G73</f>
        <v>1.2565808692138556</v>
      </c>
      <c r="I61" s="25"/>
      <c r="J61" s="26"/>
      <c r="K61" s="26">
        <f>+'2016 Comparisons'!J73</f>
        <v>1.1507612347812408</v>
      </c>
      <c r="L61" s="33">
        <f>+'2016 Comparisons'!K73</f>
        <v>41488</v>
      </c>
    </row>
    <row r="62" spans="1:12" x14ac:dyDescent="0.3">
      <c r="A62" s="3">
        <f t="shared" si="1"/>
        <v>55</v>
      </c>
      <c r="B62" s="17" t="str">
        <f>+'Rate and Bill Data'!A57</f>
        <v>Orillia</v>
      </c>
      <c r="C62" s="25">
        <f>+'2016 Comparisons'!B53</f>
        <v>334.08</v>
      </c>
      <c r="D62" s="26">
        <f>+'2016 Comparisons'!C53</f>
        <v>0.98207300752743609</v>
      </c>
      <c r="E62" s="25">
        <f>+'2016 Comparisons'!D53</f>
        <v>845.04</v>
      </c>
      <c r="F62" s="26">
        <f t="shared" si="2"/>
        <v>1.2730496719350246</v>
      </c>
      <c r="G62" s="25">
        <f>+'2016 Comparisons'!F53</f>
        <v>14834.699999999999</v>
      </c>
      <c r="H62" s="26">
        <f>+'2016 Comparisons'!G53</f>
        <v>1.2480650820657033</v>
      </c>
      <c r="I62" s="25"/>
      <c r="J62" s="26"/>
      <c r="K62" s="26">
        <f>+'2016 Comparisons'!J53</f>
        <v>1.1677292538427213</v>
      </c>
      <c r="L62" s="33">
        <f>+'2016 Comparisons'!K53</f>
        <v>13340</v>
      </c>
    </row>
    <row r="63" spans="1:12" x14ac:dyDescent="0.3">
      <c r="A63" s="3">
        <f t="shared" si="1"/>
        <v>56</v>
      </c>
      <c r="B63" s="17" t="str">
        <f>+'Rate and Bill Data'!A30</f>
        <v>Grimsby (proposed)</v>
      </c>
      <c r="C63" s="25">
        <f>+'2016 Comparisons'!B26</f>
        <v>387.48</v>
      </c>
      <c r="D63" s="26">
        <f>+'2016 Comparisons'!C26</f>
        <v>1.1390494760438548</v>
      </c>
      <c r="E63" s="25">
        <f>+'2016 Comparisons'!D26</f>
        <v>858.36</v>
      </c>
      <c r="F63" s="26">
        <f t="shared" si="2"/>
        <v>1.2931162032591923</v>
      </c>
      <c r="G63" s="25">
        <f>+'2016 Comparisons'!F26</f>
        <v>12982.86</v>
      </c>
      <c r="H63" s="26">
        <f>+'2016 Comparisons'!G26</f>
        <v>1.0922670651477644</v>
      </c>
      <c r="I63" s="25"/>
      <c r="J63" s="26"/>
      <c r="K63" s="26">
        <f>+'2016 Comparisons'!J26</f>
        <v>1.174810914816937</v>
      </c>
      <c r="L63" s="33">
        <f>+'2016 Comparisons'!K26</f>
        <v>11038</v>
      </c>
    </row>
    <row r="64" spans="1:12" x14ac:dyDescent="0.3">
      <c r="A64" s="3">
        <f t="shared" si="1"/>
        <v>57</v>
      </c>
      <c r="B64" s="17" t="str">
        <f>+'Rate and Bill Data'!A55</f>
        <v>Oakville (interim)</v>
      </c>
      <c r="C64" s="25">
        <f>+'2016 Comparisons'!B51</f>
        <v>334.79999999999995</v>
      </c>
      <c r="D64" s="26">
        <f>+'2016 Comparisons'!C51</f>
        <v>0.98418954418158999</v>
      </c>
      <c r="E64" s="25">
        <f>+'2016 Comparisons'!D51</f>
        <v>807.4799999999999</v>
      </c>
      <c r="F64" s="26">
        <f t="shared" si="2"/>
        <v>1.2164656691921016</v>
      </c>
      <c r="G64" s="25">
        <f>+'2016 Comparisons'!F51</f>
        <v>15749.28</v>
      </c>
      <c r="H64" s="26">
        <f>+'2016 Comparisons'!G51</f>
        <v>1.325010039682349</v>
      </c>
      <c r="I64" s="25"/>
      <c r="J64" s="26"/>
      <c r="K64" s="26">
        <f>+'2016 Comparisons'!J51</f>
        <v>1.17522175101868</v>
      </c>
      <c r="L64" s="33">
        <f>+'2016 Comparisons'!K51</f>
        <v>66530</v>
      </c>
    </row>
    <row r="65" spans="1:12" x14ac:dyDescent="0.3">
      <c r="A65" s="3">
        <f t="shared" si="1"/>
        <v>58</v>
      </c>
      <c r="B65" s="17" t="str">
        <f>+'Rate and Bill Data'!A49</f>
        <v xml:space="preserve">Newmarket-Tay </v>
      </c>
      <c r="C65" s="25">
        <f>+'2016 Comparisons'!B45</f>
        <v>323.27999999999997</v>
      </c>
      <c r="D65" s="26">
        <f>+'2016 Comparisons'!C45</f>
        <v>0.95032495771512671</v>
      </c>
      <c r="E65" s="25">
        <f>+'2016 Comparisons'!D45</f>
        <v>834.72</v>
      </c>
      <c r="F65" s="26">
        <f t="shared" si="2"/>
        <v>1.257502629647832</v>
      </c>
      <c r="G65" s="25">
        <f>+'2016 Comparisons'!F45</f>
        <v>15794.52</v>
      </c>
      <c r="H65" s="26">
        <f>+'2016 Comparisons'!G45</f>
        <v>1.328816147275536</v>
      </c>
      <c r="I65" s="25"/>
      <c r="J65" s="26"/>
      <c r="K65" s="26">
        <f>+'2016 Comparisons'!J45</f>
        <v>1.1788812448794983</v>
      </c>
      <c r="L65" s="33">
        <f>+'2016 Comparisons'!K45</f>
        <v>34871</v>
      </c>
    </row>
    <row r="66" spans="1:12" x14ac:dyDescent="0.3">
      <c r="A66" s="3">
        <f t="shared" si="1"/>
        <v>59</v>
      </c>
      <c r="B66" s="17" t="str">
        <f>+'Rate and Bill Data'!A32</f>
        <v>Haldimand County</v>
      </c>
      <c r="C66" s="25">
        <f>+'2016 Comparisons'!B28</f>
        <v>438.96</v>
      </c>
      <c r="D66" s="26">
        <f>+'2016 Comparisons'!C28</f>
        <v>1.2903818468158625</v>
      </c>
      <c r="E66" s="25">
        <f>+'2016 Comparisons'!D28</f>
        <v>779.28</v>
      </c>
      <c r="F66" s="26">
        <f t="shared" si="2"/>
        <v>1.17398247224454</v>
      </c>
      <c r="G66" s="25">
        <f>+'2016 Comparisons'!F28</f>
        <v>12805.02</v>
      </c>
      <c r="H66" s="26">
        <f>+'2016 Comparisons'!G28</f>
        <v>1.0773051249538566</v>
      </c>
      <c r="I66" s="25"/>
      <c r="J66" s="26"/>
      <c r="K66" s="26">
        <f>+'2016 Comparisons'!J28</f>
        <v>1.1805564813380864</v>
      </c>
      <c r="L66" s="33">
        <f>+'2016 Comparisons'!K28</f>
        <v>21323</v>
      </c>
    </row>
    <row r="67" spans="1:12" x14ac:dyDescent="0.3">
      <c r="A67" s="3">
        <f t="shared" si="1"/>
        <v>60</v>
      </c>
      <c r="B67" s="17" t="str">
        <f>+'Rate and Bill Data'!A74</f>
        <v>Wellington North</v>
      </c>
      <c r="C67" s="25">
        <f>+'2016 Comparisons'!B70</f>
        <v>434.52</v>
      </c>
      <c r="D67" s="26">
        <f>+'2016 Comparisons'!C70</f>
        <v>1.2773298707819132</v>
      </c>
      <c r="E67" s="25">
        <f>+'2016 Comparisons'!D70</f>
        <v>930.11999999999989</v>
      </c>
      <c r="F67" s="26">
        <f t="shared" si="2"/>
        <v>1.4012223810236262</v>
      </c>
      <c r="G67" s="25">
        <f>+'2016 Comparisons'!F70</f>
        <v>11205.3</v>
      </c>
      <c r="H67" s="26">
        <f>+'2016 Comparisons'!G70</f>
        <v>0.94271833364145052</v>
      </c>
      <c r="I67" s="25"/>
      <c r="J67" s="26"/>
      <c r="K67" s="26">
        <f>+'2016 Comparisons'!J70</f>
        <v>1.2070901951489967</v>
      </c>
      <c r="L67" s="33">
        <f>+'2016 Comparisons'!K70</f>
        <v>3731</v>
      </c>
    </row>
    <row r="68" spans="1:12" x14ac:dyDescent="0.3">
      <c r="A68" s="3">
        <f t="shared" si="1"/>
        <v>61</v>
      </c>
      <c r="B68" s="17" t="str">
        <f>+'Rate and Bill Data'!A39</f>
        <v>Hydro Ottawa</v>
      </c>
      <c r="C68" s="25">
        <f>+'2016 Comparisons'!B35</f>
        <v>340.8</v>
      </c>
      <c r="D68" s="26">
        <f>+'2016 Comparisons'!C35</f>
        <v>1.0018273496328731</v>
      </c>
      <c r="E68" s="25">
        <f>+'2016 Comparisons'!D35</f>
        <v>725.16000000000008</v>
      </c>
      <c r="F68" s="26">
        <f t="shared" si="2"/>
        <v>1.0924508900175172</v>
      </c>
      <c r="G68" s="25">
        <f>+'2016 Comparisons'!F35</f>
        <v>14611.800000000001</v>
      </c>
      <c r="H68" s="26">
        <f>+'2016 Comparisons'!G35</f>
        <v>1.2293121779427725</v>
      </c>
      <c r="I68" s="25">
        <f>+'2016 Comparisons'!H35</f>
        <v>599679.84</v>
      </c>
      <c r="J68" s="26">
        <f>+'2016 Comparisons'!I35</f>
        <v>1.5946164354413375</v>
      </c>
      <c r="K68" s="26">
        <f>+'2016 Comparisons'!J35</f>
        <v>1.2295517132586251</v>
      </c>
      <c r="L68" s="33">
        <f>+'2016 Comparisons'!K35</f>
        <v>319536</v>
      </c>
    </row>
    <row r="69" spans="1:12" x14ac:dyDescent="0.3">
      <c r="A69" s="3">
        <f t="shared" si="1"/>
        <v>62</v>
      </c>
      <c r="B69" s="17" t="str">
        <f>+'Rate and Bill Data'!A13</f>
        <v>Bluewater</v>
      </c>
      <c r="C69" s="25">
        <f>+'2016 Comparisons'!B9</f>
        <v>397.79999999999995</v>
      </c>
      <c r="D69" s="26">
        <f>+'2016 Comparisons'!C9</f>
        <v>1.1693865014200613</v>
      </c>
      <c r="E69" s="25">
        <f>+'2016 Comparisons'!D9</f>
        <v>799.31999999999994</v>
      </c>
      <c r="F69" s="26">
        <f t="shared" si="2"/>
        <v>1.2041726590115307</v>
      </c>
      <c r="G69" s="25">
        <f>+'2016 Comparisons'!F9</f>
        <v>14722.079999999998</v>
      </c>
      <c r="H69" s="26">
        <f>+'2016 Comparisons'!G9</f>
        <v>1.2385901961871726</v>
      </c>
      <c r="I69" s="25">
        <f>+'2016 Comparisons'!H9</f>
        <v>536714.88000000012</v>
      </c>
      <c r="J69" s="26">
        <f>+'2016 Comparisons'!I9</f>
        <v>1.4271854941695645</v>
      </c>
      <c r="K69" s="26">
        <f>+'2016 Comparisons'!J9</f>
        <v>1.2598337126970822</v>
      </c>
      <c r="L69" s="33">
        <f>+'2016 Comparisons'!K9</f>
        <v>36115</v>
      </c>
    </row>
    <row r="70" spans="1:12" x14ac:dyDescent="0.3">
      <c r="A70" s="3">
        <f t="shared" si="1"/>
        <v>63</v>
      </c>
      <c r="B70" s="17" t="str">
        <f>+'Rate and Bill Data'!A72</f>
        <v>Waterloo North</v>
      </c>
      <c r="C70" s="25">
        <f>+'2016 Comparisons'!B68</f>
        <v>384.36</v>
      </c>
      <c r="D70" s="26">
        <f>+'2016 Comparisons'!C68</f>
        <v>1.1298778172091877</v>
      </c>
      <c r="E70" s="25">
        <f>+'2016 Comparisons'!D68</f>
        <v>765.12000000000012</v>
      </c>
      <c r="F70" s="26">
        <f t="shared" si="2"/>
        <v>1.1526504839900198</v>
      </c>
      <c r="G70" s="25">
        <f>+'2016 Comparisons'!F68</f>
        <v>16627.260000000002</v>
      </c>
      <c r="H70" s="26">
        <f>+'2016 Comparisons'!G68</f>
        <v>1.3988757855856735</v>
      </c>
      <c r="I70" s="25">
        <f>+'2016 Comparisons'!H68</f>
        <v>566060.6399999999</v>
      </c>
      <c r="J70" s="26">
        <f>+'2016 Comparisons'!I68</f>
        <v>1.5052191849578302</v>
      </c>
      <c r="K70" s="26">
        <f>+'2016 Comparisons'!J68</f>
        <v>1.2966558179356777</v>
      </c>
      <c r="L70" s="33">
        <f>+'2016 Comparisons'!K68</f>
        <v>54674</v>
      </c>
    </row>
    <row r="71" spans="1:12" x14ac:dyDescent="0.3">
      <c r="A71" s="3">
        <f t="shared" si="1"/>
        <v>64</v>
      </c>
      <c r="B71" s="17" t="str">
        <f>+'Rate and Bill Data'!A52</f>
        <v>Norfolk</v>
      </c>
      <c r="C71" s="25">
        <f>+'2016 Comparisons'!B48</f>
        <v>455.64</v>
      </c>
      <c r="D71" s="26">
        <f>+'2016 Comparisons'!C48</f>
        <v>1.3394149459704292</v>
      </c>
      <c r="E71" s="25">
        <f>+'2016 Comparisons'!D48</f>
        <v>974.15999999999985</v>
      </c>
      <c r="F71" s="26">
        <f t="shared" si="2"/>
        <v>1.4675684800864142</v>
      </c>
      <c r="G71" s="25">
        <f>+'2016 Comparisons'!F48</f>
        <v>14827.199999999999</v>
      </c>
      <c r="H71" s="26">
        <f>+'2016 Comparisons'!G48</f>
        <v>1.2474340960588752</v>
      </c>
      <c r="I71" s="25"/>
      <c r="J71" s="26"/>
      <c r="K71" s="26">
        <f>+'2016 Comparisons'!J48</f>
        <v>1.3514725073719063</v>
      </c>
      <c r="L71" s="33">
        <f>+'2016 Comparisons'!K48</f>
        <v>19559</v>
      </c>
    </row>
    <row r="72" spans="1:12" x14ac:dyDescent="0.3">
      <c r="A72" s="46">
        <f t="shared" si="1"/>
        <v>65</v>
      </c>
      <c r="B72" s="47" t="str">
        <f>+'Rate and Bill Data'!A18</f>
        <v>Canadian Niagara</v>
      </c>
      <c r="C72" s="48">
        <f>+'2016 Comparisons'!B14</f>
        <v>427.20000000000005</v>
      </c>
      <c r="D72" s="49">
        <f>+'2016 Comparisons'!C14</f>
        <v>1.2558117481313482</v>
      </c>
      <c r="E72" s="48">
        <f>+'2016 Comparisons'!D14</f>
        <v>891.12000000000012</v>
      </c>
      <c r="F72" s="49">
        <f t="shared" ref="F72" si="3">+E72/$E$76</f>
        <v>1.3424690235429557</v>
      </c>
      <c r="G72" s="48">
        <f>+'2016 Comparisons'!F14</f>
        <v>21888.059999999998</v>
      </c>
      <c r="H72" s="49">
        <f>+'2016 Comparisons'!G14</f>
        <v>1.8414746102151738</v>
      </c>
      <c r="I72" s="48"/>
      <c r="J72" s="49"/>
      <c r="K72" s="49">
        <f>+'2016 Comparisons'!J14</f>
        <v>1.4799184606298261</v>
      </c>
      <c r="L72" s="50">
        <f>+'Rate and Bill Data'!P18</f>
        <v>28627</v>
      </c>
    </row>
    <row r="73" spans="1:12" x14ac:dyDescent="0.3">
      <c r="A73" s="3">
        <f t="shared" si="1"/>
        <v>66</v>
      </c>
      <c r="B73" s="17" t="str">
        <f>+'Rate and Bill Data'!A12</f>
        <v>Algoma</v>
      </c>
      <c r="C73" s="25">
        <f>+'2016 Comparisons'!B8</f>
        <v>605.76</v>
      </c>
      <c r="D73" s="26">
        <f>+'2016 Comparisons'!C8</f>
        <v>1.7807128383615294</v>
      </c>
      <c r="E73" s="25"/>
      <c r="F73" s="26"/>
      <c r="G73" s="25">
        <f>+'2016 Comparisons'!F8</f>
        <v>16876.98</v>
      </c>
      <c r="H73" s="26">
        <f>+'2016 Comparisons'!G8</f>
        <v>1.4198850956690217</v>
      </c>
      <c r="I73" s="25"/>
      <c r="J73" s="26"/>
      <c r="K73" s="26">
        <f>+'2016 Comparisons'!J8</f>
        <v>1.6002989670152754</v>
      </c>
      <c r="L73" s="33">
        <f>+'2016 Comparisons'!K8</f>
        <v>11650</v>
      </c>
    </row>
    <row r="74" spans="1:12" x14ac:dyDescent="0.3">
      <c r="A74" s="3">
        <f t="shared" ref="A74" si="4">+A73+1</f>
        <v>67</v>
      </c>
      <c r="B74" s="17" t="str">
        <f>+'Rate and Bill Data'!A69</f>
        <v xml:space="preserve">Toronto Hydro </v>
      </c>
      <c r="C74" s="25">
        <f>+'2016 Comparisons'!B65</f>
        <v>461.87113645833335</v>
      </c>
      <c r="D74" s="26">
        <f>+'2016 Comparisons'!C65</f>
        <v>1.357732208069176</v>
      </c>
      <c r="E74" s="25">
        <f>+'2016 Comparisons'!D65</f>
        <v>1052.7022619791667</v>
      </c>
      <c r="F74" s="26">
        <f>+E74/$E$76</f>
        <v>1.5858921107377599</v>
      </c>
      <c r="G74" s="25">
        <f>+'2016 Comparisons'!F65</f>
        <v>21534.032582291667</v>
      </c>
      <c r="H74" s="26">
        <f>+'2016 Comparisons'!G65</f>
        <v>1.811689764000848</v>
      </c>
      <c r="I74" s="25">
        <f>+'2016 Comparisons'!H65</f>
        <v>754349.05937135429</v>
      </c>
      <c r="J74" s="26">
        <f>+'2016 Comparisons'!I65</f>
        <v>2.0058993614547305</v>
      </c>
      <c r="K74" s="26">
        <f>+'2016 Comparisons'!J65</f>
        <v>1.6903033610656286</v>
      </c>
      <c r="L74" s="33">
        <f>+'2016 Comparisons'!K65</f>
        <v>744252</v>
      </c>
    </row>
    <row r="75" spans="1:12" x14ac:dyDescent="0.3">
      <c r="A75" s="3"/>
      <c r="B75" s="17"/>
      <c r="C75" s="25"/>
      <c r="D75" s="25"/>
      <c r="E75" s="25"/>
      <c r="F75" s="25"/>
      <c r="G75" s="25"/>
      <c r="H75" s="25"/>
      <c r="I75" s="25"/>
      <c r="J75" s="24"/>
      <c r="K75" s="24"/>
      <c r="L75" s="3"/>
    </row>
    <row r="76" spans="1:12" x14ac:dyDescent="0.3">
      <c r="A76" s="3"/>
      <c r="B76" s="18" t="s">
        <v>24</v>
      </c>
      <c r="C76" s="25">
        <f>AVERAGE(C8:C74)</f>
        <v>340.17837517101987</v>
      </c>
      <c r="D76" s="25"/>
      <c r="E76" s="25">
        <f>AVERAGE(E8:E74)</f>
        <v>663.79185245423014</v>
      </c>
      <c r="F76" s="25"/>
      <c r="G76" s="25">
        <f>AVERAGE(G8:G74)</f>
        <v>11886.158993765548</v>
      </c>
      <c r="H76" s="25"/>
      <c r="I76" s="25">
        <f>AVERAGE(I8:I74)</f>
        <v>376065.25724415248</v>
      </c>
      <c r="J76" s="24"/>
      <c r="K76" s="24"/>
      <c r="L76" s="3"/>
    </row>
    <row r="77" spans="1:12" x14ac:dyDescent="0.3">
      <c r="C77" s="28"/>
      <c r="D77" s="29"/>
      <c r="E77" s="28"/>
      <c r="F77" s="29"/>
      <c r="G77" s="28"/>
      <c r="H77" s="29"/>
      <c r="I77" s="28"/>
      <c r="J77" s="29"/>
      <c r="K77" s="30"/>
      <c r="L77" s="19"/>
    </row>
    <row r="78" spans="1:12" x14ac:dyDescent="0.3">
      <c r="C78" s="9"/>
      <c r="D78" s="9"/>
      <c r="E78" s="9"/>
      <c r="F78" s="9"/>
      <c r="G78" s="9"/>
      <c r="H78" s="9"/>
      <c r="I78" s="9"/>
    </row>
    <row r="79" spans="1:12" x14ac:dyDescent="0.3">
      <c r="C79" s="9"/>
      <c r="D79" s="9"/>
      <c r="E79" s="9"/>
      <c r="F79" s="9"/>
      <c r="G79" s="9"/>
      <c r="H79" s="9"/>
      <c r="I79" s="9"/>
    </row>
    <row r="80" spans="1:12" x14ac:dyDescent="0.3">
      <c r="C80" s="9"/>
      <c r="D80" s="9"/>
      <c r="E80" s="9"/>
      <c r="F80" s="9"/>
      <c r="G80" s="9"/>
      <c r="H80" s="9"/>
      <c r="I80" s="9"/>
    </row>
    <row r="81" spans="3:9" x14ac:dyDescent="0.3">
      <c r="C81" s="9"/>
      <c r="D81" s="9"/>
      <c r="E81" s="9"/>
      <c r="F81" s="9"/>
      <c r="G81" s="9"/>
      <c r="H81" s="9"/>
      <c r="I81" s="9"/>
    </row>
    <row r="82" spans="3:9" x14ac:dyDescent="0.3">
      <c r="C82" s="9"/>
      <c r="D82" s="9"/>
      <c r="E82" s="9"/>
      <c r="F82" s="9"/>
      <c r="G82" s="9"/>
      <c r="H82" s="9"/>
      <c r="I82" s="9"/>
    </row>
  </sheetData>
  <sortState ref="B8:L74">
    <sortCondition ref="K8:K74"/>
  </sortState>
  <pageMargins left="0.70866141732283472" right="0.70866141732283472" top="0.74803149606299213" bottom="0.74803149606299213" header="0.31496062992125984" footer="0.31496062992125984"/>
  <pageSetup scale="86" fitToHeight="2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37"/>
  <sheetViews>
    <sheetView workbookViewId="0">
      <selection activeCell="L12" sqref="L12"/>
    </sheetView>
  </sheetViews>
  <sheetFormatPr defaultRowHeight="14.4" x14ac:dyDescent="0.3"/>
  <cols>
    <col min="1" max="1" width="3.6640625" customWidth="1"/>
    <col min="2" max="2" width="23.88671875" customWidth="1"/>
    <col min="3" max="3" width="8.44140625" customWidth="1"/>
    <col min="4" max="4" width="6.6640625" customWidth="1"/>
    <col min="5" max="5" width="8.109375" customWidth="1"/>
    <col min="6" max="6" width="6.6640625" customWidth="1"/>
    <col min="7" max="7" width="9.5546875" customWidth="1"/>
    <col min="8" max="8" width="6.33203125" customWidth="1"/>
    <col min="9" max="9" width="10.88671875" customWidth="1"/>
    <col min="10" max="10" width="6.33203125" customWidth="1"/>
    <col min="11" max="11" width="6.88671875" customWidth="1"/>
    <col min="12" max="12" width="9.5546875" customWidth="1"/>
  </cols>
  <sheetData>
    <row r="2" spans="1:11" ht="18" x14ac:dyDescent="0.55000000000000004">
      <c r="B2" s="5" t="s">
        <v>105</v>
      </c>
    </row>
    <row r="3" spans="1:11" ht="14.25" x14ac:dyDescent="0.45">
      <c r="B3" s="4" t="s">
        <v>17</v>
      </c>
    </row>
    <row r="5" spans="1:11" ht="14.25" x14ac:dyDescent="0.45">
      <c r="A5" s="3"/>
      <c r="B5" s="14" t="s">
        <v>18</v>
      </c>
      <c r="C5" s="15" t="s">
        <v>0</v>
      </c>
      <c r="D5" s="15"/>
      <c r="E5" s="15" t="s">
        <v>3</v>
      </c>
      <c r="F5" s="15"/>
      <c r="G5" s="15" t="s">
        <v>4</v>
      </c>
      <c r="H5" s="15"/>
      <c r="I5" s="15" t="s">
        <v>6</v>
      </c>
      <c r="J5" s="16"/>
      <c r="K5" s="14" t="s">
        <v>26</v>
      </c>
    </row>
    <row r="6" spans="1:11" ht="14.25" x14ac:dyDescent="0.45">
      <c r="A6" s="3"/>
      <c r="B6" s="17"/>
      <c r="C6" s="14" t="s">
        <v>19</v>
      </c>
      <c r="D6" s="14" t="s">
        <v>23</v>
      </c>
      <c r="E6" s="14" t="s">
        <v>20</v>
      </c>
      <c r="F6" s="14" t="s">
        <v>23</v>
      </c>
      <c r="G6" s="14" t="s">
        <v>21</v>
      </c>
      <c r="H6" s="14" t="s">
        <v>23</v>
      </c>
      <c r="I6" s="14" t="s">
        <v>22</v>
      </c>
      <c r="J6" s="14" t="s">
        <v>23</v>
      </c>
      <c r="K6" s="14" t="s">
        <v>25</v>
      </c>
    </row>
    <row r="7" spans="1:11" ht="14.25" x14ac:dyDescent="0.45">
      <c r="A7" s="3"/>
      <c r="B7" s="17"/>
      <c r="C7" s="14"/>
      <c r="D7" s="14"/>
      <c r="E7" s="14"/>
      <c r="F7" s="14"/>
      <c r="G7" s="14"/>
      <c r="H7" s="14"/>
      <c r="I7" s="14"/>
      <c r="J7" s="14"/>
      <c r="K7" s="14"/>
    </row>
    <row r="8" spans="1:11" ht="14.25" x14ac:dyDescent="0.45">
      <c r="A8" s="3">
        <v>1</v>
      </c>
      <c r="B8" s="17" t="str">
        <f>+'Rate and Bill Data'!A60</f>
        <v>Peterborough</v>
      </c>
      <c r="C8" s="25">
        <f>+'2016 Comparisons'!B56</f>
        <v>272.64</v>
      </c>
      <c r="D8" s="26">
        <f>+'2016 Comparisons'!C56</f>
        <v>0.80146187970629845</v>
      </c>
      <c r="E8" s="25">
        <f>+'2016 Comparisons'!D56</f>
        <v>584.76</v>
      </c>
      <c r="F8" s="26">
        <f t="shared" ref="F8:F29" si="0">+E8/$E$31</f>
        <v>0.87536883468495796</v>
      </c>
      <c r="G8" s="25">
        <f>+'2016 Comparisons'!F56</f>
        <v>10045.44</v>
      </c>
      <c r="H8" s="26">
        <f>+'2016 Comparisons'!G56</f>
        <v>0.84513760965749896</v>
      </c>
      <c r="I8" s="25">
        <f>+'2016 Comparisons'!H56</f>
        <v>166332.24</v>
      </c>
      <c r="J8" s="26">
        <f>+'2016 Comparisons'!I56</f>
        <v>0.44229621534012725</v>
      </c>
      <c r="K8" s="27">
        <f t="shared" ref="K8:K29" si="1">+(D8+F8+H8+J8)/4</f>
        <v>0.74106613484722061</v>
      </c>
    </row>
    <row r="9" spans="1:11" ht="14.25" x14ac:dyDescent="0.45">
      <c r="A9" s="3">
        <f>+A8+1</f>
        <v>2</v>
      </c>
      <c r="B9" s="17" t="str">
        <f>+'Rate and Bill Data'!A42</f>
        <v>Kingston</v>
      </c>
      <c r="C9" s="25">
        <f>+'2016 Comparisons'!B38</f>
        <v>301.20000000000005</v>
      </c>
      <c r="D9" s="26">
        <f>+'2016 Comparisons'!C38</f>
        <v>0.88541783365440563</v>
      </c>
      <c r="E9" s="25">
        <f>+'2016 Comparisons'!D38</f>
        <v>521.64</v>
      </c>
      <c r="F9" s="26">
        <f t="shared" si="0"/>
        <v>0.78088001731490098</v>
      </c>
      <c r="G9" s="25">
        <f>+'2016 Comparisons'!F38</f>
        <v>10222.14</v>
      </c>
      <c r="H9" s="26">
        <f>+'2016 Comparisons'!G38</f>
        <v>0.86000363997836893</v>
      </c>
      <c r="I9" s="25">
        <f>+'2016 Comparisons'!H38</f>
        <v>200544</v>
      </c>
      <c r="J9" s="26">
        <f>+'2016 Comparisons'!I38</f>
        <v>0.53326914980024609</v>
      </c>
      <c r="K9" s="27">
        <f t="shared" si="1"/>
        <v>0.76489266018698043</v>
      </c>
    </row>
    <row r="10" spans="1:11" ht="14.25" x14ac:dyDescent="0.45">
      <c r="A10" s="3">
        <f t="shared" ref="A10:A29" si="2">+A9+1</f>
        <v>3</v>
      </c>
      <c r="B10" s="17" t="str">
        <f>+'Rate and Bill Data'!A48</f>
        <v>Milton (DRO)</v>
      </c>
      <c r="C10" s="25">
        <f>+'2016 Comparisons'!B44</f>
        <v>329.76</v>
      </c>
      <c r="D10" s="26">
        <f>+'2016 Comparisons'!C44</f>
        <v>0.96937378760251236</v>
      </c>
      <c r="E10" s="25">
        <f>+'2016 Comparisons'!D44</f>
        <v>616.19999999999993</v>
      </c>
      <c r="F10" s="26">
        <f t="shared" si="0"/>
        <v>0.92243360683506237</v>
      </c>
      <c r="G10" s="25">
        <f>+'2016 Comparisons'!F44</f>
        <v>10612.26</v>
      </c>
      <c r="H10" s="26">
        <f>+'2016 Comparisons'!G44</f>
        <v>0.89282500810953924</v>
      </c>
      <c r="I10" s="25">
        <f>+'2016 Comparisons'!H44</f>
        <v>150130.91999999998</v>
      </c>
      <c r="J10" s="26">
        <f>+'2016 Comparisons'!I44</f>
        <v>0.39921507533074413</v>
      </c>
      <c r="K10" s="27">
        <f t="shared" si="1"/>
        <v>0.79596186946946457</v>
      </c>
    </row>
    <row r="11" spans="1:11" ht="14.25" x14ac:dyDescent="0.45">
      <c r="A11" s="3">
        <f t="shared" si="2"/>
        <v>4</v>
      </c>
      <c r="B11" s="17" t="str">
        <f>+'Rate and Bill Data'!A73</f>
        <v>Welland</v>
      </c>
      <c r="C11" s="25">
        <f>+'2016 Comparisons'!B69</f>
        <v>325.92000000000007</v>
      </c>
      <c r="D11" s="26">
        <f>+'2016 Comparisons'!C69</f>
        <v>0.95808559211369149</v>
      </c>
      <c r="E11" s="25">
        <f>+'2016 Comparisons'!D69</f>
        <v>557.16</v>
      </c>
      <c r="F11" s="26">
        <f t="shared" si="0"/>
        <v>0.83405243165242349</v>
      </c>
      <c r="G11" s="25">
        <f>+'2016 Comparisons'!F69</f>
        <v>10761.24</v>
      </c>
      <c r="H11" s="26">
        <f>+'2016 Comparisons'!G69</f>
        <v>0.90535891414917258</v>
      </c>
      <c r="I11" s="25">
        <f>+'2016 Comparisons'!H69</f>
        <v>196922.76</v>
      </c>
      <c r="J11" s="26">
        <f>+'2016 Comparisons'!I69</f>
        <v>0.52363986357865566</v>
      </c>
      <c r="K11" s="27">
        <f t="shared" si="1"/>
        <v>0.80528420037348569</v>
      </c>
    </row>
    <row r="12" spans="1:11" ht="14.25" x14ac:dyDescent="0.45">
      <c r="A12" s="3">
        <f t="shared" si="2"/>
        <v>5</v>
      </c>
      <c r="B12" s="17" t="str">
        <f>+'Rate and Bill Data'!A75</f>
        <v>WestCoast Huron</v>
      </c>
      <c r="C12" s="25">
        <f>+'2016 Comparisons'!B71</f>
        <v>425.28</v>
      </c>
      <c r="D12" s="26">
        <f>+'2016 Comparisons'!C71</f>
        <v>1.2501676503869374</v>
      </c>
      <c r="E12" s="25">
        <f>+'2016 Comparisons'!D71</f>
        <v>642.72</v>
      </c>
      <c r="F12" s="26">
        <f t="shared" si="0"/>
        <v>0.96213328105328033</v>
      </c>
      <c r="G12" s="25">
        <f>+'2016 Comparisons'!F71</f>
        <v>8964</v>
      </c>
      <c r="H12" s="26">
        <f>+'2016 Comparisons'!G71</f>
        <v>0.75415447536094193</v>
      </c>
      <c r="I12" s="25">
        <f>+'2016 Comparisons'!H71</f>
        <v>152306.87999999998</v>
      </c>
      <c r="J12" s="26">
        <f>+'2016 Comparisons'!I71</f>
        <v>0.40500119877098339</v>
      </c>
      <c r="K12" s="27">
        <f t="shared" si="1"/>
        <v>0.84286415139303572</v>
      </c>
    </row>
    <row r="13" spans="1:11" ht="14.25" x14ac:dyDescent="0.45">
      <c r="A13" s="3">
        <f t="shared" si="2"/>
        <v>6</v>
      </c>
      <c r="B13" s="17" t="str">
        <f>+'Rate and Bill Data'!A61</f>
        <v>Powerstream (DRO)</v>
      </c>
      <c r="C13" s="25">
        <f>+'2016 Comparisons'!B57</f>
        <v>292.08</v>
      </c>
      <c r="D13" s="26">
        <f>+'2016 Comparisons'!C57</f>
        <v>0.8586083693684553</v>
      </c>
      <c r="E13" s="25">
        <f>+'2016 Comparisons'!D57</f>
        <v>659.40000000000009</v>
      </c>
      <c r="F13" s="26">
        <f t="shared" si="0"/>
        <v>0.98710275940772518</v>
      </c>
      <c r="G13" s="25">
        <f>+'2016 Comparisons'!F57</f>
        <v>11854.740000000002</v>
      </c>
      <c r="H13" s="26">
        <f>+'2016 Comparisons'!G57</f>
        <v>0.99735667394470928</v>
      </c>
      <c r="I13" s="25">
        <f>+'2016 Comparisons'!H57</f>
        <v>245852.16</v>
      </c>
      <c r="J13" s="26">
        <f>+'2016 Comparisons'!I57</f>
        <v>0.65374866532907527</v>
      </c>
      <c r="K13" s="27">
        <f t="shared" si="1"/>
        <v>0.87420411701249123</v>
      </c>
    </row>
    <row r="14" spans="1:11" ht="14.25" x14ac:dyDescent="0.45">
      <c r="A14" s="3">
        <f t="shared" si="2"/>
        <v>7</v>
      </c>
      <c r="B14" s="17" t="str">
        <f>+'Rate and Bill Data'!A31</f>
        <v>Guelph</v>
      </c>
      <c r="C14" s="25">
        <f>+'2016 Comparisons'!B27</f>
        <v>365.4</v>
      </c>
      <c r="D14" s="26">
        <f>+'2016 Comparisons'!C27</f>
        <v>1.0741423519831332</v>
      </c>
      <c r="E14" s="25">
        <f>+'2016 Comparisons'!D27</f>
        <v>524.76</v>
      </c>
      <c r="F14" s="26">
        <f t="shared" si="0"/>
        <v>0.7855505672229266</v>
      </c>
      <c r="G14" s="25">
        <f>+'2016 Comparisons'!F27</f>
        <v>10215.66</v>
      </c>
      <c r="H14" s="26">
        <f>+'2016 Comparisons'!G27</f>
        <v>0.85945846806846948</v>
      </c>
      <c r="I14" s="25">
        <f>+'2016 Comparisons'!H27</f>
        <v>335730.36</v>
      </c>
      <c r="J14" s="26">
        <f>+'2016 Comparisons'!I27</f>
        <v>0.8927449519274101</v>
      </c>
      <c r="K14" s="27">
        <f t="shared" si="1"/>
        <v>0.90297408480048491</v>
      </c>
    </row>
    <row r="15" spans="1:11" ht="14.25" x14ac:dyDescent="0.45">
      <c r="A15" s="3">
        <f t="shared" si="2"/>
        <v>8</v>
      </c>
      <c r="B15" s="17" t="str">
        <f>+'Rate and Bill Data'!A38</f>
        <v>Hydro One Brampton</v>
      </c>
      <c r="C15" s="25">
        <f>+'2016 Comparisons'!B34</f>
        <v>285.12</v>
      </c>
      <c r="D15" s="26">
        <f>+'2016 Comparisons'!C34</f>
        <v>0.83814851504496712</v>
      </c>
      <c r="E15" s="25">
        <f>+'2016 Comparisons'!D34</f>
        <v>690.84000000000015</v>
      </c>
      <c r="F15" s="26">
        <f t="shared" si="0"/>
        <v>1.0341675315578296</v>
      </c>
      <c r="G15" s="25">
        <f>+'2016 Comparisons'!F34</f>
        <v>9862.32</v>
      </c>
      <c r="H15" s="26">
        <f>+'2016 Comparisons'!G34</f>
        <v>0.82973145531478409</v>
      </c>
      <c r="I15" s="25">
        <f>+'2016 Comparisons'!H34</f>
        <v>350250.72000000003</v>
      </c>
      <c r="J15" s="26">
        <f>+'2016 Comparisons'!I34</f>
        <v>0.93135622941261798</v>
      </c>
      <c r="K15" s="27">
        <f t="shared" si="1"/>
        <v>0.90835093283254964</v>
      </c>
    </row>
    <row r="16" spans="1:11" ht="14.25" x14ac:dyDescent="0.45">
      <c r="A16" s="3">
        <f t="shared" si="2"/>
        <v>9</v>
      </c>
      <c r="B16" s="17" t="str">
        <f>+'Rate and Bill Data'!A28</f>
        <v>Festival</v>
      </c>
      <c r="C16" s="25">
        <f>+'2016 Comparisons'!B24</f>
        <v>350.52</v>
      </c>
      <c r="D16" s="26">
        <f>+'2016 Comparisons'!C24</f>
        <v>1.0304005944639514</v>
      </c>
      <c r="E16" s="25">
        <f>+'2016 Comparisons'!D24</f>
        <v>746.04</v>
      </c>
      <c r="F16" s="26">
        <f t="shared" si="0"/>
        <v>1.1168003376228983</v>
      </c>
      <c r="G16" s="25">
        <f>+'2016 Comparisons'!F24</f>
        <v>10267.439999999999</v>
      </c>
      <c r="H16" s="26">
        <f>+'2016 Comparisons'!G24</f>
        <v>0.86381479545961048</v>
      </c>
      <c r="I16" s="25">
        <f>+'2016 Comparisons'!H24</f>
        <v>270881.64</v>
      </c>
      <c r="J16" s="26">
        <f>+'2016 Comparisons'!I24</f>
        <v>0.72030488002281967</v>
      </c>
      <c r="K16" s="27">
        <f t="shared" si="1"/>
        <v>0.93283015189231988</v>
      </c>
    </row>
    <row r="17" spans="1:12" ht="14.25" x14ac:dyDescent="0.45">
      <c r="A17" s="3">
        <f t="shared" si="2"/>
        <v>10</v>
      </c>
      <c r="B17" s="17" t="str">
        <f>+'Rate and Bill Data'!A58</f>
        <v>Oshawa</v>
      </c>
      <c r="C17" s="25">
        <f>+'2016 Comparisons'!B54</f>
        <v>270.84000000000003</v>
      </c>
      <c r="D17" s="26">
        <f>+'2016 Comparisons'!C54</f>
        <v>0.79617053807091365</v>
      </c>
      <c r="E17" s="25">
        <f>+'2016 Comparisons'!D54</f>
        <v>569.04</v>
      </c>
      <c r="F17" s="26">
        <f t="shared" si="0"/>
        <v>0.85183644860990571</v>
      </c>
      <c r="G17" s="25">
        <f>+'2016 Comparisons'!F54</f>
        <v>14048.400000000001</v>
      </c>
      <c r="H17" s="26">
        <f>+'2016 Comparisons'!G54</f>
        <v>1.1819125091098459</v>
      </c>
      <c r="I17" s="25">
        <f>+'2016 Comparisons'!H54</f>
        <v>348161.04000000004</v>
      </c>
      <c r="J17" s="26">
        <f>+'2016 Comparisons'!I54</f>
        <v>0.92579953423871819</v>
      </c>
      <c r="K17" s="27">
        <f t="shared" si="1"/>
        <v>0.93892975750734586</v>
      </c>
    </row>
    <row r="18" spans="1:12" ht="14.25" x14ac:dyDescent="0.45">
      <c r="A18" s="3">
        <f t="shared" si="2"/>
        <v>11</v>
      </c>
      <c r="B18" s="17" t="str">
        <f>+'Rate and Bill Data'!A26</f>
        <v xml:space="preserve">Erie Thames </v>
      </c>
      <c r="C18" s="25">
        <f>+'2016 Comparisons'!B22</f>
        <v>366</v>
      </c>
      <c r="D18" s="26">
        <f>+'2016 Comparisons'!C22</f>
        <v>1.0759061325282615</v>
      </c>
      <c r="E18" s="25">
        <f>+'2016 Comparisons'!D22</f>
        <v>606.48</v>
      </c>
      <c r="F18" s="26">
        <f t="shared" si="0"/>
        <v>0.9078830475062134</v>
      </c>
      <c r="G18" s="25">
        <f>+'2016 Comparisons'!F22</f>
        <v>10671.3</v>
      </c>
      <c r="H18" s="26">
        <f>+'2016 Comparisons'!G22</f>
        <v>0.89779212995529001</v>
      </c>
      <c r="I18" s="25">
        <f>+'2016 Comparisons'!H22</f>
        <v>347225.64</v>
      </c>
      <c r="J18" s="26">
        <f>+'2016 Comparisons'!I22</f>
        <v>0.92331219997430158</v>
      </c>
      <c r="K18" s="27">
        <f t="shared" si="1"/>
        <v>0.95122337749101671</v>
      </c>
    </row>
    <row r="19" spans="1:12" ht="14.25" x14ac:dyDescent="0.45">
      <c r="A19" s="3">
        <f t="shared" si="2"/>
        <v>12</v>
      </c>
      <c r="B19" s="17" t="str">
        <f>+'Rate and Bill Data'!A17</f>
        <v>Cambridge North Dumfries</v>
      </c>
      <c r="C19" s="25">
        <f>+'2016 Comparisons'!B13</f>
        <v>305.76</v>
      </c>
      <c r="D19" s="26">
        <f>+'2016 Comparisons'!C13</f>
        <v>0.89882256579738051</v>
      </c>
      <c r="E19" s="25">
        <f>+'2016 Comparisons'!D13</f>
        <v>506.52</v>
      </c>
      <c r="F19" s="26">
        <f t="shared" si="0"/>
        <v>0.75824581391446899</v>
      </c>
      <c r="G19" s="25">
        <f>+'2016 Comparisons'!F13</f>
        <v>13666.32</v>
      </c>
      <c r="H19" s="26">
        <f>+'2016 Comparisons'!G13</f>
        <v>1.1497675579779951</v>
      </c>
      <c r="I19" s="25">
        <f>+'2016 Comparisons'!H13</f>
        <v>396850.92000000004</v>
      </c>
      <c r="J19" s="26">
        <f>+'2016 Comparisons'!I13</f>
        <v>1.0552714252525406</v>
      </c>
      <c r="K19" s="27">
        <f t="shared" si="1"/>
        <v>0.96552684073559625</v>
      </c>
    </row>
    <row r="20" spans="1:12" ht="14.25" x14ac:dyDescent="0.45">
      <c r="A20" s="3">
        <f t="shared" si="2"/>
        <v>13</v>
      </c>
      <c r="B20" s="17" t="str">
        <f>+'Rate and Bill Data'!A70</f>
        <v>Veridian</v>
      </c>
      <c r="C20" s="25">
        <f>+'2016 Comparisons'!B66</f>
        <v>313.68</v>
      </c>
      <c r="D20" s="26">
        <f>+'2016 Comparisons'!C66</f>
        <v>0.92210446899307408</v>
      </c>
      <c r="E20" s="25">
        <f>+'2016 Comparisons'!D66</f>
        <v>600.36</v>
      </c>
      <c r="F20" s="26">
        <f t="shared" si="0"/>
        <v>0.89872158422508619</v>
      </c>
      <c r="G20" s="25">
        <f>+'2016 Comparisons'!F66</f>
        <v>11112.06</v>
      </c>
      <c r="H20" s="26">
        <f>+'2016 Comparisons'!G66</f>
        <v>0.93487391560456357</v>
      </c>
      <c r="I20" s="25">
        <f>+'2016 Comparisons'!H66</f>
        <v>451744.56000000006</v>
      </c>
      <c r="J20" s="26">
        <f>+'2016 Comparisons'!I66</f>
        <v>1.2012398148939201</v>
      </c>
      <c r="K20" s="27">
        <f t="shared" si="1"/>
        <v>0.98923494592916106</v>
      </c>
    </row>
    <row r="21" spans="1:12" ht="14.25" x14ac:dyDescent="0.45">
      <c r="A21" s="53">
        <f t="shared" si="2"/>
        <v>14</v>
      </c>
      <c r="B21" s="54" t="str">
        <f>+'Rate and Bill Data'!A46</f>
        <v>London</v>
      </c>
      <c r="C21" s="55">
        <f>+'2016 Comparisons'!B42</f>
        <v>313.20000000000005</v>
      </c>
      <c r="D21" s="56">
        <f>+'2016 Comparisons'!C42</f>
        <v>0.92069344455697155</v>
      </c>
      <c r="E21" s="55">
        <f>+'2016 Comparisons'!D42</f>
        <v>636.59999999999991</v>
      </c>
      <c r="F21" s="56">
        <f t="shared" si="0"/>
        <v>0.95297181777215301</v>
      </c>
      <c r="G21" s="55">
        <f>+'2016 Comparisons'!F42</f>
        <v>9780</v>
      </c>
      <c r="H21" s="56">
        <f>+'2016 Comparisons'!G42</f>
        <v>0.82280575290383895</v>
      </c>
      <c r="I21" s="55">
        <f>+'2016 Comparisons'!H42</f>
        <v>507475.68</v>
      </c>
      <c r="J21" s="56">
        <f>+'2016 Comparisons'!I42</f>
        <v>1.3494351584585016</v>
      </c>
      <c r="K21" s="58">
        <f t="shared" si="1"/>
        <v>1.0114765434228663</v>
      </c>
    </row>
    <row r="22" spans="1:12" ht="14.25" x14ac:dyDescent="0.45">
      <c r="A22" s="3">
        <f t="shared" si="2"/>
        <v>15</v>
      </c>
      <c r="B22" s="17" t="str">
        <f>+'Rate and Bill Data'!A43</f>
        <v>Kitchener-Wilmot</v>
      </c>
      <c r="C22" s="25">
        <f>+'2016 Comparisons'!B39</f>
        <v>283.32</v>
      </c>
      <c r="D22" s="26">
        <f>+'2016 Comparisons'!C39</f>
        <v>0.83285717340958221</v>
      </c>
      <c r="E22" s="25">
        <f>+'2016 Comparisons'!D39</f>
        <v>626.88</v>
      </c>
      <c r="F22" s="26">
        <f t="shared" si="0"/>
        <v>0.93842125844330404</v>
      </c>
      <c r="G22" s="25">
        <f>+'2016 Comparisons'!F39</f>
        <v>15819.060000000001</v>
      </c>
      <c r="H22" s="26">
        <f>+'2016 Comparisons'!G39</f>
        <v>1.3308807334898776</v>
      </c>
      <c r="I22" s="25">
        <f>+'2016 Comparisons'!H39</f>
        <v>379151.52</v>
      </c>
      <c r="J22" s="26">
        <f>+'2016 Comparisons'!I39</f>
        <v>1.0082067212974262</v>
      </c>
      <c r="K22" s="27">
        <f t="shared" si="1"/>
        <v>1.0275914716600476</v>
      </c>
    </row>
    <row r="23" spans="1:12" ht="14.25" x14ac:dyDescent="0.45">
      <c r="A23" s="3">
        <f t="shared" si="2"/>
        <v>16</v>
      </c>
      <c r="B23" s="17" t="str">
        <f>+'Rate and Bill Data'!A35</f>
        <v>Horizon</v>
      </c>
      <c r="C23" s="25">
        <f>+'2016 Comparisons'!B31</f>
        <v>341.76</v>
      </c>
      <c r="D23" s="26">
        <f>+'2016 Comparisons'!C31</f>
        <v>1.0046493985050784</v>
      </c>
      <c r="E23" s="25">
        <f>+'2016 Comparisons'!D31</f>
        <v>748.92</v>
      </c>
      <c r="F23" s="26">
        <f t="shared" si="0"/>
        <v>1.1211116144610758</v>
      </c>
      <c r="G23" s="25">
        <f>+'2016 Comparisons'!F31</f>
        <v>12147.66</v>
      </c>
      <c r="H23" s="26">
        <f>+'2016 Comparisons'!G31</f>
        <v>1.0220004634273874</v>
      </c>
      <c r="I23" s="25">
        <f>+'2016 Comparisons'!H31</f>
        <v>452270.39999999997</v>
      </c>
      <c r="J23" s="26">
        <f>+'2016 Comparisons'!I31</f>
        <v>1.202638082853724</v>
      </c>
      <c r="K23" s="27">
        <f t="shared" si="1"/>
        <v>1.0875998898118164</v>
      </c>
    </row>
    <row r="24" spans="1:12" ht="14.25" x14ac:dyDescent="0.45">
      <c r="A24" s="3">
        <f t="shared" si="2"/>
        <v>17</v>
      </c>
      <c r="B24" s="17" t="str">
        <f>+'Rate and Bill Data'!A25</f>
        <v>EnWin</v>
      </c>
      <c r="C24" s="25">
        <f>+'2016 Comparisons'!B21</f>
        <v>329.28</v>
      </c>
      <c r="D24" s="26">
        <f>+'2016 Comparisons'!C21</f>
        <v>0.96796276316640972</v>
      </c>
      <c r="E24" s="25">
        <f>+'2016 Comparisons'!D21</f>
        <v>727.68000000000006</v>
      </c>
      <c r="F24" s="26">
        <f t="shared" si="0"/>
        <v>1.0893159477795169</v>
      </c>
      <c r="G24" s="25">
        <f>+'2016 Comparisons'!F21</f>
        <v>15800.34</v>
      </c>
      <c r="H24" s="26">
        <f>+'2016 Comparisons'!G21</f>
        <v>1.3293057924168346</v>
      </c>
      <c r="I24" s="25">
        <f>+'2016 Comparisons'!H21</f>
        <v>370506.96</v>
      </c>
      <c r="J24" s="26">
        <f>+'2016 Comparisons'!I21</f>
        <v>0.98521985975284121</v>
      </c>
      <c r="K24" s="27">
        <f t="shared" si="1"/>
        <v>1.0929510907789006</v>
      </c>
    </row>
    <row r="25" spans="1:12" ht="14.25" x14ac:dyDescent="0.45">
      <c r="A25" s="3">
        <f t="shared" si="2"/>
        <v>18</v>
      </c>
      <c r="B25" s="17" t="str">
        <f>+'Rate and Bill Data'!A23</f>
        <v>Enersource</v>
      </c>
      <c r="C25" s="25">
        <f>+'2016 Comparisons'!B19</f>
        <v>286.92</v>
      </c>
      <c r="D25" s="26">
        <f>+'2016 Comparisons'!C19</f>
        <v>0.84343985668035204</v>
      </c>
      <c r="E25" s="25">
        <f>+'2016 Comparisons'!D19</f>
        <v>788.04</v>
      </c>
      <c r="F25" s="26">
        <f t="shared" si="0"/>
        <v>1.1796731248463204</v>
      </c>
      <c r="G25" s="25">
        <f>+'2016 Comparisons'!F19</f>
        <v>14064.18</v>
      </c>
      <c r="H25" s="26">
        <f>+'2016 Comparisons'!G19</f>
        <v>1.1832401036682121</v>
      </c>
      <c r="I25" s="25">
        <f>+'2016 Comparisons'!H19</f>
        <v>494292.83999999997</v>
      </c>
      <c r="J25" s="26">
        <f>+'2016 Comparisons'!I19</f>
        <v>1.3143804977418874</v>
      </c>
      <c r="K25" s="27">
        <f t="shared" si="1"/>
        <v>1.1301833957341931</v>
      </c>
    </row>
    <row r="26" spans="1:12" ht="14.25" x14ac:dyDescent="0.45">
      <c r="A26" s="3">
        <f t="shared" si="2"/>
        <v>19</v>
      </c>
      <c r="B26" s="17" t="str">
        <f>+'Rate and Bill Data'!A39</f>
        <v>Hydro Ottawa</v>
      </c>
      <c r="C26" s="25">
        <f>+'2016 Comparisons'!B35</f>
        <v>340.8</v>
      </c>
      <c r="D26" s="26">
        <f>+'2016 Comparisons'!C35</f>
        <v>1.0018273496328731</v>
      </c>
      <c r="E26" s="25">
        <f>+'2016 Comparisons'!D35</f>
        <v>725.16000000000008</v>
      </c>
      <c r="F26" s="26">
        <f t="shared" si="0"/>
        <v>1.0855435805461116</v>
      </c>
      <c r="G26" s="25">
        <f>+'2016 Comparisons'!F35</f>
        <v>14611.800000000001</v>
      </c>
      <c r="H26" s="26">
        <f>+'2016 Comparisons'!G35</f>
        <v>1.2293121779427725</v>
      </c>
      <c r="I26" s="25">
        <f>+'2016 Comparisons'!H35</f>
        <v>599679.84</v>
      </c>
      <c r="J26" s="26">
        <f>+'2016 Comparisons'!I35</f>
        <v>1.5946164354413375</v>
      </c>
      <c r="K26" s="27">
        <f t="shared" si="1"/>
        <v>1.2278248858907737</v>
      </c>
    </row>
    <row r="27" spans="1:12" ht="14.25" x14ac:dyDescent="0.45">
      <c r="A27" s="3">
        <f t="shared" si="2"/>
        <v>20</v>
      </c>
      <c r="B27" s="17" t="str">
        <f>+'Rate and Bill Data'!A13</f>
        <v>Bluewater</v>
      </c>
      <c r="C27" s="25">
        <f>+'2016 Comparisons'!B9</f>
        <v>397.79999999999995</v>
      </c>
      <c r="D27" s="26">
        <f>+'2016 Comparisons'!C9</f>
        <v>1.1693865014200613</v>
      </c>
      <c r="E27" s="25">
        <f>+'2016 Comparisons'!D9</f>
        <v>799.31999999999994</v>
      </c>
      <c r="F27" s="26">
        <f t="shared" si="0"/>
        <v>1.1965589591291821</v>
      </c>
      <c r="G27" s="25">
        <f>+'2016 Comparisons'!F9</f>
        <v>14722.079999999998</v>
      </c>
      <c r="H27" s="26">
        <f>+'2016 Comparisons'!G9</f>
        <v>1.2385901961871726</v>
      </c>
      <c r="I27" s="25">
        <f>+'2016 Comparisons'!H9</f>
        <v>536714.88000000012</v>
      </c>
      <c r="J27" s="26">
        <f>+'2016 Comparisons'!I9</f>
        <v>1.4271854941695645</v>
      </c>
      <c r="K27" s="27">
        <f t="shared" si="1"/>
        <v>1.2579302877264951</v>
      </c>
    </row>
    <row r="28" spans="1:12" ht="14.25" x14ac:dyDescent="0.45">
      <c r="A28" s="3">
        <f t="shared" si="2"/>
        <v>21</v>
      </c>
      <c r="B28" s="17" t="str">
        <f>+'Rate and Bill Data'!A72</f>
        <v>Waterloo North</v>
      </c>
      <c r="C28" s="25">
        <f>+'2016 Comparisons'!B68</f>
        <v>384.36</v>
      </c>
      <c r="D28" s="26">
        <f>+'2016 Comparisons'!C68</f>
        <v>1.1298778172091877</v>
      </c>
      <c r="E28" s="25">
        <f>+'2016 Comparisons'!D68</f>
        <v>765.12000000000012</v>
      </c>
      <c r="F28" s="26">
        <f t="shared" si="0"/>
        <v>1.1453625466758246</v>
      </c>
      <c r="G28" s="25">
        <f>+'2016 Comparisons'!F68</f>
        <v>16627.260000000002</v>
      </c>
      <c r="H28" s="26">
        <f>+'2016 Comparisons'!G68</f>
        <v>1.3988757855856735</v>
      </c>
      <c r="I28" s="25">
        <f>+'2016 Comparisons'!H68</f>
        <v>566060.6399999999</v>
      </c>
      <c r="J28" s="26">
        <f>+'2016 Comparisons'!I68</f>
        <v>1.5052191849578302</v>
      </c>
      <c r="K28" s="27">
        <f t="shared" si="1"/>
        <v>1.2948338336071288</v>
      </c>
    </row>
    <row r="29" spans="1:12" ht="14.25" x14ac:dyDescent="0.45">
      <c r="A29" s="3">
        <f t="shared" si="2"/>
        <v>22</v>
      </c>
      <c r="B29" s="17" t="str">
        <f>+'Rate and Bill Data'!A69</f>
        <v xml:space="preserve">Toronto Hydro </v>
      </c>
      <c r="C29" s="25">
        <f>+'2016 Comparisons'!B65</f>
        <v>461.87113645833335</v>
      </c>
      <c r="D29" s="26">
        <f>+'2016 Comparisons'!C65</f>
        <v>1.357732208069176</v>
      </c>
      <c r="E29" s="25">
        <f>+'2016 Comparisons'!D65</f>
        <v>1052.7022619791667</v>
      </c>
      <c r="F29" s="26">
        <f t="shared" si="0"/>
        <v>1.5758648887388373</v>
      </c>
      <c r="G29" s="25">
        <f>+'2016 Comparisons'!F65</f>
        <v>21534.032582291667</v>
      </c>
      <c r="H29" s="26">
        <f>+'2016 Comparisons'!G65</f>
        <v>1.811689764000848</v>
      </c>
      <c r="I29" s="25">
        <f>+'2016 Comparisons'!H65</f>
        <v>754349.05937135429</v>
      </c>
      <c r="J29" s="26">
        <f>+'2016 Comparisons'!I65</f>
        <v>2.0058993614547305</v>
      </c>
      <c r="K29" s="27">
        <f t="shared" si="1"/>
        <v>1.687796555565898</v>
      </c>
    </row>
    <row r="30" spans="1:12" ht="14.25" x14ac:dyDescent="0.45">
      <c r="A30" s="3"/>
      <c r="B30" s="17"/>
      <c r="C30" s="25"/>
      <c r="D30" s="25"/>
      <c r="E30" s="25"/>
      <c r="F30" s="25"/>
      <c r="G30" s="25"/>
      <c r="H30" s="25"/>
      <c r="I30" s="25"/>
      <c r="J30" s="24"/>
      <c r="K30" s="24"/>
    </row>
    <row r="31" spans="1:12" ht="14.25" x14ac:dyDescent="0.45">
      <c r="A31" s="3"/>
      <c r="B31" s="18" t="s">
        <v>24</v>
      </c>
      <c r="C31" s="25">
        <f>AVERAGE(C8:C29)</f>
        <v>333.79596074810604</v>
      </c>
      <c r="D31" s="25"/>
      <c r="E31" s="25">
        <f>AVERAGE(E8:E29)</f>
        <v>668.01555736268926</v>
      </c>
      <c r="F31" s="25"/>
      <c r="G31" s="25">
        <f>AVERAGE(G8:G29)</f>
        <v>12609.533299195075</v>
      </c>
      <c r="H31" s="25"/>
      <c r="I31" s="25">
        <f>AVERAGE(I8:I29)</f>
        <v>376065.25724415242</v>
      </c>
      <c r="J31" s="24"/>
      <c r="K31" s="24"/>
    </row>
    <row r="32" spans="1:12" ht="14.25" x14ac:dyDescent="0.45">
      <c r="C32" s="28"/>
      <c r="D32" s="29"/>
      <c r="E32" s="28"/>
      <c r="F32" s="29"/>
      <c r="G32" s="28"/>
      <c r="H32" s="29"/>
      <c r="I32" s="28"/>
      <c r="J32" s="29"/>
      <c r="K32" s="30"/>
      <c r="L32" s="19"/>
    </row>
    <row r="33" spans="3:9" ht="14.25" x14ac:dyDescent="0.45">
      <c r="C33" s="9"/>
      <c r="D33" s="9"/>
      <c r="E33" s="9"/>
      <c r="F33" s="9"/>
      <c r="G33" s="9"/>
      <c r="H33" s="9"/>
      <c r="I33" s="9"/>
    </row>
    <row r="34" spans="3:9" x14ac:dyDescent="0.3">
      <c r="C34" s="9"/>
      <c r="D34" s="9"/>
      <c r="E34" s="9"/>
      <c r="F34" s="9"/>
      <c r="G34" s="9"/>
      <c r="H34" s="9"/>
      <c r="I34" s="9"/>
    </row>
    <row r="35" spans="3:9" x14ac:dyDescent="0.3">
      <c r="C35" s="9"/>
      <c r="D35" s="9"/>
      <c r="E35" s="9"/>
      <c r="F35" s="9"/>
      <c r="G35" s="9"/>
      <c r="H35" s="9"/>
      <c r="I35" s="9"/>
    </row>
    <row r="36" spans="3:9" x14ac:dyDescent="0.3">
      <c r="C36" s="9"/>
      <c r="D36" s="9"/>
      <c r="E36" s="9"/>
      <c r="F36" s="9"/>
      <c r="G36" s="9"/>
      <c r="H36" s="9"/>
      <c r="I36" s="9"/>
    </row>
    <row r="37" spans="3:9" x14ac:dyDescent="0.3">
      <c r="C37" s="9"/>
      <c r="D37" s="9"/>
      <c r="E37" s="9"/>
      <c r="F37" s="9"/>
      <c r="G37" s="9"/>
      <c r="H37" s="9"/>
      <c r="I37" s="9"/>
    </row>
  </sheetData>
  <sortState ref="B8:K29">
    <sortCondition ref="K8:K29"/>
  </sortState>
  <pageMargins left="0.7" right="0.7" top="0.75" bottom="0.75" header="0.3" footer="0.3"/>
  <pageSetup scale="94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2"/>
  <sheetViews>
    <sheetView workbookViewId="0">
      <selection activeCell="K22" sqref="K22"/>
    </sheetView>
  </sheetViews>
  <sheetFormatPr defaultRowHeight="14.4" x14ac:dyDescent="0.3"/>
  <cols>
    <col min="1" max="1" width="4.44140625" customWidth="1"/>
    <col min="2" max="2" width="23.88671875" customWidth="1"/>
    <col min="3" max="3" width="8.44140625" customWidth="1"/>
    <col min="4" max="4" width="6.6640625" customWidth="1"/>
    <col min="5" max="5" width="7.33203125" customWidth="1"/>
    <col min="6" max="6" width="6.6640625" customWidth="1"/>
    <col min="7" max="7" width="9" customWidth="1"/>
    <col min="8" max="8" width="6.33203125" customWidth="1"/>
    <col min="9" max="9" width="6.88671875" customWidth="1"/>
  </cols>
  <sheetData>
    <row r="2" spans="1:9" ht="18" x14ac:dyDescent="0.55000000000000004">
      <c r="A2" s="5" t="s">
        <v>104</v>
      </c>
    </row>
    <row r="3" spans="1:9" ht="14.25" x14ac:dyDescent="0.45">
      <c r="A3" s="4" t="s">
        <v>17</v>
      </c>
    </row>
    <row r="5" spans="1:9" ht="14.25" x14ac:dyDescent="0.45">
      <c r="A5" s="3"/>
      <c r="B5" s="14" t="s">
        <v>18</v>
      </c>
      <c r="C5" s="15" t="s">
        <v>0</v>
      </c>
      <c r="D5" s="15"/>
      <c r="E5" s="15" t="s">
        <v>3</v>
      </c>
      <c r="F5" s="15"/>
      <c r="G5" s="15" t="s">
        <v>4</v>
      </c>
      <c r="H5" s="15"/>
      <c r="I5" s="14" t="s">
        <v>26</v>
      </c>
    </row>
    <row r="6" spans="1:9" ht="14.25" x14ac:dyDescent="0.45">
      <c r="A6" s="3"/>
      <c r="B6" s="17"/>
      <c r="C6" s="14" t="s">
        <v>19</v>
      </c>
      <c r="D6" s="14" t="s">
        <v>23</v>
      </c>
      <c r="E6" s="14" t="s">
        <v>20</v>
      </c>
      <c r="F6" s="14" t="s">
        <v>23</v>
      </c>
      <c r="G6" s="14" t="s">
        <v>21</v>
      </c>
      <c r="H6" s="14" t="s">
        <v>23</v>
      </c>
      <c r="I6" s="14" t="s">
        <v>25</v>
      </c>
    </row>
    <row r="7" spans="1:9" ht="14.25" x14ac:dyDescent="0.45">
      <c r="A7" s="3"/>
      <c r="B7" s="17"/>
      <c r="C7" s="14"/>
      <c r="D7" s="14"/>
      <c r="E7" s="14"/>
      <c r="F7" s="14"/>
      <c r="G7" s="14"/>
      <c r="H7" s="14"/>
      <c r="I7" s="14"/>
    </row>
    <row r="8" spans="1:9" ht="14.25" x14ac:dyDescent="0.45">
      <c r="A8" s="3">
        <v>1</v>
      </c>
      <c r="B8" s="17" t="str">
        <f>+'Rate and Bill Data'!A37</f>
        <v>Hydro Hawkesbury</v>
      </c>
      <c r="C8" s="25">
        <f>+'2016 Comparisons'!B33</f>
        <v>188.16</v>
      </c>
      <c r="D8" s="26">
        <f>+'2016 Comparisons'!C33</f>
        <v>0.55312157895223413</v>
      </c>
      <c r="E8" s="25">
        <f>+'2016 Comparisons'!D33</f>
        <v>332.04</v>
      </c>
      <c r="F8" s="26">
        <f t="shared" ref="F8:F39" si="0">+E8/$E$76</f>
        <v>0.50021704661235633</v>
      </c>
      <c r="G8" s="25">
        <f>+'2016 Comparisons'!F33</f>
        <v>7352.88</v>
      </c>
      <c r="H8" s="26">
        <f>+'2016 Comparisons'!G33</f>
        <v>0.61860858531815743</v>
      </c>
      <c r="I8" s="27">
        <f t="shared" ref="I8:I39" si="1">+(D8+F8+H8)/3</f>
        <v>0.55731573696091596</v>
      </c>
    </row>
    <row r="9" spans="1:9" ht="14.25" x14ac:dyDescent="0.45">
      <c r="A9" s="3">
        <f>+A8+1</f>
        <v>2</v>
      </c>
      <c r="B9" s="17" t="str">
        <f>+'Rate and Bill Data'!A21</f>
        <v>E.L.K.</v>
      </c>
      <c r="C9" s="25">
        <f>+'2016 Comparisons'!B17</f>
        <v>219.48</v>
      </c>
      <c r="D9" s="26">
        <f>+'2016 Comparisons'!C17</f>
        <v>0.64519092340793127</v>
      </c>
      <c r="E9" s="25">
        <f>+'2016 Comparisons'!D17</f>
        <v>309.24</v>
      </c>
      <c r="F9" s="26">
        <f t="shared" si="0"/>
        <v>0.46586892993134887</v>
      </c>
      <c r="G9" s="25">
        <f>+'2016 Comparisons'!F17</f>
        <v>6994.14</v>
      </c>
      <c r="H9" s="26">
        <f>+'2016 Comparisons'!G17</f>
        <v>0.58842726263955591</v>
      </c>
      <c r="I9" s="27">
        <f t="shared" si="1"/>
        <v>0.56649570532627869</v>
      </c>
    </row>
    <row r="10" spans="1:9" ht="14.25" x14ac:dyDescent="0.45">
      <c r="A10" s="3">
        <f t="shared" ref="A10:A73" si="2">+A9+1</f>
        <v>3</v>
      </c>
      <c r="B10" s="17" t="str">
        <f>+'Rate and Bill Data'!A34</f>
        <v>Hearst (2015)</v>
      </c>
      <c r="C10" s="25">
        <f>+'2016 Comparisons'!B30</f>
        <v>264.12</v>
      </c>
      <c r="D10" s="26">
        <f>+'2016 Comparisons'!C30</f>
        <v>0.77641619596547662</v>
      </c>
      <c r="E10" s="25">
        <f>+'2016 Comparisons'!D30</f>
        <v>368.40000000000003</v>
      </c>
      <c r="F10" s="26">
        <f t="shared" si="0"/>
        <v>0.55499325374048936</v>
      </c>
      <c r="G10" s="25">
        <f>+'2016 Comparisons'!F30</f>
        <v>5923.4400000000005</v>
      </c>
      <c r="H10" s="26">
        <f>+'2016 Comparisons'!G30</f>
        <v>0.49834770030477671</v>
      </c>
      <c r="I10" s="27">
        <f t="shared" si="1"/>
        <v>0.60991905000358093</v>
      </c>
    </row>
    <row r="11" spans="1:9" ht="14.25" x14ac:dyDescent="0.45">
      <c r="A11" s="3">
        <f t="shared" si="2"/>
        <v>4</v>
      </c>
      <c r="B11" s="17" t="str">
        <f>+'Rate and Bill Data'!A36</f>
        <v xml:space="preserve">Hydro 2000 </v>
      </c>
      <c r="C11" s="25">
        <f>+'2016 Comparisons'!B32</f>
        <v>334.91999999999996</v>
      </c>
      <c r="D11" s="26">
        <f>+'2016 Comparisons'!C32</f>
        <v>0.98454230029061562</v>
      </c>
      <c r="E11" s="25">
        <f>+'2016 Comparisons'!D32</f>
        <v>495.84000000000003</v>
      </c>
      <c r="F11" s="26">
        <f t="shared" si="0"/>
        <v>0.74698114803117333</v>
      </c>
      <c r="G11" s="25">
        <f>+'2016 Comparisons'!F32</f>
        <v>5247.9000000000005</v>
      </c>
      <c r="H11" s="26">
        <f>+'2016 Comparisons'!G32</f>
        <v>0.44151352869775634</v>
      </c>
      <c r="I11" s="27">
        <f t="shared" si="1"/>
        <v>0.72434565900651515</v>
      </c>
    </row>
    <row r="12" spans="1:9" ht="14.25" x14ac:dyDescent="0.45">
      <c r="A12" s="3">
        <f t="shared" si="2"/>
        <v>5</v>
      </c>
      <c r="B12" s="17" t="str">
        <f>+'Rate and Bill Data'!A44</f>
        <v>Lakefront</v>
      </c>
      <c r="C12" s="25">
        <f>+'2016 Comparisons'!B40</f>
        <v>266.15999999999997</v>
      </c>
      <c r="D12" s="26">
        <f>+'2016 Comparisons'!C40</f>
        <v>0.7824130498189128</v>
      </c>
      <c r="E12" s="25">
        <f>+'2016 Comparisons'!D40</f>
        <v>493.91999999999996</v>
      </c>
      <c r="F12" s="26">
        <f t="shared" si="0"/>
        <v>0.74408867504750942</v>
      </c>
      <c r="G12" s="25">
        <f>+'2016 Comparisons'!F40</f>
        <v>11315.460000000001</v>
      </c>
      <c r="H12" s="26">
        <f>+'2016 Comparisons'!G40</f>
        <v>0.95198625610974175</v>
      </c>
      <c r="I12" s="27">
        <f t="shared" si="1"/>
        <v>0.82616266032538788</v>
      </c>
    </row>
    <row r="13" spans="1:9" ht="14.25" x14ac:dyDescent="0.45">
      <c r="A13" s="3">
        <f t="shared" si="2"/>
        <v>6</v>
      </c>
      <c r="B13" s="17" t="str">
        <f>+'Rate and Bill Data'!A60</f>
        <v>Peterborough</v>
      </c>
      <c r="C13" s="25">
        <f>+'2016 Comparisons'!B56</f>
        <v>272.64</v>
      </c>
      <c r="D13" s="26">
        <f>+'2016 Comparisons'!C56</f>
        <v>0.80146187970629845</v>
      </c>
      <c r="E13" s="25">
        <f>+'2016 Comparisons'!D56</f>
        <v>584.76</v>
      </c>
      <c r="F13" s="26">
        <f t="shared" si="0"/>
        <v>0.88093880308710237</v>
      </c>
      <c r="G13" s="25">
        <f>+'2016 Comparisons'!F56</f>
        <v>10045.44</v>
      </c>
      <c r="H13" s="26">
        <f>+'2016 Comparisons'!G56</f>
        <v>0.84513760965749896</v>
      </c>
      <c r="I13" s="27">
        <f t="shared" si="1"/>
        <v>0.84251276415029996</v>
      </c>
    </row>
    <row r="14" spans="1:9" ht="14.25" x14ac:dyDescent="0.45">
      <c r="A14" s="3">
        <f t="shared" si="2"/>
        <v>7</v>
      </c>
      <c r="B14" s="17" t="str">
        <f>+'Rate and Bill Data'!A42</f>
        <v>Kingston</v>
      </c>
      <c r="C14" s="25">
        <f>+'2016 Comparisons'!B38</f>
        <v>301.20000000000005</v>
      </c>
      <c r="D14" s="26">
        <f>+'2016 Comparisons'!C38</f>
        <v>0.88541783365440563</v>
      </c>
      <c r="E14" s="25">
        <f>+'2016 Comparisons'!D38</f>
        <v>521.64</v>
      </c>
      <c r="F14" s="26">
        <f t="shared" si="0"/>
        <v>0.78584875374915542</v>
      </c>
      <c r="G14" s="25">
        <f>+'2016 Comparisons'!F38</f>
        <v>10222.14</v>
      </c>
      <c r="H14" s="26">
        <f>+'2016 Comparisons'!G38</f>
        <v>0.86000363997836893</v>
      </c>
      <c r="I14" s="27">
        <f t="shared" si="1"/>
        <v>0.84375674246064325</v>
      </c>
    </row>
    <row r="15" spans="1:9" ht="14.25" x14ac:dyDescent="0.45">
      <c r="A15" s="3">
        <f t="shared" si="2"/>
        <v>8</v>
      </c>
      <c r="B15" s="17" t="str">
        <f>+'Rate and Bill Data'!A76</f>
        <v>Westario</v>
      </c>
      <c r="C15" s="25">
        <f>+'2016 Comparisons'!B72</f>
        <v>311.88</v>
      </c>
      <c r="D15" s="26">
        <f>+'2016 Comparisons'!C72</f>
        <v>0.91681312735768916</v>
      </c>
      <c r="E15" s="25">
        <f>+'2016 Comparisons'!D72</f>
        <v>563.28</v>
      </c>
      <c r="F15" s="26">
        <f t="shared" si="0"/>
        <v>0.84857926158236374</v>
      </c>
      <c r="G15" s="25">
        <f>+'2016 Comparisons'!F72</f>
        <v>9177.84</v>
      </c>
      <c r="H15" s="26">
        <f>+'2016 Comparisons'!G72</f>
        <v>0.77214514838762471</v>
      </c>
      <c r="I15" s="27">
        <f t="shared" si="1"/>
        <v>0.84584584577589261</v>
      </c>
    </row>
    <row r="16" spans="1:9" ht="14.25" x14ac:dyDescent="0.45">
      <c r="A16" s="3">
        <f t="shared" si="2"/>
        <v>9</v>
      </c>
      <c r="B16" s="17" t="str">
        <f>+'Rate and Bill Data'!A64</f>
        <v>Rideau St. Lawr. (2015)</v>
      </c>
      <c r="C16" s="25">
        <f>+'2016 Comparisons'!B60</f>
        <v>302.27999999999997</v>
      </c>
      <c r="D16" s="26">
        <f>+'2016 Comparisons'!C60</f>
        <v>0.88859263863563631</v>
      </c>
      <c r="E16" s="25">
        <f>+'2016 Comparisons'!D60</f>
        <v>587.04</v>
      </c>
      <c r="F16" s="26">
        <f t="shared" si="0"/>
        <v>0.88437361475520315</v>
      </c>
      <c r="G16" s="25">
        <f>+'2016 Comparisons'!F60</f>
        <v>9351.5999999999985</v>
      </c>
      <c r="H16" s="26">
        <f>+'2016 Comparisons'!G60</f>
        <v>0.78676383219381785</v>
      </c>
      <c r="I16" s="27">
        <f t="shared" si="1"/>
        <v>0.85324336186155236</v>
      </c>
    </row>
    <row r="17" spans="1:9" ht="14.25" x14ac:dyDescent="0.45">
      <c r="A17" s="3">
        <f t="shared" si="2"/>
        <v>10</v>
      </c>
      <c r="B17" s="17" t="str">
        <f>+'Rate and Bill Data'!A15</f>
        <v>Brantford</v>
      </c>
      <c r="C17" s="25">
        <f>+'2016 Comparisons'!B11</f>
        <v>281.27999999999997</v>
      </c>
      <c r="D17" s="26">
        <f>+'2016 Comparisons'!C11</f>
        <v>0.82686031955614592</v>
      </c>
      <c r="E17" s="25">
        <f>+'2016 Comparisons'!D11</f>
        <v>483.12</v>
      </c>
      <c r="F17" s="26">
        <f t="shared" si="0"/>
        <v>0.72781851451440072</v>
      </c>
      <c r="G17" s="25">
        <f>+'2016 Comparisons'!F11</f>
        <v>11965.86</v>
      </c>
      <c r="H17" s="26">
        <f>+'2016 Comparisons'!G11</f>
        <v>1.0067053626218743</v>
      </c>
      <c r="I17" s="27">
        <f t="shared" si="1"/>
        <v>0.85379473223080693</v>
      </c>
    </row>
    <row r="18" spans="1:9" ht="14.25" x14ac:dyDescent="0.45">
      <c r="A18" s="3">
        <f t="shared" si="2"/>
        <v>11</v>
      </c>
      <c r="B18" s="17" t="str">
        <f>+'Rate and Bill Data'!A56</f>
        <v>Orangeville</v>
      </c>
      <c r="C18" s="25">
        <f>+'2016 Comparisons'!B52</f>
        <v>316.20000000000005</v>
      </c>
      <c r="D18" s="26">
        <f>+'2016 Comparisons'!C52</f>
        <v>0.92951234728261301</v>
      </c>
      <c r="E18" s="25">
        <f>+'2016 Comparisons'!D52</f>
        <v>621.4799999999999</v>
      </c>
      <c r="F18" s="26">
        <f t="shared" si="0"/>
        <v>0.93625734889967227</v>
      </c>
      <c r="G18" s="25">
        <f>+'2016 Comparisons'!F52</f>
        <v>8625.9000000000015</v>
      </c>
      <c r="H18" s="26">
        <f>+'2016 Comparisons'!G52</f>
        <v>0.72570962617313139</v>
      </c>
      <c r="I18" s="27">
        <f t="shared" si="1"/>
        <v>0.86382644078513893</v>
      </c>
    </row>
    <row r="19" spans="1:9" ht="14.25" x14ac:dyDescent="0.45">
      <c r="A19" s="3">
        <f t="shared" si="2"/>
        <v>12</v>
      </c>
      <c r="B19" s="17" t="str">
        <f>+'Rate and Bill Data'!A59</f>
        <v>Ottawa River</v>
      </c>
      <c r="C19" s="25">
        <f>+'2016 Comparisons'!B55</f>
        <v>292.08</v>
      </c>
      <c r="D19" s="26">
        <f>+'2016 Comparisons'!C55</f>
        <v>0.8586083693684553</v>
      </c>
      <c r="E19" s="25">
        <f>+'2016 Comparisons'!D55</f>
        <v>564.24</v>
      </c>
      <c r="F19" s="26">
        <f t="shared" si="0"/>
        <v>0.8500254980741957</v>
      </c>
      <c r="G19" s="25">
        <f>+'2016 Comparisons'!F55</f>
        <v>11289</v>
      </c>
      <c r="H19" s="26">
        <f>+'2016 Comparisons'!G55</f>
        <v>0.94976013747765209</v>
      </c>
      <c r="I19" s="27">
        <f t="shared" si="1"/>
        <v>0.88613133497343421</v>
      </c>
    </row>
    <row r="20" spans="1:9" ht="14.25" x14ac:dyDescent="0.45">
      <c r="A20" s="3">
        <f t="shared" si="2"/>
        <v>13</v>
      </c>
      <c r="B20" s="17" t="str">
        <f>+'Rate and Bill Data'!A16</f>
        <v>Burlington</v>
      </c>
      <c r="C20" s="25">
        <f>+'2016 Comparisons'!B12</f>
        <v>305.52</v>
      </c>
      <c r="D20" s="26">
        <f>+'2016 Comparisons'!C12</f>
        <v>0.89811705357932914</v>
      </c>
      <c r="E20" s="25">
        <f>+'2016 Comparisons'!D12</f>
        <v>635.28</v>
      </c>
      <c r="F20" s="26">
        <f t="shared" si="0"/>
        <v>0.95704699846975583</v>
      </c>
      <c r="G20" s="25">
        <f>+'2016 Comparisons'!F12</f>
        <v>9559.32</v>
      </c>
      <c r="H20" s="26">
        <f>+'2016 Comparisons'!G12</f>
        <v>0.80423962063892895</v>
      </c>
      <c r="I20" s="27">
        <f t="shared" si="1"/>
        <v>0.88646789089600464</v>
      </c>
    </row>
    <row r="21" spans="1:9" ht="14.25" x14ac:dyDescent="0.45">
      <c r="A21" s="3">
        <f t="shared" si="2"/>
        <v>14</v>
      </c>
      <c r="B21" s="17" t="str">
        <f>+'Rate and Bill Data'!A67</f>
        <v>Thunder Bay</v>
      </c>
      <c r="C21" s="25">
        <f>+'2016 Comparisons'!B63</f>
        <v>276</v>
      </c>
      <c r="D21" s="26">
        <f>+'2016 Comparisons'!C63</f>
        <v>0.81133905075901691</v>
      </c>
      <c r="E21" s="25">
        <f>+'2016 Comparisons'!D63</f>
        <v>661.68000000000006</v>
      </c>
      <c r="F21" s="26">
        <f t="shared" si="0"/>
        <v>0.996818501995133</v>
      </c>
      <c r="G21" s="25">
        <f>+'2016 Comparisons'!F63</f>
        <v>10248.779999999999</v>
      </c>
      <c r="H21" s="26">
        <f>+'2016 Comparisons'!G63</f>
        <v>0.86224490227462225</v>
      </c>
      <c r="I21" s="27">
        <f t="shared" si="1"/>
        <v>0.89013415167625742</v>
      </c>
    </row>
    <row r="22" spans="1:9" ht="14.25" x14ac:dyDescent="0.45">
      <c r="A22" s="3">
        <f t="shared" si="2"/>
        <v>15</v>
      </c>
      <c r="B22" s="17" t="str">
        <f>+'Rate and Bill Data'!A24</f>
        <v>Entegrus</v>
      </c>
      <c r="C22" s="25">
        <f>+'2016 Comparisons'!B20</f>
        <v>301.68</v>
      </c>
      <c r="D22" s="26">
        <f>+'2016 Comparisons'!C20</f>
        <v>0.88682885809050815</v>
      </c>
      <c r="E22" s="25">
        <f>+'2016 Comparisons'!D20</f>
        <v>597.59999999999991</v>
      </c>
      <c r="F22" s="26">
        <f t="shared" si="0"/>
        <v>0.90028221616535387</v>
      </c>
      <c r="G22" s="25">
        <f>+'2016 Comparisons'!F20</f>
        <v>10832.64</v>
      </c>
      <c r="H22" s="26">
        <f>+'2016 Comparisons'!G20</f>
        <v>0.91136590093417602</v>
      </c>
      <c r="I22" s="27">
        <f t="shared" si="1"/>
        <v>0.89949232506334598</v>
      </c>
    </row>
    <row r="23" spans="1:9" ht="14.25" x14ac:dyDescent="0.45">
      <c r="A23" s="3">
        <f t="shared" si="2"/>
        <v>16</v>
      </c>
      <c r="B23" s="17" t="str">
        <f>+'Rate and Bill Data'!A20</f>
        <v>COLLUS</v>
      </c>
      <c r="C23" s="25">
        <f>+'2016 Comparisons'!B16</f>
        <v>311.88</v>
      </c>
      <c r="D23" s="26">
        <f>+'2016 Comparisons'!C16</f>
        <v>0.91681312735768916</v>
      </c>
      <c r="E23" s="25">
        <f>+'2016 Comparisons'!D16</f>
        <v>576.59999999999991</v>
      </c>
      <c r="F23" s="26">
        <f t="shared" si="0"/>
        <v>0.86864579290653121</v>
      </c>
      <c r="G23" s="25">
        <f>+'2016 Comparisons'!F16</f>
        <v>10861.380000000001</v>
      </c>
      <c r="H23" s="26">
        <f>+'2016 Comparisons'!G16</f>
        <v>0.91378383931234142</v>
      </c>
      <c r="I23" s="27">
        <f t="shared" si="1"/>
        <v>0.89974758652552056</v>
      </c>
    </row>
    <row r="24" spans="1:9" ht="14.25" x14ac:dyDescent="0.45">
      <c r="A24" s="53">
        <f t="shared" si="2"/>
        <v>17</v>
      </c>
      <c r="B24" s="54" t="str">
        <f>+'Rate and Bill Data'!A46</f>
        <v>London</v>
      </c>
      <c r="C24" s="55">
        <f>+'2016 Comparisons'!B42</f>
        <v>313.20000000000005</v>
      </c>
      <c r="D24" s="56">
        <f>+'2016 Comparisons'!C42</f>
        <v>0.92069344455697155</v>
      </c>
      <c r="E24" s="55">
        <f>+'2016 Comparisons'!D42</f>
        <v>636.59999999999991</v>
      </c>
      <c r="F24" s="56">
        <f t="shared" si="0"/>
        <v>0.95903557364602454</v>
      </c>
      <c r="G24" s="55">
        <f>+'2016 Comparisons'!F42</f>
        <v>9780</v>
      </c>
      <c r="H24" s="56">
        <f>+'2016 Comparisons'!G42</f>
        <v>0.82280575290383895</v>
      </c>
      <c r="I24" s="58">
        <f t="shared" si="1"/>
        <v>0.90084492370227842</v>
      </c>
    </row>
    <row r="25" spans="1:9" ht="14.25" x14ac:dyDescent="0.45">
      <c r="A25" s="3">
        <f t="shared" si="2"/>
        <v>18</v>
      </c>
      <c r="B25" s="17" t="str">
        <f>+'Rate and Bill Data'!A73</f>
        <v>Welland</v>
      </c>
      <c r="C25" s="25">
        <f>+'2016 Comparisons'!B69</f>
        <v>325.92000000000007</v>
      </c>
      <c r="D25" s="26">
        <f>+'2016 Comparisons'!C69</f>
        <v>0.95808559211369149</v>
      </c>
      <c r="E25" s="25">
        <f>+'2016 Comparisons'!D69</f>
        <v>557.16</v>
      </c>
      <c r="F25" s="26">
        <f t="shared" si="0"/>
        <v>0.83935950394693548</v>
      </c>
      <c r="G25" s="25">
        <f>+'2016 Comparisons'!F69</f>
        <v>10761.24</v>
      </c>
      <c r="H25" s="26">
        <f>+'2016 Comparisons'!G69</f>
        <v>0.90535891414917258</v>
      </c>
      <c r="I25" s="27">
        <f t="shared" si="1"/>
        <v>0.90093467006993322</v>
      </c>
    </row>
    <row r="26" spans="1:9" ht="14.25" x14ac:dyDescent="0.45">
      <c r="A26" s="3">
        <f t="shared" si="2"/>
        <v>19</v>
      </c>
      <c r="B26" s="17" t="str">
        <f>+'Rate and Bill Data'!A38</f>
        <v>Hydro One Brampton</v>
      </c>
      <c r="C26" s="25">
        <f>+'2016 Comparisons'!B34</f>
        <v>285.12</v>
      </c>
      <c r="D26" s="26">
        <f>+'2016 Comparisons'!C34</f>
        <v>0.83814851504496712</v>
      </c>
      <c r="E26" s="25">
        <f>+'2016 Comparisons'!D34</f>
        <v>690.84000000000015</v>
      </c>
      <c r="F26" s="26">
        <f t="shared" si="0"/>
        <v>1.040747935434527</v>
      </c>
      <c r="G26" s="25">
        <f>+'2016 Comparisons'!F34</f>
        <v>9862.32</v>
      </c>
      <c r="H26" s="26">
        <f>+'2016 Comparisons'!G34</f>
        <v>0.82973145531478409</v>
      </c>
      <c r="I26" s="27">
        <f t="shared" si="1"/>
        <v>0.90287596859809283</v>
      </c>
    </row>
    <row r="27" spans="1:9" ht="14.25" x14ac:dyDescent="0.45">
      <c r="A27" s="3">
        <f t="shared" si="2"/>
        <v>20</v>
      </c>
      <c r="B27" s="17" t="str">
        <f>+'Rate and Bill Data'!A54</f>
        <v>Northern Ontario Wires</v>
      </c>
      <c r="C27" s="25">
        <f>+'2016 Comparisons'!B50</f>
        <v>409.08000000000004</v>
      </c>
      <c r="D27" s="26">
        <f>+'2016 Comparisons'!C50</f>
        <v>1.2025455756684735</v>
      </c>
      <c r="E27" s="25">
        <f>+'2016 Comparisons'!D50</f>
        <v>718.44</v>
      </c>
      <c r="F27" s="26">
        <f t="shared" si="0"/>
        <v>1.0823272345746937</v>
      </c>
      <c r="G27" s="25">
        <f>+'2016 Comparisons'!F50</f>
        <v>5052.2999999999993</v>
      </c>
      <c r="H27" s="26">
        <f>+'2016 Comparisons'!G50</f>
        <v>0.42505741363967942</v>
      </c>
      <c r="I27" s="27">
        <f t="shared" si="1"/>
        <v>0.90331007462761548</v>
      </c>
    </row>
    <row r="28" spans="1:9" ht="14.25" x14ac:dyDescent="0.45">
      <c r="A28" s="3">
        <f t="shared" si="2"/>
        <v>21</v>
      </c>
      <c r="B28" s="17" t="str">
        <f>+'Rate and Bill Data'!A31</f>
        <v>Guelph</v>
      </c>
      <c r="C28" s="25">
        <f>+'2016 Comparisons'!B27</f>
        <v>365.4</v>
      </c>
      <c r="D28" s="26">
        <f>+'2016 Comparisons'!C27</f>
        <v>1.0741423519831332</v>
      </c>
      <c r="E28" s="25">
        <f>+'2016 Comparisons'!D27</f>
        <v>524.76</v>
      </c>
      <c r="F28" s="26">
        <f t="shared" si="0"/>
        <v>0.79054902234760904</v>
      </c>
      <c r="G28" s="25">
        <f>+'2016 Comparisons'!F27</f>
        <v>10215.66</v>
      </c>
      <c r="H28" s="26">
        <f>+'2016 Comparisons'!G27</f>
        <v>0.85945846806846948</v>
      </c>
      <c r="I28" s="27">
        <f t="shared" si="1"/>
        <v>0.90804994746640399</v>
      </c>
    </row>
    <row r="29" spans="1:9" ht="14.25" x14ac:dyDescent="0.45">
      <c r="A29" s="3">
        <f t="shared" si="2"/>
        <v>22</v>
      </c>
      <c r="B29" s="17" t="str">
        <f>+'Rate and Bill Data'!A27</f>
        <v>Essex</v>
      </c>
      <c r="C29" s="25">
        <f>+'2016 Comparisons'!B23</f>
        <v>310.32</v>
      </c>
      <c r="D29" s="26">
        <f>+'2016 Comparisons'!C23</f>
        <v>0.91222729794035562</v>
      </c>
      <c r="E29" s="25">
        <f>+'2016 Comparisons'!D23</f>
        <v>697.56</v>
      </c>
      <c r="F29" s="26">
        <f t="shared" si="0"/>
        <v>1.0508715908773498</v>
      </c>
      <c r="G29" s="25">
        <f>+'2016 Comparisons'!F23</f>
        <v>9260.5799999999981</v>
      </c>
      <c r="H29" s="26">
        <f>+'2016 Comparisons'!G23</f>
        <v>0.77910618601495207</v>
      </c>
      <c r="I29" s="27">
        <f t="shared" si="1"/>
        <v>0.91406835827755251</v>
      </c>
    </row>
    <row r="30" spans="1:9" ht="14.25" x14ac:dyDescent="0.45">
      <c r="A30" s="3">
        <f t="shared" si="2"/>
        <v>23</v>
      </c>
      <c r="B30" s="17" t="str">
        <f>+'Rate and Bill Data'!A70</f>
        <v>Veridian</v>
      </c>
      <c r="C30" s="25">
        <f>+'2016 Comparisons'!B66</f>
        <v>313.68</v>
      </c>
      <c r="D30" s="26">
        <f>+'2016 Comparisons'!C66</f>
        <v>0.92210446899307408</v>
      </c>
      <c r="E30" s="25">
        <f>+'2016 Comparisons'!D66</f>
        <v>600.36</v>
      </c>
      <c r="F30" s="26">
        <f t="shared" si="0"/>
        <v>0.90444014607937073</v>
      </c>
      <c r="G30" s="25">
        <f>+'2016 Comparisons'!F66</f>
        <v>11112.06</v>
      </c>
      <c r="H30" s="26">
        <f>+'2016 Comparisons'!G66</f>
        <v>0.93487391560456357</v>
      </c>
      <c r="I30" s="27">
        <f t="shared" si="1"/>
        <v>0.92047284355900272</v>
      </c>
    </row>
    <row r="31" spans="1:9" ht="14.25" x14ac:dyDescent="0.45">
      <c r="A31" s="3">
        <f t="shared" si="2"/>
        <v>24</v>
      </c>
      <c r="B31" s="17" t="str">
        <f>+'Rate and Bill Data'!A33</f>
        <v>Halton Hills</v>
      </c>
      <c r="C31" s="25">
        <f>+'2016 Comparisons'!B29</f>
        <v>300.48</v>
      </c>
      <c r="D31" s="26">
        <f>+'2016 Comparisons'!C29</f>
        <v>0.88330129700025151</v>
      </c>
      <c r="E31" s="25">
        <f>+'2016 Comparisons'!D29</f>
        <v>567.72</v>
      </c>
      <c r="F31" s="26">
        <f t="shared" si="0"/>
        <v>0.85526810535708642</v>
      </c>
      <c r="G31" s="25">
        <f>+'2016 Comparisons'!F29</f>
        <v>12231.000000000002</v>
      </c>
      <c r="H31" s="26">
        <f>+'2016 Comparisons'!G29</f>
        <v>1.0290119799352613</v>
      </c>
      <c r="I31" s="27">
        <f t="shared" si="1"/>
        <v>0.9225271274308664</v>
      </c>
    </row>
    <row r="32" spans="1:9" ht="14.25" x14ac:dyDescent="0.45">
      <c r="A32" s="3">
        <f t="shared" si="2"/>
        <v>25</v>
      </c>
      <c r="B32" s="17" t="str">
        <f>+'Rate and Bill Data'!A48</f>
        <v>Milton (DRO)</v>
      </c>
      <c r="C32" s="25">
        <f>+'2016 Comparisons'!B44</f>
        <v>329.76</v>
      </c>
      <c r="D32" s="26">
        <f>+'2016 Comparisons'!C44</f>
        <v>0.96937378760251236</v>
      </c>
      <c r="E32" s="25">
        <f>+'2016 Comparisons'!D44</f>
        <v>616.19999999999993</v>
      </c>
      <c r="F32" s="26">
        <f t="shared" si="0"/>
        <v>0.92830304819459686</v>
      </c>
      <c r="G32" s="25">
        <f>+'2016 Comparisons'!F44</f>
        <v>10612.26</v>
      </c>
      <c r="H32" s="26">
        <f>+'2016 Comparisons'!G44</f>
        <v>0.89282500810953924</v>
      </c>
      <c r="I32" s="27">
        <f t="shared" si="1"/>
        <v>0.93016728130221615</v>
      </c>
    </row>
    <row r="33" spans="1:9" ht="14.25" x14ac:dyDescent="0.45">
      <c r="A33" s="3">
        <f t="shared" si="2"/>
        <v>26</v>
      </c>
      <c r="B33" s="17" t="str">
        <f>+'Rate and Bill Data'!A63</f>
        <v>Renfrew (2015)</v>
      </c>
      <c r="C33" s="25">
        <f>+'2016 Comparisons'!B59</f>
        <v>306.84000000000003</v>
      </c>
      <c r="D33" s="26">
        <f>+'2016 Comparisons'!C59</f>
        <v>0.90199737077861153</v>
      </c>
      <c r="E33" s="25">
        <f>+'2016 Comparisons'!D59</f>
        <v>703.80000000000007</v>
      </c>
      <c r="F33" s="26">
        <f t="shared" si="0"/>
        <v>1.0602721280742573</v>
      </c>
      <c r="G33" s="25">
        <f>+'2016 Comparisons'!F59</f>
        <v>9870.5399999999991</v>
      </c>
      <c r="H33" s="26">
        <f>+'2016 Comparisons'!G59</f>
        <v>0.83042301597826762</v>
      </c>
      <c r="I33" s="27">
        <f t="shared" si="1"/>
        <v>0.93089750494371215</v>
      </c>
    </row>
    <row r="34" spans="1:9" x14ac:dyDescent="0.3">
      <c r="A34" s="3">
        <f t="shared" si="2"/>
        <v>27</v>
      </c>
      <c r="B34" s="17" t="str">
        <f>+'Rate and Bill Data'!A17</f>
        <v>Cambridge North Dumfries</v>
      </c>
      <c r="C34" s="25">
        <f>+'2016 Comparisons'!B13</f>
        <v>305.76</v>
      </c>
      <c r="D34" s="26">
        <f>+'2016 Comparisons'!C13</f>
        <v>0.89882256579738051</v>
      </c>
      <c r="E34" s="25">
        <f>+'2016 Comparisons'!D13</f>
        <v>506.52</v>
      </c>
      <c r="F34" s="26">
        <f t="shared" si="0"/>
        <v>0.76307052900280303</v>
      </c>
      <c r="G34" s="25">
        <f>+'2016 Comparisons'!F13</f>
        <v>13666.32</v>
      </c>
      <c r="H34" s="26">
        <f>+'2016 Comparisons'!G13</f>
        <v>1.1497675579779951</v>
      </c>
      <c r="I34" s="27">
        <f t="shared" si="1"/>
        <v>0.93722021759272633</v>
      </c>
    </row>
    <row r="35" spans="1:9" x14ac:dyDescent="0.3">
      <c r="A35" s="3">
        <f t="shared" si="2"/>
        <v>28</v>
      </c>
      <c r="B35" s="17" t="str">
        <f>+'Rate and Bill Data'!A68</f>
        <v>Tillsonburg</v>
      </c>
      <c r="C35" s="25">
        <f>+'2016 Comparisons'!B64</f>
        <v>354.72</v>
      </c>
      <c r="D35" s="26">
        <f>+'2016 Comparisons'!C64</f>
        <v>1.0427470582798497</v>
      </c>
      <c r="E35" s="25">
        <f>+'2016 Comparisons'!D64</f>
        <v>749.04</v>
      </c>
      <c r="F35" s="26">
        <f t="shared" si="0"/>
        <v>1.1284260227518352</v>
      </c>
      <c r="G35" s="25">
        <f>+'2016 Comparisons'!F64</f>
        <v>7764.18</v>
      </c>
      <c r="H35" s="26">
        <f>+'2016 Comparisons'!G64</f>
        <v>0.65321185793261027</v>
      </c>
      <c r="I35" s="27">
        <f t="shared" si="1"/>
        <v>0.9414616463214317</v>
      </c>
    </row>
    <row r="36" spans="1:9" x14ac:dyDescent="0.3">
      <c r="A36" s="3">
        <f t="shared" si="2"/>
        <v>29</v>
      </c>
      <c r="B36" s="17" t="str">
        <f>+'Rate and Bill Data'!A58</f>
        <v>Oshawa</v>
      </c>
      <c r="C36" s="25">
        <f>+'2016 Comparisons'!B54</f>
        <v>270.84000000000003</v>
      </c>
      <c r="D36" s="26">
        <f>+'2016 Comparisons'!C54</f>
        <v>0.79617053807091365</v>
      </c>
      <c r="E36" s="25">
        <f>+'2016 Comparisons'!D54</f>
        <v>569.04</v>
      </c>
      <c r="F36" s="26">
        <f t="shared" si="0"/>
        <v>0.85725668053335513</v>
      </c>
      <c r="G36" s="25">
        <f>+'2016 Comparisons'!F54</f>
        <v>14048.400000000001</v>
      </c>
      <c r="H36" s="26">
        <f>+'2016 Comparisons'!G54</f>
        <v>1.1819125091098459</v>
      </c>
      <c r="I36" s="27">
        <f t="shared" si="1"/>
        <v>0.94511324257137153</v>
      </c>
    </row>
    <row r="37" spans="1:9" x14ac:dyDescent="0.3">
      <c r="A37" s="3">
        <f t="shared" si="2"/>
        <v>30</v>
      </c>
      <c r="B37" s="17" t="str">
        <f>+'Rate and Bill Data'!A61</f>
        <v>Powerstream (DRO)</v>
      </c>
      <c r="C37" s="25">
        <f>+'2016 Comparisons'!B57</f>
        <v>292.08</v>
      </c>
      <c r="D37" s="26">
        <f>+'2016 Comparisons'!C57</f>
        <v>0.8586083693684553</v>
      </c>
      <c r="E37" s="25">
        <f>+'2016 Comparisons'!D57</f>
        <v>659.40000000000009</v>
      </c>
      <c r="F37" s="26">
        <f t="shared" si="0"/>
        <v>0.99338369032703233</v>
      </c>
      <c r="G37" s="25">
        <f>+'2016 Comparisons'!F57</f>
        <v>11854.740000000002</v>
      </c>
      <c r="H37" s="26">
        <f>+'2016 Comparisons'!G57</f>
        <v>0.99735667394470928</v>
      </c>
      <c r="I37" s="27">
        <f t="shared" si="1"/>
        <v>0.94978291121339897</v>
      </c>
    </row>
    <row r="38" spans="1:9" x14ac:dyDescent="0.3">
      <c r="A38" s="3">
        <f t="shared" si="2"/>
        <v>31</v>
      </c>
      <c r="B38" s="17" t="str">
        <f>+'Rate and Bill Data'!A78</f>
        <v>Woodstock</v>
      </c>
      <c r="C38" s="25">
        <f>+'2016 Comparisons'!B74</f>
        <v>367.43999999999994</v>
      </c>
      <c r="D38" s="26">
        <f>+'2016 Comparisons'!C74</f>
        <v>1.0801392058365693</v>
      </c>
      <c r="E38" s="25">
        <f>+'2016 Comparisons'!D74</f>
        <v>650.28</v>
      </c>
      <c r="F38" s="26">
        <f t="shared" si="0"/>
        <v>0.97964444365462922</v>
      </c>
      <c r="G38" s="25">
        <f>+'2016 Comparisons'!F74</f>
        <v>9412.6200000000008</v>
      </c>
      <c r="H38" s="26">
        <f>+'2016 Comparisons'!G74</f>
        <v>0.79189753434537147</v>
      </c>
      <c r="I38" s="27">
        <f t="shared" si="1"/>
        <v>0.95056039461219</v>
      </c>
    </row>
    <row r="39" spans="1:9" x14ac:dyDescent="0.3">
      <c r="A39" s="3">
        <f t="shared" si="2"/>
        <v>32</v>
      </c>
      <c r="B39" s="17" t="str">
        <f>+'Rate and Bill Data'!A26</f>
        <v xml:space="preserve">Erie Thames </v>
      </c>
      <c r="C39" s="25">
        <f>+'2016 Comparisons'!B22</f>
        <v>366</v>
      </c>
      <c r="D39" s="26">
        <f>+'2016 Comparisons'!C22</f>
        <v>1.0759061325282615</v>
      </c>
      <c r="E39" s="25">
        <f>+'2016 Comparisons'!D22</f>
        <v>606.48</v>
      </c>
      <c r="F39" s="26">
        <f t="shared" si="0"/>
        <v>0.9136599037147991</v>
      </c>
      <c r="G39" s="25">
        <f>+'2016 Comparisons'!F22</f>
        <v>10671.3</v>
      </c>
      <c r="H39" s="26">
        <f>+'2016 Comparisons'!G22</f>
        <v>0.89779212995529001</v>
      </c>
      <c r="I39" s="27">
        <f t="shared" si="1"/>
        <v>0.96245272206611687</v>
      </c>
    </row>
    <row r="40" spans="1:9" x14ac:dyDescent="0.3">
      <c r="A40" s="3">
        <f t="shared" si="2"/>
        <v>33</v>
      </c>
      <c r="B40" s="17" t="str">
        <f>+'Rate and Bill Data'!A22</f>
        <v>Embrun</v>
      </c>
      <c r="C40" s="25">
        <f>+'2016 Comparisons'!B18</f>
        <v>320.76</v>
      </c>
      <c r="D40" s="26">
        <f>+'2016 Comparisons'!C18</f>
        <v>0.94291707942558789</v>
      </c>
      <c r="E40" s="25">
        <f>+'2016 Comparisons'!D18</f>
        <v>558.84</v>
      </c>
      <c r="F40" s="26">
        <f t="shared" ref="F40:F71" si="3">+E40/$E$76</f>
        <v>0.8418904178076414</v>
      </c>
      <c r="G40" s="25">
        <f>+'2016 Comparisons'!F18</f>
        <v>13229.159999999998</v>
      </c>
      <c r="H40" s="26">
        <f>+'2016 Comparisons'!G18</f>
        <v>1.1129886456119988</v>
      </c>
      <c r="I40" s="27">
        <f t="shared" ref="I40:I71" si="4">+(D40+F40+H40)/3</f>
        <v>0.96593204761507601</v>
      </c>
    </row>
    <row r="41" spans="1:9" x14ac:dyDescent="0.3">
      <c r="A41" s="3">
        <f t="shared" si="2"/>
        <v>34</v>
      </c>
      <c r="B41" s="17" t="str">
        <f>+'Rate and Bill Data'!A65</f>
        <v>St.Thomas</v>
      </c>
      <c r="C41" s="25">
        <f>+'2016 Comparisons'!B61</f>
        <v>330.59999999999997</v>
      </c>
      <c r="D41" s="26">
        <f>+'2016 Comparisons'!C61</f>
        <v>0.971843080365692</v>
      </c>
      <c r="E41" s="25">
        <f>+'2016 Comparisons'!D61</f>
        <v>669.84000000000015</v>
      </c>
      <c r="F41" s="26">
        <f t="shared" si="3"/>
        <v>1.0091115121757042</v>
      </c>
      <c r="G41" s="25">
        <f>+'2016 Comparisons'!F61</f>
        <v>11455.019999999999</v>
      </c>
      <c r="H41" s="26">
        <f>+'2016 Comparisons'!G61</f>
        <v>0.9637276437247988</v>
      </c>
      <c r="I41" s="27">
        <f t="shared" si="4"/>
        <v>0.98156074542206495</v>
      </c>
    </row>
    <row r="42" spans="1:9" x14ac:dyDescent="0.3">
      <c r="A42" s="3">
        <f t="shared" si="2"/>
        <v>35</v>
      </c>
      <c r="B42" s="17" t="str">
        <f>+'Rate and Bill Data'!A51</f>
        <v>Niagara-on-the-Lake</v>
      </c>
      <c r="C42" s="25">
        <f>+'2016 Comparisons'!B47</f>
        <v>346.79999999999995</v>
      </c>
      <c r="D42" s="26">
        <f>+'2016 Comparisons'!C47</f>
        <v>1.019465155084156</v>
      </c>
      <c r="E42" s="25">
        <f>+'2016 Comparisons'!D47</f>
        <v>737.28</v>
      </c>
      <c r="F42" s="26">
        <f t="shared" si="3"/>
        <v>1.1107096257268945</v>
      </c>
      <c r="G42" s="25">
        <f>+'2016 Comparisons'!F47</f>
        <v>9801.18</v>
      </c>
      <c r="H42" s="26">
        <f>+'2016 Comparisons'!G47</f>
        <v>0.82458765738712148</v>
      </c>
      <c r="I42" s="27">
        <f t="shared" si="4"/>
        <v>0.98492081273272403</v>
      </c>
    </row>
    <row r="43" spans="1:9" x14ac:dyDescent="0.3">
      <c r="A43" s="3">
        <f t="shared" si="2"/>
        <v>36</v>
      </c>
      <c r="B43" s="17" t="str">
        <f>+'Rate and Bill Data'!A75</f>
        <v>WestCoast Huron</v>
      </c>
      <c r="C43" s="25">
        <f>+'2016 Comparisons'!B71</f>
        <v>425.28</v>
      </c>
      <c r="D43" s="26">
        <f>+'2016 Comparisons'!C71</f>
        <v>1.2501676503869374</v>
      </c>
      <c r="E43" s="25">
        <f>+'2016 Comparisons'!D71</f>
        <v>642.72</v>
      </c>
      <c r="F43" s="26">
        <f t="shared" si="3"/>
        <v>0.96825533128145314</v>
      </c>
      <c r="G43" s="25">
        <f>+'2016 Comparisons'!F71</f>
        <v>8964</v>
      </c>
      <c r="H43" s="26">
        <f>+'2016 Comparisons'!G71</f>
        <v>0.75415447536094193</v>
      </c>
      <c r="I43" s="27">
        <f t="shared" si="4"/>
        <v>0.99085915234311084</v>
      </c>
    </row>
    <row r="44" spans="1:9" x14ac:dyDescent="0.3">
      <c r="A44" s="3">
        <f t="shared" si="2"/>
        <v>37</v>
      </c>
      <c r="B44" s="17" t="str">
        <f>+'Rate and Bill Data'!A41</f>
        <v>Kenora</v>
      </c>
      <c r="C44" s="25">
        <f>+'2016 Comparisons'!B37</f>
        <v>371.52</v>
      </c>
      <c r="D44" s="26">
        <f>+'2016 Comparisons'!C37</f>
        <v>1.0921329135434419</v>
      </c>
      <c r="E44" s="25">
        <f>+'2016 Comparisons'!D37</f>
        <v>611.04</v>
      </c>
      <c r="F44" s="26">
        <f t="shared" si="3"/>
        <v>0.92052952705100044</v>
      </c>
      <c r="G44" s="25">
        <f>+'2016 Comparisons'!F37</f>
        <v>11550</v>
      </c>
      <c r="H44" s="26">
        <f>+'2016 Comparisons'!G37</f>
        <v>0.97171845051526995</v>
      </c>
      <c r="I44" s="27">
        <f t="shared" si="4"/>
        <v>0.9947936303699042</v>
      </c>
    </row>
    <row r="45" spans="1:9" x14ac:dyDescent="0.3">
      <c r="A45" s="3">
        <f t="shared" si="2"/>
        <v>38</v>
      </c>
      <c r="B45" s="17" t="str">
        <f>+'Rate and Bill Data'!A71</f>
        <v xml:space="preserve">Wasaga </v>
      </c>
      <c r="C45" s="25">
        <f>+'2016 Comparisons'!B67</f>
        <v>292.20000000000005</v>
      </c>
      <c r="D45" s="26">
        <f>+'2016 Comparisons'!C67</f>
        <v>0.85896112547748116</v>
      </c>
      <c r="E45" s="25">
        <f>+'2016 Comparisons'!D67</f>
        <v>534.72</v>
      </c>
      <c r="F45" s="26">
        <f t="shared" si="3"/>
        <v>0.80555372595036501</v>
      </c>
      <c r="G45" s="25">
        <f>+'2016 Comparisons'!F67</f>
        <v>15692.16</v>
      </c>
      <c r="H45" s="26">
        <f>+'2016 Comparisons'!G67</f>
        <v>1.3202044502543462</v>
      </c>
      <c r="I45" s="27">
        <f t="shared" si="4"/>
        <v>0.99490643389406408</v>
      </c>
    </row>
    <row r="46" spans="1:9" x14ac:dyDescent="0.3">
      <c r="A46" s="3">
        <f t="shared" si="2"/>
        <v>39</v>
      </c>
      <c r="B46" s="17" t="str">
        <f>+'Rate and Bill Data'!A53</f>
        <v>North Bay</v>
      </c>
      <c r="C46" s="25">
        <f>+'2016 Comparisons'!B49</f>
        <v>330.48</v>
      </c>
      <c r="D46" s="26">
        <f>+'2016 Comparisons'!C49</f>
        <v>0.97149032425666648</v>
      </c>
      <c r="E46" s="25">
        <f>+'2016 Comparisons'!D49</f>
        <v>721.08</v>
      </c>
      <c r="F46" s="26">
        <f t="shared" si="3"/>
        <v>1.0863043849272314</v>
      </c>
      <c r="G46" s="25">
        <f>+'2016 Comparisons'!F49</f>
        <v>11086.02</v>
      </c>
      <c r="H46" s="26">
        <f>+'2016 Comparisons'!G49</f>
        <v>0.93268313218885657</v>
      </c>
      <c r="I46" s="27">
        <f t="shared" si="4"/>
        <v>0.99682594712425143</v>
      </c>
    </row>
    <row r="47" spans="1:9" x14ac:dyDescent="0.3">
      <c r="A47" s="3">
        <f t="shared" si="2"/>
        <v>40</v>
      </c>
      <c r="B47" s="17" t="str">
        <f>+'Rate and Bill Data'!A47</f>
        <v>Midland</v>
      </c>
      <c r="C47" s="25">
        <f>+'2016 Comparisons'!B43</f>
        <v>382.92</v>
      </c>
      <c r="D47" s="26">
        <f>+'2016 Comparisons'!C43</f>
        <v>1.1256447439008797</v>
      </c>
      <c r="E47" s="25">
        <f>+'2016 Comparisons'!D43</f>
        <v>663.59999999999991</v>
      </c>
      <c r="F47" s="26">
        <f t="shared" si="3"/>
        <v>0.99971097497879657</v>
      </c>
      <c r="G47" s="25">
        <f>+'2016 Comparisons'!F43</f>
        <v>10390.74</v>
      </c>
      <c r="H47" s="26">
        <f>+'2016 Comparisons'!G43</f>
        <v>0.87418820541186459</v>
      </c>
      <c r="I47" s="27">
        <f t="shared" si="4"/>
        <v>0.9998479747638469</v>
      </c>
    </row>
    <row r="48" spans="1:9" x14ac:dyDescent="0.3">
      <c r="A48" s="3">
        <f t="shared" si="2"/>
        <v>41</v>
      </c>
      <c r="B48" s="17" t="str">
        <f>+'Rate and Bill Data'!A28</f>
        <v>Festival</v>
      </c>
      <c r="C48" s="25">
        <f>+'2016 Comparisons'!B24</f>
        <v>350.52</v>
      </c>
      <c r="D48" s="26">
        <f>+'2016 Comparisons'!C24</f>
        <v>1.0304005944639514</v>
      </c>
      <c r="E48" s="25">
        <f>+'2016 Comparisons'!D24</f>
        <v>746.04</v>
      </c>
      <c r="F48" s="26">
        <f t="shared" si="3"/>
        <v>1.1239065337148606</v>
      </c>
      <c r="G48" s="25">
        <f>+'2016 Comparisons'!F24</f>
        <v>10267.439999999999</v>
      </c>
      <c r="H48" s="26">
        <f>+'2016 Comparisons'!G24</f>
        <v>0.86381479545961048</v>
      </c>
      <c r="I48" s="27">
        <f t="shared" si="4"/>
        <v>1.0060406412128076</v>
      </c>
    </row>
    <row r="49" spans="1:9" x14ac:dyDescent="0.3">
      <c r="A49" s="3">
        <f t="shared" si="2"/>
        <v>42</v>
      </c>
      <c r="B49" s="17" t="str">
        <f>+'Rate and Bill Data'!A14</f>
        <v>Brant County</v>
      </c>
      <c r="C49" s="25">
        <f>+'2016 Comparisons'!B10</f>
        <v>338.76</v>
      </c>
      <c r="D49" s="26">
        <f>+'2016 Comparisons'!C10</f>
        <v>0.99583049577943683</v>
      </c>
      <c r="E49" s="25">
        <f>+'2016 Comparisons'!D10</f>
        <v>640.31999999999994</v>
      </c>
      <c r="F49" s="26">
        <f t="shared" si="3"/>
        <v>0.96463974005187325</v>
      </c>
      <c r="G49" s="25">
        <f>+'2016 Comparisons'!F10</f>
        <v>12952.86</v>
      </c>
      <c r="H49" s="26">
        <f>+'2016 Comparisons'!G10</f>
        <v>1.089743121120452</v>
      </c>
      <c r="I49" s="27">
        <f t="shared" si="4"/>
        <v>1.0167377856505873</v>
      </c>
    </row>
    <row r="50" spans="1:9" x14ac:dyDescent="0.3">
      <c r="A50" s="3">
        <f t="shared" si="2"/>
        <v>43</v>
      </c>
      <c r="B50" s="17" t="str">
        <f>+'Rate and Bill Data'!A19</f>
        <v>Centre Wellington</v>
      </c>
      <c r="C50" s="25">
        <f>+'2016 Comparisons'!B15</f>
        <v>325.20000000000005</v>
      </c>
      <c r="D50" s="26">
        <f>+'2016 Comparisons'!C15</f>
        <v>0.95596905545953748</v>
      </c>
      <c r="E50" s="25">
        <f>+'2016 Comparisons'!D15</f>
        <v>671.4</v>
      </c>
      <c r="F50" s="26">
        <f t="shared" si="3"/>
        <v>1.0114616464749309</v>
      </c>
      <c r="G50" s="25">
        <f>+'2016 Comparisons'!F15</f>
        <v>12968.82</v>
      </c>
      <c r="H50" s="26">
        <f>+'2016 Comparisons'!G15</f>
        <v>1.091085859342982</v>
      </c>
      <c r="I50" s="27">
        <f t="shared" si="4"/>
        <v>1.0195055204258168</v>
      </c>
    </row>
    <row r="51" spans="1:9" x14ac:dyDescent="0.3">
      <c r="A51" s="3">
        <f t="shared" si="2"/>
        <v>44</v>
      </c>
      <c r="B51" s="17" t="str">
        <f>+'Rate and Bill Data'!A43</f>
        <v>Kitchener-Wilmot</v>
      </c>
      <c r="C51" s="25">
        <f>+'2016 Comparisons'!B39</f>
        <v>283.32</v>
      </c>
      <c r="D51" s="26">
        <f>+'2016 Comparisons'!C39</f>
        <v>0.83285717340958221</v>
      </c>
      <c r="E51" s="25">
        <f>+'2016 Comparisons'!D39</f>
        <v>626.88</v>
      </c>
      <c r="F51" s="26">
        <f t="shared" si="3"/>
        <v>0.94439242916622679</v>
      </c>
      <c r="G51" s="25">
        <f>+'2016 Comparisons'!F39</f>
        <v>15819.060000000001</v>
      </c>
      <c r="H51" s="26">
        <f>+'2016 Comparisons'!G39</f>
        <v>1.3308807334898776</v>
      </c>
      <c r="I51" s="27">
        <f t="shared" si="4"/>
        <v>1.0360434453552287</v>
      </c>
    </row>
    <row r="52" spans="1:9" x14ac:dyDescent="0.3">
      <c r="A52" s="3">
        <f t="shared" si="2"/>
        <v>45</v>
      </c>
      <c r="B52" s="17" t="str">
        <f>+'Rate and Bill Data'!A40</f>
        <v>Innpower</v>
      </c>
      <c r="C52" s="25">
        <f>+'2016 Comparisons'!B36</f>
        <v>431.64</v>
      </c>
      <c r="D52" s="26">
        <f>+'2016 Comparisons'!C36</f>
        <v>1.2688637241652974</v>
      </c>
      <c r="E52" s="25">
        <f>+'2016 Comparisons'!D36</f>
        <v>611.16</v>
      </c>
      <c r="F52" s="26">
        <f t="shared" si="3"/>
        <v>0.92071030661247943</v>
      </c>
      <c r="G52" s="25">
        <f>+'2016 Comparisons'!F36</f>
        <v>11158.8</v>
      </c>
      <c r="H52" s="26">
        <f>+'2016 Comparisons'!G36</f>
        <v>0.93880622039911632</v>
      </c>
      <c r="I52" s="27">
        <f t="shared" si="4"/>
        <v>1.0427934170589643</v>
      </c>
    </row>
    <row r="53" spans="1:9" x14ac:dyDescent="0.3">
      <c r="A53" s="3">
        <f t="shared" si="2"/>
        <v>46</v>
      </c>
      <c r="B53" s="17" t="str">
        <f>+'Rate and Bill Data'!A66</f>
        <v>Sioux Lookout</v>
      </c>
      <c r="C53" s="25">
        <f>+'2016 Comparisons'!B62</f>
        <v>460.20000000000005</v>
      </c>
      <c r="D53" s="26">
        <f>+'2016 Comparisons'!C62</f>
        <v>1.3528196781134045</v>
      </c>
      <c r="E53" s="25">
        <f>+'2016 Comparisons'!D62</f>
        <v>708.72</v>
      </c>
      <c r="F53" s="26">
        <f t="shared" si="3"/>
        <v>1.0676840900948958</v>
      </c>
      <c r="G53" s="25">
        <f>+'2016 Comparisons'!F62</f>
        <v>8557.26</v>
      </c>
      <c r="H53" s="26">
        <f>+'2016 Comparisons'!G62</f>
        <v>0.71993484223864057</v>
      </c>
      <c r="I53" s="27">
        <f t="shared" si="4"/>
        <v>1.0468128701489803</v>
      </c>
    </row>
    <row r="54" spans="1:9" x14ac:dyDescent="0.3">
      <c r="A54" s="3">
        <f t="shared" si="2"/>
        <v>47</v>
      </c>
      <c r="B54" s="17" t="str">
        <f>+'Rate and Bill Data'!A35</f>
        <v>Horizon</v>
      </c>
      <c r="C54" s="25">
        <f>+'2016 Comparisons'!B31</f>
        <v>341.76</v>
      </c>
      <c r="D54" s="26">
        <f>+'2016 Comparisons'!C31</f>
        <v>1.0046493985050784</v>
      </c>
      <c r="E54" s="25">
        <f>+'2016 Comparisons'!D31</f>
        <v>748.92</v>
      </c>
      <c r="F54" s="26">
        <f t="shared" si="3"/>
        <v>1.1282452431903562</v>
      </c>
      <c r="G54" s="25">
        <f>+'2016 Comparisons'!F31</f>
        <v>12147.66</v>
      </c>
      <c r="H54" s="26">
        <f>+'2016 Comparisons'!G31</f>
        <v>1.0220004634273874</v>
      </c>
      <c r="I54" s="27">
        <f t="shared" si="4"/>
        <v>1.0516317017076073</v>
      </c>
    </row>
    <row r="55" spans="1:9" x14ac:dyDescent="0.3">
      <c r="A55" s="3">
        <f t="shared" si="2"/>
        <v>48</v>
      </c>
      <c r="B55" s="17" t="str">
        <f>+'Rate and Bill Data'!A23</f>
        <v>Enersource</v>
      </c>
      <c r="C55" s="25">
        <f>+'2016 Comparisons'!B19</f>
        <v>286.92</v>
      </c>
      <c r="D55" s="26">
        <f>+'2016 Comparisons'!C19</f>
        <v>0.84343985668035204</v>
      </c>
      <c r="E55" s="25">
        <f>+'2016 Comparisons'!D19</f>
        <v>788.04</v>
      </c>
      <c r="F55" s="26">
        <f t="shared" si="3"/>
        <v>1.1871793802325059</v>
      </c>
      <c r="G55" s="25">
        <f>+'2016 Comparisons'!F19</f>
        <v>14064.18</v>
      </c>
      <c r="H55" s="26">
        <f>+'2016 Comparisons'!G19</f>
        <v>1.1832401036682121</v>
      </c>
      <c r="I55" s="27">
        <f t="shared" si="4"/>
        <v>1.0712864468603567</v>
      </c>
    </row>
    <row r="56" spans="1:9" x14ac:dyDescent="0.3">
      <c r="A56" s="3">
        <f t="shared" si="2"/>
        <v>49</v>
      </c>
      <c r="B56" s="17" t="str">
        <f>+'Rate and Bill Data'!A29</f>
        <v>Greater Sudbury</v>
      </c>
      <c r="C56" s="25">
        <f>+'2016 Comparisons'!B25</f>
        <v>312.84000000000003</v>
      </c>
      <c r="D56" s="26">
        <f>+'2016 Comparisons'!C25</f>
        <v>0.91963517622989455</v>
      </c>
      <c r="E56" s="25">
        <f>+'2016 Comparisons'!D25</f>
        <v>708.48</v>
      </c>
      <c r="F56" s="26">
        <f t="shared" si="3"/>
        <v>1.0673225309719379</v>
      </c>
      <c r="G56" s="25">
        <f>+'2016 Comparisons'!F25</f>
        <v>14822.28</v>
      </c>
      <c r="H56" s="26">
        <f>+'2016 Comparisons'!G25</f>
        <v>1.2470201692383962</v>
      </c>
      <c r="I56" s="27">
        <f t="shared" si="4"/>
        <v>1.0779926254800762</v>
      </c>
    </row>
    <row r="57" spans="1:9" x14ac:dyDescent="0.3">
      <c r="A57" s="3">
        <f t="shared" si="2"/>
        <v>50</v>
      </c>
      <c r="B57" s="17" t="str">
        <f>+'Rate and Bill Data'!A50</f>
        <v>Niagara Peninsula</v>
      </c>
      <c r="C57" s="25">
        <f>+'2016 Comparisons'!B46</f>
        <v>396.72</v>
      </c>
      <c r="D57" s="26">
        <f>+'2016 Comparisons'!C46</f>
        <v>1.1662116964388305</v>
      </c>
      <c r="E57" s="25">
        <f>+'2016 Comparisons'!D46</f>
        <v>790.19999999999993</v>
      </c>
      <c r="F57" s="26">
        <f t="shared" si="3"/>
        <v>1.1904334123391276</v>
      </c>
      <c r="G57" s="25">
        <f>+'2016 Comparisons'!F46</f>
        <v>11383.86</v>
      </c>
      <c r="H57" s="26">
        <f>+'2016 Comparisons'!G46</f>
        <v>0.95774084849201391</v>
      </c>
      <c r="I57" s="27">
        <f t="shared" si="4"/>
        <v>1.1047953190899906</v>
      </c>
    </row>
    <row r="58" spans="1:9" x14ac:dyDescent="0.3">
      <c r="A58" s="3">
        <f t="shared" si="2"/>
        <v>51</v>
      </c>
      <c r="B58" s="17" t="str">
        <f>+'Rate and Bill Data'!A45</f>
        <v>Lakeland</v>
      </c>
      <c r="C58" s="25">
        <f>+'2016 Comparisons'!B41</f>
        <v>392.40000000000003</v>
      </c>
      <c r="D58" s="26">
        <f>+'2016 Comparisons'!C41</f>
        <v>1.1535124765139069</v>
      </c>
      <c r="E58" s="25">
        <f>+'2016 Comparisons'!D41</f>
        <v>753.72</v>
      </c>
      <c r="F58" s="26">
        <f t="shared" si="3"/>
        <v>1.1354764256495158</v>
      </c>
      <c r="G58" s="25">
        <f>+'2016 Comparisons'!F41</f>
        <v>12245.22</v>
      </c>
      <c r="H58" s="26">
        <f>+'2016 Comparisons'!G41</f>
        <v>1.0302083294042073</v>
      </c>
      <c r="I58" s="27">
        <f t="shared" si="4"/>
        <v>1.10639907718921</v>
      </c>
    </row>
    <row r="59" spans="1:9" x14ac:dyDescent="0.3">
      <c r="A59" s="3">
        <f t="shared" si="2"/>
        <v>52</v>
      </c>
      <c r="B59" s="17" t="str">
        <f>+'Rate and Bill Data'!A39</f>
        <v>Hydro Ottawa</v>
      </c>
      <c r="C59" s="25">
        <f>+'2016 Comparisons'!B35</f>
        <v>340.8</v>
      </c>
      <c r="D59" s="26">
        <f>+'2016 Comparisons'!C35</f>
        <v>1.0018273496328731</v>
      </c>
      <c r="E59" s="25">
        <f>+'2016 Comparisons'!D35</f>
        <v>725.16000000000008</v>
      </c>
      <c r="F59" s="26">
        <f t="shared" si="3"/>
        <v>1.0924508900175172</v>
      </c>
      <c r="G59" s="25">
        <f>+'2016 Comparisons'!F35</f>
        <v>14611.800000000001</v>
      </c>
      <c r="H59" s="26">
        <f>+'2016 Comparisons'!G35</f>
        <v>1.2293121779427725</v>
      </c>
      <c r="I59" s="27">
        <f t="shared" si="4"/>
        <v>1.1078634725310543</v>
      </c>
    </row>
    <row r="60" spans="1:9" x14ac:dyDescent="0.3">
      <c r="A60" s="3">
        <f t="shared" si="2"/>
        <v>53</v>
      </c>
      <c r="B60" s="17" t="str">
        <f>+'Rate and Bill Data'!A62</f>
        <v>PUC Distribution</v>
      </c>
      <c r="C60" s="25">
        <f>+'2016 Comparisons'!B58</f>
        <v>290.28000000000003</v>
      </c>
      <c r="D60" s="26">
        <f>+'2016 Comparisons'!C58</f>
        <v>0.8533170277330705</v>
      </c>
      <c r="E60" s="25">
        <f>+'2016 Comparisons'!D58</f>
        <v>687.24</v>
      </c>
      <c r="F60" s="26">
        <f t="shared" si="3"/>
        <v>1.0353245485901572</v>
      </c>
      <c r="G60" s="25">
        <f>+'2016 Comparisons'!F58</f>
        <v>17432.34</v>
      </c>
      <c r="H60" s="26">
        <f>+'2016 Comparisons'!G58</f>
        <v>1.4666083475026286</v>
      </c>
      <c r="I60" s="27">
        <f t="shared" si="4"/>
        <v>1.1184166412752854</v>
      </c>
    </row>
    <row r="61" spans="1:9" x14ac:dyDescent="0.3">
      <c r="A61" s="3">
        <f t="shared" si="2"/>
        <v>54</v>
      </c>
      <c r="B61" s="17" t="str">
        <f>+'Rate and Bill Data'!A25</f>
        <v>EnWin</v>
      </c>
      <c r="C61" s="25">
        <f>+'2016 Comparisons'!B21</f>
        <v>329.28</v>
      </c>
      <c r="D61" s="26">
        <f>+'2016 Comparisons'!C21</f>
        <v>0.96796276316640972</v>
      </c>
      <c r="E61" s="25">
        <f>+'2016 Comparisons'!D21</f>
        <v>727.68000000000006</v>
      </c>
      <c r="F61" s="26">
        <f t="shared" si="3"/>
        <v>1.0962472608085758</v>
      </c>
      <c r="G61" s="25">
        <f>+'2016 Comparisons'!F21</f>
        <v>15800.34</v>
      </c>
      <c r="H61" s="26">
        <f>+'2016 Comparisons'!G21</f>
        <v>1.3293057924168346</v>
      </c>
      <c r="I61" s="27">
        <f t="shared" si="4"/>
        <v>1.1311719387972734</v>
      </c>
    </row>
    <row r="62" spans="1:9" x14ac:dyDescent="0.3">
      <c r="A62" s="3">
        <f t="shared" si="2"/>
        <v>55</v>
      </c>
      <c r="B62" s="17" t="str">
        <f>+'Rate and Bill Data'!A77</f>
        <v>Whitby</v>
      </c>
      <c r="C62" s="25">
        <f>+'2016 Comparisons'!B73</f>
        <v>362.88</v>
      </c>
      <c r="D62" s="26">
        <f>+'2016 Comparisons'!C73</f>
        <v>1.0667344736935944</v>
      </c>
      <c r="E62" s="25">
        <f>+'2016 Comparisons'!D73</f>
        <v>749.40000000000009</v>
      </c>
      <c r="F62" s="26">
        <f t="shared" si="3"/>
        <v>1.1289683614362724</v>
      </c>
      <c r="G62" s="25">
        <f>+'2016 Comparisons'!F73</f>
        <v>14935.920000000002</v>
      </c>
      <c r="H62" s="26">
        <f>+'2016 Comparisons'!G73</f>
        <v>1.2565808692138556</v>
      </c>
      <c r="I62" s="27">
        <f t="shared" si="4"/>
        <v>1.1507612347812408</v>
      </c>
    </row>
    <row r="63" spans="1:9" x14ac:dyDescent="0.3">
      <c r="A63" s="3">
        <f t="shared" si="2"/>
        <v>56</v>
      </c>
      <c r="B63" s="17" t="str">
        <f>+'Rate and Bill Data'!A57</f>
        <v>Orillia</v>
      </c>
      <c r="C63" s="25">
        <f>+'2016 Comparisons'!B53</f>
        <v>334.08</v>
      </c>
      <c r="D63" s="26">
        <f>+'2016 Comparisons'!C53</f>
        <v>0.98207300752743609</v>
      </c>
      <c r="E63" s="25">
        <f>+'2016 Comparisons'!D53</f>
        <v>845.04</v>
      </c>
      <c r="F63" s="26">
        <f t="shared" si="3"/>
        <v>1.2730496719350246</v>
      </c>
      <c r="G63" s="25">
        <f>+'2016 Comparisons'!F53</f>
        <v>14834.699999999999</v>
      </c>
      <c r="H63" s="26">
        <f>+'2016 Comparisons'!G53</f>
        <v>1.2480650820657033</v>
      </c>
      <c r="I63" s="27">
        <f t="shared" si="4"/>
        <v>1.1677292538427213</v>
      </c>
    </row>
    <row r="64" spans="1:9" x14ac:dyDescent="0.3">
      <c r="A64" s="3">
        <f t="shared" si="2"/>
        <v>57</v>
      </c>
      <c r="B64" s="17" t="str">
        <f>+'Rate and Bill Data'!A30</f>
        <v>Grimsby (proposed)</v>
      </c>
      <c r="C64" s="25">
        <f>+'2016 Comparisons'!B26</f>
        <v>387.48</v>
      </c>
      <c r="D64" s="26">
        <f>+'2016 Comparisons'!C26</f>
        <v>1.1390494760438548</v>
      </c>
      <c r="E64" s="25">
        <f>+'2016 Comparisons'!D26</f>
        <v>858.36</v>
      </c>
      <c r="F64" s="26">
        <f t="shared" si="3"/>
        <v>1.2931162032591923</v>
      </c>
      <c r="G64" s="25">
        <f>+'2016 Comparisons'!F26</f>
        <v>12982.86</v>
      </c>
      <c r="H64" s="26">
        <f>+'2016 Comparisons'!G26</f>
        <v>1.0922670651477644</v>
      </c>
      <c r="I64" s="27">
        <f t="shared" si="4"/>
        <v>1.174810914816937</v>
      </c>
    </row>
    <row r="65" spans="1:10" x14ac:dyDescent="0.3">
      <c r="A65" s="3">
        <f t="shared" si="2"/>
        <v>58</v>
      </c>
      <c r="B65" s="17" t="str">
        <f>+'Rate and Bill Data'!A55</f>
        <v>Oakville (interim)</v>
      </c>
      <c r="C65" s="25">
        <f>+'2016 Comparisons'!B51</f>
        <v>334.79999999999995</v>
      </c>
      <c r="D65" s="26">
        <f>+'2016 Comparisons'!C51</f>
        <v>0.98418954418158999</v>
      </c>
      <c r="E65" s="25">
        <f>+'2016 Comparisons'!D51</f>
        <v>807.4799999999999</v>
      </c>
      <c r="F65" s="26">
        <f t="shared" si="3"/>
        <v>1.2164656691921016</v>
      </c>
      <c r="G65" s="25">
        <f>+'2016 Comparisons'!F51</f>
        <v>15749.28</v>
      </c>
      <c r="H65" s="26">
        <f>+'2016 Comparisons'!G51</f>
        <v>1.325010039682349</v>
      </c>
      <c r="I65" s="27">
        <f t="shared" si="4"/>
        <v>1.17522175101868</v>
      </c>
    </row>
    <row r="66" spans="1:10" x14ac:dyDescent="0.3">
      <c r="A66" s="3">
        <f t="shared" si="2"/>
        <v>59</v>
      </c>
      <c r="B66" s="17" t="str">
        <f>+'Rate and Bill Data'!A49</f>
        <v xml:space="preserve">Newmarket-Tay </v>
      </c>
      <c r="C66" s="25">
        <f>+'2016 Comparisons'!B45</f>
        <v>323.27999999999997</v>
      </c>
      <c r="D66" s="26">
        <f>+'2016 Comparisons'!C45</f>
        <v>0.95032495771512671</v>
      </c>
      <c r="E66" s="25">
        <f>+'2016 Comparisons'!D45</f>
        <v>834.72</v>
      </c>
      <c r="F66" s="26">
        <f t="shared" si="3"/>
        <v>1.257502629647832</v>
      </c>
      <c r="G66" s="25">
        <f>+'2016 Comparisons'!F45</f>
        <v>15794.52</v>
      </c>
      <c r="H66" s="26">
        <f>+'2016 Comparisons'!G45</f>
        <v>1.328816147275536</v>
      </c>
      <c r="I66" s="27">
        <f t="shared" si="4"/>
        <v>1.1788812448794983</v>
      </c>
    </row>
    <row r="67" spans="1:10" x14ac:dyDescent="0.3">
      <c r="A67" s="3">
        <f t="shared" si="2"/>
        <v>60</v>
      </c>
      <c r="B67" s="17" t="str">
        <f>+'Rate and Bill Data'!A32</f>
        <v>Haldimand County</v>
      </c>
      <c r="C67" s="25">
        <f>+'2016 Comparisons'!B28</f>
        <v>438.96</v>
      </c>
      <c r="D67" s="26">
        <f>+'2016 Comparisons'!C28</f>
        <v>1.2903818468158625</v>
      </c>
      <c r="E67" s="25">
        <f>+'2016 Comparisons'!D28</f>
        <v>779.28</v>
      </c>
      <c r="F67" s="26">
        <f t="shared" si="3"/>
        <v>1.17398247224454</v>
      </c>
      <c r="G67" s="25">
        <f>+'2016 Comparisons'!F28</f>
        <v>12805.02</v>
      </c>
      <c r="H67" s="26">
        <f>+'2016 Comparisons'!G28</f>
        <v>1.0773051249538566</v>
      </c>
      <c r="I67" s="27">
        <f t="shared" si="4"/>
        <v>1.1805564813380864</v>
      </c>
    </row>
    <row r="68" spans="1:10" x14ac:dyDescent="0.3">
      <c r="A68" s="3">
        <f t="shared" si="2"/>
        <v>61</v>
      </c>
      <c r="B68" s="17" t="str">
        <f>+'Rate and Bill Data'!A13</f>
        <v>Bluewater</v>
      </c>
      <c r="C68" s="25">
        <f>+'2016 Comparisons'!B9</f>
        <v>397.79999999999995</v>
      </c>
      <c r="D68" s="26">
        <f>+'2016 Comparisons'!C9</f>
        <v>1.1693865014200613</v>
      </c>
      <c r="E68" s="25">
        <f>+'2016 Comparisons'!D9</f>
        <v>799.31999999999994</v>
      </c>
      <c r="F68" s="26">
        <f t="shared" si="3"/>
        <v>1.2041726590115307</v>
      </c>
      <c r="G68" s="25">
        <f>+'2016 Comparisons'!F9</f>
        <v>14722.079999999998</v>
      </c>
      <c r="H68" s="26">
        <f>+'2016 Comparisons'!G9</f>
        <v>1.2385901961871726</v>
      </c>
      <c r="I68" s="27">
        <f t="shared" si="4"/>
        <v>1.2040497855395882</v>
      </c>
    </row>
    <row r="69" spans="1:10" x14ac:dyDescent="0.3">
      <c r="A69" s="3">
        <f t="shared" si="2"/>
        <v>62</v>
      </c>
      <c r="B69" s="17" t="str">
        <f>+'Rate and Bill Data'!A74</f>
        <v>Wellington North</v>
      </c>
      <c r="C69" s="25">
        <f>+'2016 Comparisons'!B70</f>
        <v>434.52</v>
      </c>
      <c r="D69" s="26">
        <f>+'2016 Comparisons'!C70</f>
        <v>1.2773298707819132</v>
      </c>
      <c r="E69" s="25">
        <f>+'2016 Comparisons'!D70</f>
        <v>930.11999999999989</v>
      </c>
      <c r="F69" s="26">
        <f t="shared" si="3"/>
        <v>1.4012223810236262</v>
      </c>
      <c r="G69" s="25">
        <f>+'2016 Comparisons'!F70</f>
        <v>11205.3</v>
      </c>
      <c r="H69" s="26">
        <f>+'2016 Comparisons'!G70</f>
        <v>0.94271833364145052</v>
      </c>
      <c r="I69" s="27">
        <f t="shared" si="4"/>
        <v>1.2070901951489967</v>
      </c>
    </row>
    <row r="70" spans="1:10" x14ac:dyDescent="0.3">
      <c r="A70" s="3">
        <f t="shared" si="2"/>
        <v>63</v>
      </c>
      <c r="B70" s="17" t="str">
        <f>+'Rate and Bill Data'!A72</f>
        <v>Waterloo North</v>
      </c>
      <c r="C70" s="25">
        <f>+'2016 Comparisons'!B68</f>
        <v>384.36</v>
      </c>
      <c r="D70" s="26">
        <f>+'2016 Comparisons'!C68</f>
        <v>1.1298778172091877</v>
      </c>
      <c r="E70" s="25">
        <f>+'2016 Comparisons'!D68</f>
        <v>765.12000000000012</v>
      </c>
      <c r="F70" s="26">
        <f t="shared" si="3"/>
        <v>1.1526504839900198</v>
      </c>
      <c r="G70" s="25">
        <f>+'2016 Comparisons'!F68</f>
        <v>16627.260000000002</v>
      </c>
      <c r="H70" s="26">
        <f>+'2016 Comparisons'!G68</f>
        <v>1.3988757855856735</v>
      </c>
      <c r="I70" s="27">
        <f t="shared" si="4"/>
        <v>1.2271346955949605</v>
      </c>
    </row>
    <row r="71" spans="1:10" x14ac:dyDescent="0.3">
      <c r="A71" s="3">
        <f t="shared" si="2"/>
        <v>64</v>
      </c>
      <c r="B71" s="17" t="str">
        <f>+'Rate and Bill Data'!A52</f>
        <v>Norfolk</v>
      </c>
      <c r="C71" s="25">
        <f>+'2016 Comparisons'!B48</f>
        <v>455.64</v>
      </c>
      <c r="D71" s="26">
        <f>+'2016 Comparisons'!C48</f>
        <v>1.3394149459704292</v>
      </c>
      <c r="E71" s="25">
        <f>+'2016 Comparisons'!D48</f>
        <v>974.15999999999985</v>
      </c>
      <c r="F71" s="26">
        <f t="shared" si="3"/>
        <v>1.4675684800864142</v>
      </c>
      <c r="G71" s="25">
        <f>+'2016 Comparisons'!F48</f>
        <v>14827.199999999999</v>
      </c>
      <c r="H71" s="26">
        <f>+'2016 Comparisons'!G48</f>
        <v>1.2474340960588752</v>
      </c>
      <c r="I71" s="27">
        <f t="shared" si="4"/>
        <v>1.3514725073719063</v>
      </c>
    </row>
    <row r="72" spans="1:10" x14ac:dyDescent="0.3">
      <c r="A72" s="3">
        <f t="shared" si="2"/>
        <v>65</v>
      </c>
      <c r="B72" s="17" t="str">
        <f>+'Rate and Bill Data'!A18</f>
        <v>Canadian Niagara</v>
      </c>
      <c r="C72" s="25">
        <f>+'2016 Comparisons'!B14</f>
        <v>427.20000000000005</v>
      </c>
      <c r="D72" s="26">
        <f>+'2016 Comparisons'!C14</f>
        <v>1.2558117481313482</v>
      </c>
      <c r="E72" s="25">
        <f>+'2016 Comparisons'!D14</f>
        <v>891.12000000000012</v>
      </c>
      <c r="F72" s="26">
        <f t="shared" ref="F72:F73" si="5">+E72/$E$76</f>
        <v>1.3424690235429557</v>
      </c>
      <c r="G72" s="25">
        <f>+'2016 Comparisons'!F14</f>
        <v>21888.059999999998</v>
      </c>
      <c r="H72" s="26">
        <f>+'2016 Comparisons'!G14</f>
        <v>1.8414746102151738</v>
      </c>
      <c r="I72" s="27">
        <f t="shared" ref="I72:I73" si="6">+(D72+F72+H72)/3</f>
        <v>1.4799184606298261</v>
      </c>
    </row>
    <row r="73" spans="1:10" x14ac:dyDescent="0.3">
      <c r="A73" s="3">
        <f t="shared" si="2"/>
        <v>66</v>
      </c>
      <c r="B73" s="17" t="str">
        <f>+'Rate and Bill Data'!A69</f>
        <v xml:space="preserve">Toronto Hydro </v>
      </c>
      <c r="C73" s="25">
        <f>+'2016 Comparisons'!B65</f>
        <v>461.87113645833335</v>
      </c>
      <c r="D73" s="26">
        <f>+'2016 Comparisons'!C65</f>
        <v>1.357732208069176</v>
      </c>
      <c r="E73" s="25">
        <f>+'2016 Comparisons'!D65</f>
        <v>1052.7022619791667</v>
      </c>
      <c r="F73" s="26">
        <f t="shared" si="5"/>
        <v>1.5858921107377599</v>
      </c>
      <c r="G73" s="25">
        <f>+'2016 Comparisons'!F65</f>
        <v>21534.032582291667</v>
      </c>
      <c r="H73" s="26">
        <f>+'2016 Comparisons'!G65</f>
        <v>1.811689764000848</v>
      </c>
      <c r="I73" s="27">
        <f t="shared" si="6"/>
        <v>1.5851046942692613</v>
      </c>
    </row>
    <row r="74" spans="1:10" x14ac:dyDescent="0.3">
      <c r="A74" s="3">
        <f t="shared" ref="A74" si="7">+A73+1</f>
        <v>67</v>
      </c>
      <c r="B74" s="17" t="str">
        <f>+'Rate and Bill Data'!A12</f>
        <v>Algoma</v>
      </c>
      <c r="C74" s="25">
        <f>+'2016 Comparisons'!B8</f>
        <v>605.76</v>
      </c>
      <c r="D74" s="26">
        <f>+'2016 Comparisons'!C8</f>
        <v>1.7807128383615294</v>
      </c>
      <c r="E74" s="25"/>
      <c r="F74" s="26"/>
      <c r="G74" s="25">
        <f>+'2016 Comparisons'!F8</f>
        <v>16876.98</v>
      </c>
      <c r="H74" s="26">
        <f>+'2016 Comparisons'!G8</f>
        <v>1.4198850956690217</v>
      </c>
      <c r="I74" s="27">
        <f>+(D74+H74)/2</f>
        <v>1.6002989670152754</v>
      </c>
    </row>
    <row r="75" spans="1:10" x14ac:dyDescent="0.3">
      <c r="A75" s="3"/>
      <c r="B75" s="17"/>
      <c r="C75" s="25"/>
      <c r="D75" s="25"/>
      <c r="E75" s="25"/>
      <c r="F75" s="25"/>
      <c r="G75" s="25"/>
      <c r="H75" s="25"/>
      <c r="I75" s="24"/>
    </row>
    <row r="76" spans="1:10" x14ac:dyDescent="0.3">
      <c r="A76" s="3"/>
      <c r="B76" s="18" t="s">
        <v>24</v>
      </c>
      <c r="C76" s="25">
        <f>AVERAGE(C8:C74)</f>
        <v>340.17837517101987</v>
      </c>
      <c r="D76" s="25"/>
      <c r="E76" s="25">
        <f>AVERAGE(E8:E74)</f>
        <v>663.79185245423014</v>
      </c>
      <c r="F76" s="25"/>
      <c r="G76" s="25">
        <f>AVERAGE(G8:G74)</f>
        <v>11886.158993765544</v>
      </c>
      <c r="H76" s="25"/>
      <c r="I76" s="24"/>
    </row>
    <row r="77" spans="1:10" x14ac:dyDescent="0.3">
      <c r="C77" s="28"/>
      <c r="D77" s="29"/>
      <c r="E77" s="28"/>
      <c r="F77" s="29"/>
      <c r="G77" s="28"/>
      <c r="H77" s="29"/>
      <c r="I77" s="30"/>
      <c r="J77" s="19"/>
    </row>
    <row r="78" spans="1:10" x14ac:dyDescent="0.3">
      <c r="C78" s="9"/>
      <c r="D78" s="9"/>
      <c r="E78" s="9"/>
      <c r="F78" s="9"/>
      <c r="G78" s="9"/>
      <c r="H78" s="9"/>
    </row>
    <row r="79" spans="1:10" x14ac:dyDescent="0.3">
      <c r="C79" s="9"/>
      <c r="D79" s="9"/>
      <c r="E79" s="9"/>
      <c r="F79" s="9"/>
      <c r="G79" s="9"/>
      <c r="H79" s="9"/>
    </row>
    <row r="80" spans="1:10" x14ac:dyDescent="0.3">
      <c r="C80" s="9"/>
      <c r="D80" s="9"/>
      <c r="E80" s="9"/>
      <c r="F80" s="9"/>
      <c r="G80" s="9"/>
      <c r="H80" s="9"/>
    </row>
    <row r="81" spans="3:8" x14ac:dyDescent="0.3">
      <c r="C81" s="9"/>
      <c r="D81" s="9"/>
      <c r="E81" s="9"/>
      <c r="F81" s="9"/>
      <c r="G81" s="9"/>
      <c r="H81" s="9"/>
    </row>
    <row r="82" spans="3:8" x14ac:dyDescent="0.3">
      <c r="C82" s="9"/>
      <c r="D82" s="9"/>
      <c r="E82" s="9"/>
      <c r="F82" s="9"/>
      <c r="G82" s="9"/>
      <c r="H82" s="9"/>
    </row>
  </sheetData>
  <sortState ref="B8:I74">
    <sortCondition ref="I8:I74"/>
  </sortState>
  <pageMargins left="1.299212598425197" right="0.70866141732283472" top="0.74803149606299213" bottom="0.74803149606299213" header="0.31496062992125984" footer="0.31496062992125984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82"/>
  <sheetViews>
    <sheetView tabSelected="1" workbookViewId="0">
      <selection activeCell="K61" sqref="K61"/>
    </sheetView>
  </sheetViews>
  <sheetFormatPr defaultRowHeight="14.4" x14ac:dyDescent="0.3"/>
  <cols>
    <col min="1" max="1" width="23.88671875" customWidth="1"/>
    <col min="2" max="2" width="8.44140625" customWidth="1"/>
    <col min="3" max="3" width="6.6640625" customWidth="1"/>
    <col min="4" max="4" width="8.77734375" customWidth="1"/>
    <col min="5" max="5" width="6.6640625" customWidth="1"/>
    <col min="6" max="6" width="9.109375" customWidth="1"/>
    <col min="7" max="7" width="6.33203125" customWidth="1"/>
    <col min="8" max="8" width="9.6640625" customWidth="1"/>
    <col min="9" max="9" width="6.33203125" customWidth="1"/>
    <col min="10" max="10" width="6.88671875" customWidth="1"/>
    <col min="12" max="16" width="8.88671875" style="34"/>
  </cols>
  <sheetData>
    <row r="2" spans="1:19" ht="18" x14ac:dyDescent="0.35">
      <c r="A2" s="5" t="s">
        <v>95</v>
      </c>
    </row>
    <row r="3" spans="1:19" x14ac:dyDescent="0.3">
      <c r="A3" s="4" t="s">
        <v>17</v>
      </c>
    </row>
    <row r="5" spans="1:19" x14ac:dyDescent="0.3">
      <c r="A5" s="14" t="s">
        <v>18</v>
      </c>
      <c r="B5" s="15" t="s">
        <v>0</v>
      </c>
      <c r="C5" s="15"/>
      <c r="D5" s="15" t="s">
        <v>3</v>
      </c>
      <c r="E5" s="15"/>
      <c r="F5" s="15" t="s">
        <v>4</v>
      </c>
      <c r="G5" s="15"/>
      <c r="H5" s="15" t="s">
        <v>6</v>
      </c>
      <c r="I5" s="16"/>
      <c r="J5" s="14" t="s">
        <v>26</v>
      </c>
      <c r="K5" s="31" t="s">
        <v>70</v>
      </c>
      <c r="L5" s="31" t="s">
        <v>71</v>
      </c>
      <c r="M5" s="31" t="s">
        <v>78</v>
      </c>
      <c r="N5" s="51" t="s">
        <v>79</v>
      </c>
      <c r="O5" s="52"/>
      <c r="P5" s="39"/>
    </row>
    <row r="6" spans="1:19" x14ac:dyDescent="0.3">
      <c r="A6" s="17"/>
      <c r="B6" s="14" t="s">
        <v>19</v>
      </c>
      <c r="C6" s="14" t="s">
        <v>23</v>
      </c>
      <c r="D6" s="14" t="s">
        <v>20</v>
      </c>
      <c r="E6" s="14" t="s">
        <v>23</v>
      </c>
      <c r="F6" s="14" t="s">
        <v>21</v>
      </c>
      <c r="G6" s="14" t="s">
        <v>23</v>
      </c>
      <c r="H6" s="14" t="s">
        <v>22</v>
      </c>
      <c r="I6" s="14" t="s">
        <v>23</v>
      </c>
      <c r="J6" s="14" t="s">
        <v>25</v>
      </c>
      <c r="K6" s="32" t="s">
        <v>69</v>
      </c>
      <c r="L6" s="32" t="s">
        <v>72</v>
      </c>
      <c r="M6" s="32" t="s">
        <v>66</v>
      </c>
      <c r="N6" s="51" t="s">
        <v>66</v>
      </c>
      <c r="O6" s="52"/>
      <c r="P6" s="39"/>
    </row>
    <row r="7" spans="1:19" x14ac:dyDescent="0.3">
      <c r="A7" s="17"/>
      <c r="B7" s="14"/>
      <c r="C7" s="14"/>
      <c r="D7" s="14"/>
      <c r="E7" s="14"/>
      <c r="F7" s="14"/>
      <c r="G7" s="14"/>
      <c r="H7" s="14"/>
      <c r="I7" s="14"/>
      <c r="J7" s="14"/>
      <c r="K7" s="3"/>
      <c r="L7" s="17"/>
      <c r="M7" s="17"/>
      <c r="N7" s="17"/>
      <c r="O7" s="17"/>
      <c r="Q7" s="37" t="s">
        <v>77</v>
      </c>
      <c r="R7" s="4"/>
      <c r="S7" s="4"/>
    </row>
    <row r="8" spans="1:19" x14ac:dyDescent="0.3">
      <c r="A8" s="17" t="str">
        <f>+'Rate and Bill Data'!A69</f>
        <v xml:space="preserve">Toronto Hydro </v>
      </c>
      <c r="B8" s="25">
        <f>+'2016 Comparisons'!B65</f>
        <v>461.87113645833335</v>
      </c>
      <c r="C8" s="26">
        <f>+'2016 Comparisons'!C65</f>
        <v>1.357732208069176</v>
      </c>
      <c r="D8" s="25">
        <f>+'2016 Comparisons'!D65</f>
        <v>1052.7022619791667</v>
      </c>
      <c r="E8" s="26">
        <f t="shared" ref="E8:E51" si="0">+D8/$D$76</f>
        <v>1.5858921107377599</v>
      </c>
      <c r="F8" s="25">
        <f>+'2016 Comparisons'!F65</f>
        <v>21534.032582291667</v>
      </c>
      <c r="G8" s="26">
        <f>+'2016 Comparisons'!G65</f>
        <v>1.811689764000848</v>
      </c>
      <c r="H8" s="25">
        <f>+'2016 Comparisons'!H65</f>
        <v>754349.05937135429</v>
      </c>
      <c r="I8" s="26">
        <f>+'2016 Comparisons'!I65</f>
        <v>2.0058993614547305</v>
      </c>
      <c r="J8" s="26">
        <f>+'2016 Comparisons'!J65</f>
        <v>1.6903033610656286</v>
      </c>
      <c r="K8" s="33">
        <f>+'2016 Comparisons'!K65</f>
        <v>744252</v>
      </c>
      <c r="L8" s="35">
        <f>+J8</f>
        <v>1.6903033610656286</v>
      </c>
      <c r="M8" s="17"/>
      <c r="N8" s="40">
        <f>+(K8/SUM($K$8:$K$17)*J8)</f>
        <v>0.51222640404102027</v>
      </c>
      <c r="O8" s="17"/>
      <c r="Q8" s="4"/>
      <c r="R8" s="4"/>
      <c r="S8" s="4"/>
    </row>
    <row r="9" spans="1:19" x14ac:dyDescent="0.3">
      <c r="A9" s="17" t="str">
        <f>+'Rate and Bill Data'!A61</f>
        <v>Powerstream (DRO)</v>
      </c>
      <c r="B9" s="25">
        <f>+'2016 Comparisons'!B57</f>
        <v>292.08</v>
      </c>
      <c r="C9" s="26">
        <f>+'2016 Comparisons'!C57</f>
        <v>0.8586083693684553</v>
      </c>
      <c r="D9" s="25">
        <f>+'2016 Comparisons'!D57</f>
        <v>659.40000000000009</v>
      </c>
      <c r="E9" s="26">
        <f t="shared" si="0"/>
        <v>0.99338369032703233</v>
      </c>
      <c r="F9" s="25">
        <f>+'2016 Comparisons'!F57</f>
        <v>11854.740000000002</v>
      </c>
      <c r="G9" s="26">
        <f>+'2016 Comparisons'!G57</f>
        <v>0.99735667394470928</v>
      </c>
      <c r="H9" s="25">
        <f>+'2016 Comparisons'!H57</f>
        <v>245852.16</v>
      </c>
      <c r="I9" s="26">
        <f>+'2016 Comparisons'!I57</f>
        <v>0.65374866532907527</v>
      </c>
      <c r="J9" s="26">
        <f>+'2016 Comparisons'!J57</f>
        <v>0.87577434974231805</v>
      </c>
      <c r="K9" s="33">
        <f>+'2016 Comparisons'!K57</f>
        <v>353284</v>
      </c>
      <c r="L9" s="36">
        <f>AVERAGE($J$8:J9)</f>
        <v>1.2830388554039733</v>
      </c>
      <c r="M9" s="17"/>
      <c r="N9" s="40">
        <f t="shared" ref="N9:N17" si="1">+(K9/SUM($K$8:$K$17)*J9)</f>
        <v>0.12597764521946747</v>
      </c>
      <c r="O9" s="17"/>
      <c r="Q9" s="4" t="s">
        <v>73</v>
      </c>
      <c r="R9" s="4"/>
      <c r="S9" s="38">
        <f>AVERAGE(J57:J74)</f>
        <v>0.94053901496382464</v>
      </c>
    </row>
    <row r="10" spans="1:19" x14ac:dyDescent="0.3">
      <c r="A10" s="17" t="str">
        <f>+'Rate and Bill Data'!A39</f>
        <v>Hydro Ottawa</v>
      </c>
      <c r="B10" s="25">
        <f>+'2016 Comparisons'!B35</f>
        <v>340.8</v>
      </c>
      <c r="C10" s="26">
        <f>+'2016 Comparisons'!C35</f>
        <v>1.0018273496328731</v>
      </c>
      <c r="D10" s="25">
        <f>+'2016 Comparisons'!D35</f>
        <v>725.16000000000008</v>
      </c>
      <c r="E10" s="26">
        <f t="shared" si="0"/>
        <v>1.0924508900175172</v>
      </c>
      <c r="F10" s="25">
        <f>+'2016 Comparisons'!F35</f>
        <v>14611.800000000001</v>
      </c>
      <c r="G10" s="26">
        <f>+'2016 Comparisons'!G35</f>
        <v>1.2293121779427725</v>
      </c>
      <c r="H10" s="25">
        <f>+'2016 Comparisons'!H35</f>
        <v>599679.84</v>
      </c>
      <c r="I10" s="26">
        <f>+'2016 Comparisons'!I35</f>
        <v>1.5946164354413375</v>
      </c>
      <c r="J10" s="26">
        <f>+'2016 Comparisons'!J35</f>
        <v>1.2295517132586251</v>
      </c>
      <c r="K10" s="33">
        <f>+'2016 Comparisons'!K35</f>
        <v>319536</v>
      </c>
      <c r="L10" s="36">
        <f>AVERAGE($J$8:J10)</f>
        <v>1.2652098080221907</v>
      </c>
      <c r="M10" s="17"/>
      <c r="N10" s="40">
        <f t="shared" si="1"/>
        <v>0.15997196879104614</v>
      </c>
      <c r="O10" s="17"/>
      <c r="Q10" s="4" t="s">
        <v>74</v>
      </c>
      <c r="R10" s="4"/>
      <c r="S10" s="38">
        <f>AVERAGE(J37:J56)</f>
        <v>1.0137357383921797</v>
      </c>
    </row>
    <row r="11" spans="1:19" x14ac:dyDescent="0.3">
      <c r="A11" s="17" t="str">
        <f>+'Rate and Bill Data'!A35</f>
        <v>Horizon</v>
      </c>
      <c r="B11" s="25">
        <f>+'2016 Comparisons'!B31</f>
        <v>341.76</v>
      </c>
      <c r="C11" s="26">
        <f>+'2016 Comparisons'!C31</f>
        <v>1.0046493985050784</v>
      </c>
      <c r="D11" s="25">
        <f>+'2016 Comparisons'!D31</f>
        <v>748.92</v>
      </c>
      <c r="E11" s="26">
        <f t="shared" si="0"/>
        <v>1.1282452431903562</v>
      </c>
      <c r="F11" s="25">
        <f>+'2016 Comparisons'!F31</f>
        <v>12147.66</v>
      </c>
      <c r="G11" s="26">
        <f>+'2016 Comparisons'!G31</f>
        <v>1.0220004634273874</v>
      </c>
      <c r="H11" s="25">
        <f>+'2016 Comparisons'!H31</f>
        <v>452270.39999999997</v>
      </c>
      <c r="I11" s="26">
        <f>+'2016 Comparisons'!I31</f>
        <v>1.202638082853724</v>
      </c>
      <c r="J11" s="26">
        <f>+'2016 Comparisons'!J31</f>
        <v>1.0893832969941366</v>
      </c>
      <c r="K11" s="33">
        <f>+'2016 Comparisons'!K31</f>
        <v>240076</v>
      </c>
      <c r="L11" s="36">
        <f>AVERAGE($J$8:J11)</f>
        <v>1.2212531802651772</v>
      </c>
      <c r="M11" s="17"/>
      <c r="N11" s="40">
        <f t="shared" si="1"/>
        <v>0.10648949188636185</v>
      </c>
      <c r="O11" s="17"/>
      <c r="Q11" s="4" t="s">
        <v>75</v>
      </c>
      <c r="R11" s="4"/>
      <c r="S11" s="38">
        <f>AVERAGE(J16:J36)</f>
        <v>1.002264201109935</v>
      </c>
    </row>
    <row r="12" spans="1:19" x14ac:dyDescent="0.3">
      <c r="A12" s="17" t="str">
        <f>+'Rate and Bill Data'!A23</f>
        <v>Enersource</v>
      </c>
      <c r="B12" s="25">
        <f>+'2016 Comparisons'!B19</f>
        <v>286.92</v>
      </c>
      <c r="C12" s="26">
        <f>+'2016 Comparisons'!C19</f>
        <v>0.84343985668035204</v>
      </c>
      <c r="D12" s="25">
        <f>+'2016 Comparisons'!D19</f>
        <v>788.04</v>
      </c>
      <c r="E12" s="26">
        <f t="shared" si="0"/>
        <v>1.1871793802325059</v>
      </c>
      <c r="F12" s="25">
        <f>+'2016 Comparisons'!F19</f>
        <v>14064.18</v>
      </c>
      <c r="G12" s="26">
        <f>+'2016 Comparisons'!G19</f>
        <v>1.1832401036682121</v>
      </c>
      <c r="H12" s="25">
        <f>+'2016 Comparisons'!H19</f>
        <v>494292.83999999997</v>
      </c>
      <c r="I12" s="26">
        <f>+'2016 Comparisons'!I19</f>
        <v>1.3143804977418874</v>
      </c>
      <c r="J12" s="26">
        <f>+'2016 Comparisons'!J19</f>
        <v>1.1320599595807395</v>
      </c>
      <c r="K12" s="33">
        <f>+'2016 Comparisons'!K19</f>
        <v>201359</v>
      </c>
      <c r="L12" s="36">
        <f>AVERAGE($J$8:J12)</f>
        <v>1.2034145361282895</v>
      </c>
      <c r="M12" s="17"/>
      <c r="N12" s="40">
        <f t="shared" si="1"/>
        <v>9.281491509710961E-2</v>
      </c>
      <c r="O12" s="17"/>
      <c r="Q12" s="4" t="s">
        <v>76</v>
      </c>
      <c r="R12" s="4"/>
      <c r="S12" s="38">
        <f>AVERAGE(J8:J15)</f>
        <v>1.1163407229034048</v>
      </c>
    </row>
    <row r="13" spans="1:19" x14ac:dyDescent="0.3">
      <c r="A13" s="17" t="str">
        <f>+'Rate and Bill Data'!A46</f>
        <v>London</v>
      </c>
      <c r="B13" s="25">
        <f>+'2016 Comparisons'!B42</f>
        <v>313.20000000000005</v>
      </c>
      <c r="C13" s="26">
        <f>+'2016 Comparisons'!C42</f>
        <v>0.92069344455697155</v>
      </c>
      <c r="D13" s="25">
        <f>+'2016 Comparisons'!D42</f>
        <v>636.59999999999991</v>
      </c>
      <c r="E13" s="26">
        <f t="shared" si="0"/>
        <v>0.95903557364602454</v>
      </c>
      <c r="F13" s="25">
        <f>+'2016 Comparisons'!F42</f>
        <v>9780</v>
      </c>
      <c r="G13" s="26">
        <f>+'2016 Comparisons'!G42</f>
        <v>0.82280575290383895</v>
      </c>
      <c r="H13" s="25">
        <f>+'2016 Comparisons'!H42</f>
        <v>507475.68</v>
      </c>
      <c r="I13" s="26">
        <f>+'2016 Comparisons'!I42</f>
        <v>1.3494351584585016</v>
      </c>
      <c r="J13" s="26">
        <f>+'2016 Comparisons'!J42</f>
        <v>1.0129924823913341</v>
      </c>
      <c r="K13" s="33">
        <f>+'2016 Comparisons'!K42</f>
        <v>152544</v>
      </c>
      <c r="L13" s="36">
        <f>AVERAGE($J$8:J13)</f>
        <v>1.1716775271721305</v>
      </c>
      <c r="M13" s="17"/>
      <c r="N13" s="40">
        <f t="shared" si="1"/>
        <v>6.2918541786335838E-2</v>
      </c>
      <c r="O13" s="17"/>
    </row>
    <row r="14" spans="1:19" x14ac:dyDescent="0.3">
      <c r="A14" s="17" t="str">
        <f>+'Rate and Bill Data'!A38</f>
        <v>Hydro One Brampton</v>
      </c>
      <c r="B14" s="25">
        <f>+'2016 Comparisons'!B34</f>
        <v>285.12</v>
      </c>
      <c r="C14" s="26">
        <f>+'2016 Comparisons'!C34</f>
        <v>0.83814851504496712</v>
      </c>
      <c r="D14" s="25">
        <f>+'2016 Comparisons'!D34</f>
        <v>690.84000000000015</v>
      </c>
      <c r="E14" s="26">
        <f t="shared" si="0"/>
        <v>1.040747935434527</v>
      </c>
      <c r="F14" s="25">
        <f>+'2016 Comparisons'!F34</f>
        <v>9862.32</v>
      </c>
      <c r="G14" s="26">
        <f>+'2016 Comparisons'!G34</f>
        <v>0.82973145531478409</v>
      </c>
      <c r="H14" s="25">
        <f>+'2016 Comparisons'!H34</f>
        <v>350250.72000000003</v>
      </c>
      <c r="I14" s="26">
        <f>+'2016 Comparisons'!I34</f>
        <v>0.93135622941261798</v>
      </c>
      <c r="J14" s="26">
        <f>+'2016 Comparisons'!J34</f>
        <v>0.90999603380172411</v>
      </c>
      <c r="K14" s="33">
        <f>+'2016 Comparisons'!K34</f>
        <v>149618</v>
      </c>
      <c r="L14" s="36">
        <f>AVERAGE($J$8:J14)</f>
        <v>1.1342944566906437</v>
      </c>
      <c r="M14" s="17"/>
      <c r="N14" s="40">
        <f t="shared" si="1"/>
        <v>5.5437117497193107E-2</v>
      </c>
      <c r="O14" s="17"/>
    </row>
    <row r="15" spans="1:19" x14ac:dyDescent="0.3">
      <c r="A15" s="17" t="str">
        <f>+'Rate and Bill Data'!A70</f>
        <v>Veridian</v>
      </c>
      <c r="B15" s="25">
        <f>+'2016 Comparisons'!B66</f>
        <v>313.68</v>
      </c>
      <c r="C15" s="26">
        <f>+'2016 Comparisons'!C66</f>
        <v>0.92210446899307408</v>
      </c>
      <c r="D15" s="25">
        <f>+'2016 Comparisons'!D66</f>
        <v>600.36</v>
      </c>
      <c r="E15" s="26">
        <f t="shared" si="0"/>
        <v>0.90444014607937073</v>
      </c>
      <c r="F15" s="25">
        <f>+'2016 Comparisons'!F66</f>
        <v>11112.06</v>
      </c>
      <c r="G15" s="26">
        <f>+'2016 Comparisons'!G66</f>
        <v>0.93487391560456357</v>
      </c>
      <c r="H15" s="25">
        <f>+'2016 Comparisons'!H66</f>
        <v>451744.56000000006</v>
      </c>
      <c r="I15" s="26">
        <f>+'2016 Comparisons'!I66</f>
        <v>1.2012398148939201</v>
      </c>
      <c r="J15" s="26">
        <f>+'2016 Comparisons'!J66</f>
        <v>0.99066458639273203</v>
      </c>
      <c r="K15" s="33">
        <f>+'2016 Comparisons'!K66</f>
        <v>117494</v>
      </c>
      <c r="L15" s="36">
        <f>AVERAGE($J$8:J15)</f>
        <v>1.1163407229034048</v>
      </c>
      <c r="M15" s="17"/>
      <c r="N15" s="40">
        <f t="shared" si="1"/>
        <v>4.7393591819448654E-2</v>
      </c>
      <c r="O15" s="17"/>
    </row>
    <row r="16" spans="1:19" x14ac:dyDescent="0.3">
      <c r="A16" s="17" t="str">
        <f>+'Rate and Bill Data'!A43</f>
        <v>Kitchener-Wilmot</v>
      </c>
      <c r="B16" s="25">
        <f>+'2016 Comparisons'!B39</f>
        <v>283.32</v>
      </c>
      <c r="C16" s="26">
        <f>+'2016 Comparisons'!C39</f>
        <v>0.83285717340958221</v>
      </c>
      <c r="D16" s="25">
        <f>+'2016 Comparisons'!D39</f>
        <v>626.88</v>
      </c>
      <c r="E16" s="26">
        <f t="shared" si="0"/>
        <v>0.94439242916622679</v>
      </c>
      <c r="F16" s="25">
        <f>+'2016 Comparisons'!F39</f>
        <v>15819.060000000001</v>
      </c>
      <c r="G16" s="26">
        <f>+'2016 Comparisons'!G39</f>
        <v>1.3308807334898776</v>
      </c>
      <c r="H16" s="25">
        <f>+'2016 Comparisons'!H39</f>
        <v>379151.52</v>
      </c>
      <c r="I16" s="26">
        <f>+'2016 Comparisons'!I39</f>
        <v>1.0082067212974262</v>
      </c>
      <c r="J16" s="26">
        <f>+'2016 Comparisons'!J39</f>
        <v>1.0290842643407783</v>
      </c>
      <c r="K16" s="33">
        <f>+'2016 Comparisons'!K39</f>
        <v>91143</v>
      </c>
      <c r="L16" s="36">
        <f>AVERAGE($J$8:J16)</f>
        <v>1.1066455608408907</v>
      </c>
      <c r="M16" s="17"/>
      <c r="N16" s="40">
        <f t="shared" si="1"/>
        <v>3.8190166608364419E-2</v>
      </c>
      <c r="O16" s="17"/>
    </row>
    <row r="17" spans="1:20" x14ac:dyDescent="0.3">
      <c r="A17" s="17" t="str">
        <f>+'Rate and Bill Data'!A25</f>
        <v>EnWin</v>
      </c>
      <c r="B17" s="25">
        <f>+'2016 Comparisons'!B21</f>
        <v>329.28</v>
      </c>
      <c r="C17" s="26">
        <f>+'2016 Comparisons'!C21</f>
        <v>0.96796276316640972</v>
      </c>
      <c r="D17" s="25">
        <f>+'2016 Comparisons'!D21</f>
        <v>727.68000000000006</v>
      </c>
      <c r="E17" s="26">
        <f t="shared" si="0"/>
        <v>1.0962472608085758</v>
      </c>
      <c r="F17" s="25">
        <f>+'2016 Comparisons'!F21</f>
        <v>15800.34</v>
      </c>
      <c r="G17" s="26">
        <f>+'2016 Comparisons'!G21</f>
        <v>1.3293057924168346</v>
      </c>
      <c r="H17" s="25">
        <f>+'2016 Comparisons'!H21</f>
        <v>370506.96</v>
      </c>
      <c r="I17" s="26">
        <f>+'2016 Comparisons'!I21</f>
        <v>0.98521985975284121</v>
      </c>
      <c r="J17" s="26">
        <f>+'2016 Comparisons'!J21</f>
        <v>1.0946839190361652</v>
      </c>
      <c r="K17" s="33">
        <f>+'2016 Comparisons'!K21</f>
        <v>86662</v>
      </c>
      <c r="L17" s="36">
        <f>AVERAGE($J$8:J17)</f>
        <v>1.105449396660418</v>
      </c>
      <c r="M17" s="36">
        <f>AVERAGE(J8:J17)</f>
        <v>1.105449396660418</v>
      </c>
      <c r="N17" s="40">
        <f t="shared" si="1"/>
        <v>3.8627334636083269E-2</v>
      </c>
      <c r="O17" s="40">
        <f>SUM(N8:N17)</f>
        <v>1.2400471773824304</v>
      </c>
      <c r="P17" s="19"/>
    </row>
    <row r="18" spans="1:20" x14ac:dyDescent="0.3">
      <c r="A18" s="17" t="str">
        <f>+'Rate and Bill Data'!A16</f>
        <v>Burlington</v>
      </c>
      <c r="B18" s="25">
        <f>+'2016 Comparisons'!B12</f>
        <v>305.52</v>
      </c>
      <c r="C18" s="26">
        <f>+'2016 Comparisons'!C12</f>
        <v>0.89811705357932914</v>
      </c>
      <c r="D18" s="25">
        <f>+'2016 Comparisons'!D12</f>
        <v>635.28</v>
      </c>
      <c r="E18" s="26">
        <f t="shared" si="0"/>
        <v>0.95704699846975583</v>
      </c>
      <c r="F18" s="25">
        <f>+'2016 Comparisons'!F12</f>
        <v>9559.32</v>
      </c>
      <c r="G18" s="26">
        <f>+'2016 Comparisons'!G12</f>
        <v>0.80423962063892895</v>
      </c>
      <c r="H18" s="25"/>
      <c r="I18" s="26"/>
      <c r="J18" s="26">
        <f>+'2016 Comparisons'!J12</f>
        <v>0.88646789089600464</v>
      </c>
      <c r="K18" s="33">
        <f>+'2016 Comparisons'!K12</f>
        <v>66366</v>
      </c>
      <c r="L18" s="36">
        <f>AVERAGE($J$8:J18)</f>
        <v>1.0855419870454712</v>
      </c>
      <c r="M18" s="17"/>
      <c r="N18" s="40">
        <f>+(K18/SUM($K$18:$K$27)*J18)</f>
        <v>0.10916341122337868</v>
      </c>
      <c r="O18" s="17"/>
    </row>
    <row r="19" spans="1:20" x14ac:dyDescent="0.3">
      <c r="A19" s="17" t="str">
        <f>+'Rate and Bill Data'!A55</f>
        <v>Oakville (interim)</v>
      </c>
      <c r="B19" s="25">
        <f>+'2016 Comparisons'!B51</f>
        <v>334.79999999999995</v>
      </c>
      <c r="C19" s="26">
        <f>+'2016 Comparisons'!C51</f>
        <v>0.98418954418158999</v>
      </c>
      <c r="D19" s="25">
        <f>+'2016 Comparisons'!D51</f>
        <v>807.4799999999999</v>
      </c>
      <c r="E19" s="26">
        <f t="shared" si="0"/>
        <v>1.2164656691921016</v>
      </c>
      <c r="F19" s="25">
        <f>+'2016 Comparisons'!F51</f>
        <v>15749.28</v>
      </c>
      <c r="G19" s="26">
        <f>+'2016 Comparisons'!G51</f>
        <v>1.325010039682349</v>
      </c>
      <c r="H19" s="25"/>
      <c r="I19" s="26"/>
      <c r="J19" s="26">
        <f>+'2016 Comparisons'!J51</f>
        <v>1.17522175101868</v>
      </c>
      <c r="K19" s="33">
        <f>+'2016 Comparisons'!K51</f>
        <v>66530</v>
      </c>
      <c r="L19" s="36">
        <f>AVERAGE($J$8:J19)</f>
        <v>1.0930153007099055</v>
      </c>
      <c r="M19" s="17"/>
      <c r="N19" s="40">
        <f t="shared" ref="N19:N27" si="2">+(K19/SUM($K$18:$K$27)*J19)</f>
        <v>0.1450794132349025</v>
      </c>
      <c r="O19" s="17"/>
    </row>
    <row r="20" spans="1:20" x14ac:dyDescent="0.3">
      <c r="A20" s="17" t="str">
        <f>+'Rate and Bill Data'!A58</f>
        <v>Oshawa</v>
      </c>
      <c r="B20" s="25">
        <f>+'2016 Comparisons'!B54</f>
        <v>270.84000000000003</v>
      </c>
      <c r="C20" s="26">
        <f>+'2016 Comparisons'!C54</f>
        <v>0.79617053807091365</v>
      </c>
      <c r="D20" s="25">
        <f>+'2016 Comparisons'!D54</f>
        <v>569.04</v>
      </c>
      <c r="E20" s="26">
        <f t="shared" si="0"/>
        <v>0.85725668053335513</v>
      </c>
      <c r="F20" s="25">
        <f>+'2016 Comparisons'!F54</f>
        <v>14048.400000000001</v>
      </c>
      <c r="G20" s="26">
        <f>+'2016 Comparisons'!G54</f>
        <v>1.1819125091098459</v>
      </c>
      <c r="H20" s="25">
        <f>+'2016 Comparisons'!H54</f>
        <v>348161.04000000004</v>
      </c>
      <c r="I20" s="26">
        <f>+'2016 Comparisons'!I54</f>
        <v>0.92579953423871819</v>
      </c>
      <c r="J20" s="26">
        <f>+'2016 Comparisons'!J54</f>
        <v>0.94028481548820819</v>
      </c>
      <c r="K20" s="33">
        <f>+'2016 Comparisons'!K54</f>
        <v>54731</v>
      </c>
      <c r="L20" s="36">
        <f>AVERAGE($J$8:J20)</f>
        <v>1.081266801846698</v>
      </c>
      <c r="M20" s="17"/>
      <c r="N20" s="40">
        <f t="shared" si="2"/>
        <v>9.5490738550876128E-2</v>
      </c>
      <c r="O20" s="17"/>
    </row>
    <row r="21" spans="1:20" x14ac:dyDescent="0.3">
      <c r="A21" s="17" t="str">
        <f>+'Rate and Bill Data'!A72</f>
        <v>Waterloo North</v>
      </c>
      <c r="B21" s="25">
        <f>+'2016 Comparisons'!B68</f>
        <v>384.36</v>
      </c>
      <c r="C21" s="26">
        <f>+'2016 Comparisons'!C68</f>
        <v>1.1298778172091877</v>
      </c>
      <c r="D21" s="25">
        <f>+'2016 Comparisons'!D68</f>
        <v>765.12000000000012</v>
      </c>
      <c r="E21" s="26">
        <f t="shared" si="0"/>
        <v>1.1526504839900198</v>
      </c>
      <c r="F21" s="25">
        <f>+'2016 Comparisons'!F68</f>
        <v>16627.260000000002</v>
      </c>
      <c r="G21" s="26">
        <f>+'2016 Comparisons'!G68</f>
        <v>1.3988757855856735</v>
      </c>
      <c r="H21" s="25">
        <f>+'2016 Comparisons'!H68</f>
        <v>566060.6399999999</v>
      </c>
      <c r="I21" s="26">
        <f>+'2016 Comparisons'!I68</f>
        <v>1.5052191849578302</v>
      </c>
      <c r="J21" s="26">
        <f>+'2016 Comparisons'!J68</f>
        <v>1.2966558179356777</v>
      </c>
      <c r="K21" s="33">
        <f>+'2016 Comparisons'!K68</f>
        <v>54674</v>
      </c>
      <c r="L21" s="36">
        <f>AVERAGE($J$8:J21)</f>
        <v>1.0966517315673394</v>
      </c>
      <c r="M21" s="17"/>
      <c r="N21" s="40">
        <f t="shared" si="2"/>
        <v>0.13154489773201153</v>
      </c>
      <c r="O21" s="17"/>
    </row>
    <row r="22" spans="1:20" x14ac:dyDescent="0.3">
      <c r="A22" s="17" t="str">
        <f>+'Rate and Bill Data'!A50</f>
        <v>Niagara Peninsula</v>
      </c>
      <c r="B22" s="25">
        <f>+'2016 Comparisons'!B46</f>
        <v>396.72</v>
      </c>
      <c r="C22" s="26">
        <f>+'2016 Comparisons'!C46</f>
        <v>1.1662116964388305</v>
      </c>
      <c r="D22" s="25">
        <f>+'2016 Comparisons'!D46</f>
        <v>790.19999999999993</v>
      </c>
      <c r="E22" s="26">
        <f t="shared" si="0"/>
        <v>1.1904334123391276</v>
      </c>
      <c r="F22" s="25">
        <f>+'2016 Comparisons'!F46</f>
        <v>11383.86</v>
      </c>
      <c r="G22" s="26">
        <f>+'2016 Comparisons'!G46</f>
        <v>0.95774084849201391</v>
      </c>
      <c r="H22" s="25"/>
      <c r="I22" s="26"/>
      <c r="J22" s="26">
        <f>+'2016 Comparisons'!J46</f>
        <v>1.1047953190899906</v>
      </c>
      <c r="K22" s="33">
        <f>+'2016 Comparisons'!K46</f>
        <v>51824</v>
      </c>
      <c r="L22" s="36">
        <f>AVERAGE($J$8:J22)</f>
        <v>1.0971946374021828</v>
      </c>
      <c r="M22" s="17"/>
      <c r="N22" s="40">
        <f t="shared" si="2"/>
        <v>0.10623832196174203</v>
      </c>
      <c r="O22" s="17"/>
    </row>
    <row r="23" spans="1:20" x14ac:dyDescent="0.3">
      <c r="A23" s="17" t="str">
        <f>+'Rate and Bill Data'!A17</f>
        <v>Cambridge North Dumfries</v>
      </c>
      <c r="B23" s="25">
        <f>+'2016 Comparisons'!B13</f>
        <v>305.76</v>
      </c>
      <c r="C23" s="26">
        <f>+'2016 Comparisons'!C13</f>
        <v>0.89882256579738051</v>
      </c>
      <c r="D23" s="25">
        <f>+'2016 Comparisons'!D13</f>
        <v>506.52</v>
      </c>
      <c r="E23" s="26">
        <f t="shared" si="0"/>
        <v>0.76307052900280303</v>
      </c>
      <c r="F23" s="25">
        <f>+'2016 Comparisons'!F13</f>
        <v>13666.32</v>
      </c>
      <c r="G23" s="26">
        <f>+'2016 Comparisons'!G13</f>
        <v>1.1497675579779951</v>
      </c>
      <c r="H23" s="25">
        <f>+'2016 Comparisons'!H13</f>
        <v>396850.92000000004</v>
      </c>
      <c r="I23" s="26">
        <f>+'2016 Comparisons'!I13</f>
        <v>1.0552714252525406</v>
      </c>
      <c r="J23" s="26">
        <f>+'2016 Comparisons'!J13</f>
        <v>0.96673301950767987</v>
      </c>
      <c r="K23" s="33">
        <f>+'2016 Comparisons'!K13</f>
        <v>52684</v>
      </c>
      <c r="L23" s="36">
        <f>AVERAGE($J$8:J23)</f>
        <v>1.0890407862837763</v>
      </c>
      <c r="M23" s="17"/>
      <c r="N23" s="40">
        <f t="shared" si="2"/>
        <v>9.450477224224825E-2</v>
      </c>
      <c r="O23" s="17"/>
    </row>
    <row r="24" spans="1:20" x14ac:dyDescent="0.3">
      <c r="A24" s="17" t="str">
        <f>+'Rate and Bill Data'!A31</f>
        <v>Guelph</v>
      </c>
      <c r="B24" s="25">
        <f>+'2016 Comparisons'!B27</f>
        <v>365.4</v>
      </c>
      <c r="C24" s="26">
        <f>+'2016 Comparisons'!C27</f>
        <v>1.0741423519831332</v>
      </c>
      <c r="D24" s="25">
        <f>+'2016 Comparisons'!D27</f>
        <v>524.76</v>
      </c>
      <c r="E24" s="26">
        <f t="shared" si="0"/>
        <v>0.79054902234760904</v>
      </c>
      <c r="F24" s="25">
        <f>+'2016 Comparisons'!F27</f>
        <v>10215.66</v>
      </c>
      <c r="G24" s="26">
        <f>+'2016 Comparisons'!G27</f>
        <v>0.85945846806846948</v>
      </c>
      <c r="H24" s="25">
        <f>+'2016 Comparisons'!H27</f>
        <v>335730.36</v>
      </c>
      <c r="I24" s="26">
        <f>+'2016 Comparisons'!I27</f>
        <v>0.8927449519274101</v>
      </c>
      <c r="J24" s="26">
        <f>+'2016 Comparisons'!J27</f>
        <v>0.90422369858165552</v>
      </c>
      <c r="K24" s="33">
        <f>+'2016 Comparisons'!K27</f>
        <v>52963</v>
      </c>
      <c r="L24" s="36">
        <f>AVERAGE($J$8:J24)</f>
        <v>1.0781691928895341</v>
      </c>
      <c r="M24" s="17"/>
      <c r="N24" s="40">
        <f t="shared" si="2"/>
        <v>8.8862168760597812E-2</v>
      </c>
      <c r="O24" s="17"/>
    </row>
    <row r="25" spans="1:20" x14ac:dyDescent="0.3">
      <c r="A25" s="17" t="str">
        <f>+'Rate and Bill Data'!A67</f>
        <v>Thunder Bay</v>
      </c>
      <c r="B25" s="25">
        <f>+'2016 Comparisons'!B63</f>
        <v>276</v>
      </c>
      <c r="C25" s="26">
        <f>+'2016 Comparisons'!C63</f>
        <v>0.81133905075901691</v>
      </c>
      <c r="D25" s="25">
        <f>+'2016 Comparisons'!D63</f>
        <v>661.68000000000006</v>
      </c>
      <c r="E25" s="26">
        <f t="shared" si="0"/>
        <v>0.996818501995133</v>
      </c>
      <c r="F25" s="25">
        <f>+'2016 Comparisons'!F63</f>
        <v>10248.779999999999</v>
      </c>
      <c r="G25" s="26">
        <f>+'2016 Comparisons'!G63</f>
        <v>0.86224490227462225</v>
      </c>
      <c r="H25" s="25"/>
      <c r="I25" s="26"/>
      <c r="J25" s="26">
        <f>+'2016 Comparisons'!J63</f>
        <v>0.89013415167625742</v>
      </c>
      <c r="K25" s="33">
        <f>+'2016 Comparisons'!K63</f>
        <v>50482</v>
      </c>
      <c r="L25" s="36">
        <f>AVERAGE($J$8:J25)</f>
        <v>1.0677228017110185</v>
      </c>
      <c r="M25" s="17"/>
      <c r="N25" s="40">
        <f t="shared" si="2"/>
        <v>8.3379725798613219E-2</v>
      </c>
      <c r="O25" s="17"/>
    </row>
    <row r="26" spans="1:20" x14ac:dyDescent="0.3">
      <c r="A26" s="17" t="str">
        <f>+'Rate and Bill Data'!A29</f>
        <v>Greater Sudbury</v>
      </c>
      <c r="B26" s="25">
        <f>+'2016 Comparisons'!B25</f>
        <v>312.84000000000003</v>
      </c>
      <c r="C26" s="26">
        <f>+'2016 Comparisons'!C25</f>
        <v>0.91963517622989455</v>
      </c>
      <c r="D26" s="25">
        <f>+'2016 Comparisons'!D25</f>
        <v>708.48</v>
      </c>
      <c r="E26" s="26">
        <f t="shared" si="0"/>
        <v>1.0673225309719379</v>
      </c>
      <c r="F26" s="25">
        <f>+'2016 Comparisons'!F25</f>
        <v>14822.28</v>
      </c>
      <c r="G26" s="26">
        <f>+'2016 Comparisons'!G25</f>
        <v>1.2470201692383962</v>
      </c>
      <c r="H26" s="25"/>
      <c r="I26" s="26"/>
      <c r="J26" s="26">
        <f>+'2016 Comparisons'!J25</f>
        <v>1.0779926254800762</v>
      </c>
      <c r="K26" s="33">
        <f>+'2016 Comparisons'!K25</f>
        <v>47187</v>
      </c>
      <c r="L26" s="36">
        <f>AVERAGE($J$8:J26)</f>
        <v>1.0682633187514952</v>
      </c>
      <c r="M26" s="17"/>
      <c r="N26" s="40">
        <f t="shared" si="2"/>
        <v>9.4385787401547072E-2</v>
      </c>
      <c r="O26" s="17"/>
    </row>
    <row r="27" spans="1:20" x14ac:dyDescent="0.3">
      <c r="A27" s="17" t="str">
        <f>+'Rate and Bill Data'!A77</f>
        <v>Whitby</v>
      </c>
      <c r="B27" s="25">
        <f>+'2016 Comparisons'!B73</f>
        <v>362.88</v>
      </c>
      <c r="C27" s="26">
        <f>+'2016 Comparisons'!C73</f>
        <v>1.0667344736935944</v>
      </c>
      <c r="D27" s="25">
        <f>+'2016 Comparisons'!D73</f>
        <v>749.40000000000009</v>
      </c>
      <c r="E27" s="26">
        <f t="shared" si="0"/>
        <v>1.1289683614362724</v>
      </c>
      <c r="F27" s="25">
        <f>+'2016 Comparisons'!F73</f>
        <v>14935.920000000002</v>
      </c>
      <c r="G27" s="26">
        <f>+'2016 Comparisons'!G73</f>
        <v>1.2565808692138556</v>
      </c>
      <c r="H27" s="25"/>
      <c r="I27" s="26"/>
      <c r="J27" s="26">
        <f>+'2016 Comparisons'!J73</f>
        <v>1.1507612347812408</v>
      </c>
      <c r="K27" s="33">
        <f>+'2016 Comparisons'!K73</f>
        <v>41488</v>
      </c>
      <c r="L27" s="36">
        <f>AVERAGE($J$8:J27)</f>
        <v>1.0723882145529824</v>
      </c>
      <c r="M27" s="36">
        <f>AVERAGE(J18:J27)</f>
        <v>1.0393270324455472</v>
      </c>
      <c r="N27" s="40">
        <f t="shared" si="2"/>
        <v>8.8588259508403003E-2</v>
      </c>
      <c r="O27" s="40">
        <f>SUM(N18:N27)</f>
        <v>1.0372374964143203</v>
      </c>
      <c r="P27" s="19"/>
    </row>
    <row r="28" spans="1:20" x14ac:dyDescent="0.3">
      <c r="A28" s="17" t="str">
        <f>+'Rate and Bill Data'!A15</f>
        <v>Brantford</v>
      </c>
      <c r="B28" s="25">
        <f>+'2016 Comparisons'!B11</f>
        <v>281.27999999999997</v>
      </c>
      <c r="C28" s="26">
        <f>+'2016 Comparisons'!C11</f>
        <v>0.82686031955614592</v>
      </c>
      <c r="D28" s="25">
        <f>+'2016 Comparisons'!D11</f>
        <v>483.12</v>
      </c>
      <c r="E28" s="26">
        <f t="shared" si="0"/>
        <v>0.72781851451440072</v>
      </c>
      <c r="F28" s="25">
        <f>+'2016 Comparisons'!F11</f>
        <v>11965.86</v>
      </c>
      <c r="G28" s="26">
        <f>+'2016 Comparisons'!G11</f>
        <v>1.0067053626218743</v>
      </c>
      <c r="H28" s="25"/>
      <c r="I28" s="26"/>
      <c r="J28" s="26">
        <f>+'2016 Comparisons'!J11</f>
        <v>0.85379473223080693</v>
      </c>
      <c r="K28" s="33">
        <f>+'2016 Comparisons'!K11</f>
        <v>38789</v>
      </c>
      <c r="L28" s="36">
        <f>AVERAGE($J$8:J28)</f>
        <v>1.0619790011090693</v>
      </c>
      <c r="M28" s="17"/>
      <c r="N28" s="40">
        <f>+(K28/SUM($K$28:$K$37)*J28)</f>
        <v>9.8887278089311206E-2</v>
      </c>
      <c r="O28" s="17"/>
    </row>
    <row r="29" spans="1:20" x14ac:dyDescent="0.3">
      <c r="A29" s="17" t="str">
        <f>+'Rate and Bill Data'!A13</f>
        <v>Bluewater</v>
      </c>
      <c r="B29" s="25">
        <f>+'2016 Comparisons'!B9</f>
        <v>397.79999999999995</v>
      </c>
      <c r="C29" s="26">
        <f>+'2016 Comparisons'!C9</f>
        <v>1.1693865014200613</v>
      </c>
      <c r="D29" s="25">
        <f>+'2016 Comparisons'!D9</f>
        <v>799.31999999999994</v>
      </c>
      <c r="E29" s="26">
        <f t="shared" si="0"/>
        <v>1.2041726590115307</v>
      </c>
      <c r="F29" s="25">
        <f>+'2016 Comparisons'!F9</f>
        <v>14722.079999999998</v>
      </c>
      <c r="G29" s="26">
        <f>+'2016 Comparisons'!G9</f>
        <v>1.2385901961871726</v>
      </c>
      <c r="H29" s="25">
        <f>+'2016 Comparisons'!H9</f>
        <v>536714.88000000012</v>
      </c>
      <c r="I29" s="26">
        <f>+'2016 Comparisons'!I9</f>
        <v>1.4271854941695645</v>
      </c>
      <c r="J29" s="26">
        <f>+'2016 Comparisons'!J9</f>
        <v>1.2598337126970822</v>
      </c>
      <c r="K29" s="33">
        <f>+'2016 Comparisons'!K9</f>
        <v>36115</v>
      </c>
      <c r="L29" s="36">
        <f>AVERAGE($J$8:J29)</f>
        <v>1.0709723970903426</v>
      </c>
      <c r="M29" s="17"/>
      <c r="N29" s="40">
        <f t="shared" ref="N29:N37" si="3">+(K29/SUM($K$28:$K$37)*J29)</f>
        <v>0.13585612198699668</v>
      </c>
      <c r="O29" s="17"/>
    </row>
    <row r="30" spans="1:20" ht="15" x14ac:dyDescent="0.25">
      <c r="A30" s="17" t="str">
        <f>+'Rate and Bill Data'!A60</f>
        <v>Peterborough</v>
      </c>
      <c r="B30" s="25">
        <f>+'2016 Comparisons'!B56</f>
        <v>272.64</v>
      </c>
      <c r="C30" s="26">
        <f>+'2016 Comparisons'!C56</f>
        <v>0.80146187970629845</v>
      </c>
      <c r="D30" s="25">
        <f>+'2016 Comparisons'!D56</f>
        <v>584.76</v>
      </c>
      <c r="E30" s="26">
        <f t="shared" si="0"/>
        <v>0.88093880308710237</v>
      </c>
      <c r="F30" s="25">
        <f>+'2016 Comparisons'!F56</f>
        <v>10045.44</v>
      </c>
      <c r="G30" s="26">
        <f>+'2016 Comparisons'!G56</f>
        <v>0.84513760965749896</v>
      </c>
      <c r="H30" s="25">
        <f>+'2016 Comparisons'!H56</f>
        <v>166332.24</v>
      </c>
      <c r="I30" s="26">
        <f>+'2016 Comparisons'!I56</f>
        <v>0.44229621534012725</v>
      </c>
      <c r="J30" s="26">
        <f>+'2016 Comparisons'!J56</f>
        <v>0.74245862694775677</v>
      </c>
      <c r="K30" s="33">
        <f>+'2016 Comparisons'!K56</f>
        <v>36058</v>
      </c>
      <c r="L30" s="36">
        <f>AVERAGE($J$8:J30)</f>
        <v>1.056689189692839</v>
      </c>
      <c r="M30" s="17"/>
      <c r="N30" s="40">
        <f t="shared" si="3"/>
        <v>7.9937812724450857E-2</v>
      </c>
      <c r="O30" s="17"/>
      <c r="T30" s="4"/>
    </row>
    <row r="31" spans="1:20" ht="15" x14ac:dyDescent="0.25">
      <c r="A31" s="17" t="str">
        <f>+'Rate and Bill Data'!A49</f>
        <v xml:space="preserve">Newmarket-Tay </v>
      </c>
      <c r="B31" s="25">
        <f>+'2016 Comparisons'!B45</f>
        <v>323.27999999999997</v>
      </c>
      <c r="C31" s="26">
        <f>+'2016 Comparisons'!C45</f>
        <v>0.95032495771512671</v>
      </c>
      <c r="D31" s="25">
        <f>+'2016 Comparisons'!D45</f>
        <v>834.72</v>
      </c>
      <c r="E31" s="26">
        <f t="shared" si="0"/>
        <v>1.257502629647832</v>
      </c>
      <c r="F31" s="25">
        <f>+'2016 Comparisons'!F45</f>
        <v>15794.52</v>
      </c>
      <c r="G31" s="26">
        <f>+'2016 Comparisons'!G45</f>
        <v>1.328816147275536</v>
      </c>
      <c r="H31" s="25"/>
      <c r="I31" s="26"/>
      <c r="J31" s="26">
        <f>+'2016 Comparisons'!J45</f>
        <v>1.1788812448794983</v>
      </c>
      <c r="K31" s="33">
        <f>+'2016 Comparisons'!K45</f>
        <v>34871</v>
      </c>
      <c r="L31" s="36">
        <f>AVERAGE($J$8:J31)</f>
        <v>1.0617805253256163</v>
      </c>
      <c r="M31" s="17"/>
      <c r="N31" s="40">
        <f t="shared" si="3"/>
        <v>0.12274754897715168</v>
      </c>
      <c r="O31" s="17"/>
      <c r="T31" s="4"/>
    </row>
    <row r="32" spans="1:20" ht="15" x14ac:dyDescent="0.25">
      <c r="A32" s="17" t="str">
        <f>+'Rate and Bill Data'!A62</f>
        <v>PUC Distribution</v>
      </c>
      <c r="B32" s="25">
        <f>+'2016 Comparisons'!B58</f>
        <v>290.28000000000003</v>
      </c>
      <c r="C32" s="26">
        <f>+'2016 Comparisons'!C58</f>
        <v>0.8533170277330705</v>
      </c>
      <c r="D32" s="25">
        <f>+'2016 Comparisons'!D58</f>
        <v>687.24</v>
      </c>
      <c r="E32" s="26">
        <f t="shared" si="0"/>
        <v>1.0353245485901572</v>
      </c>
      <c r="F32" s="25">
        <f>+'2016 Comparisons'!F58</f>
        <v>17432.34</v>
      </c>
      <c r="G32" s="26">
        <f>+'2016 Comparisons'!G58</f>
        <v>1.4666083475026286</v>
      </c>
      <c r="H32" s="25"/>
      <c r="I32" s="26"/>
      <c r="J32" s="26">
        <f>+'2016 Comparisons'!J58</f>
        <v>1.1184166412752854</v>
      </c>
      <c r="K32" s="33">
        <f>+'2016 Comparisons'!K58</f>
        <v>33487</v>
      </c>
      <c r="L32" s="36">
        <f>AVERAGE($J$8:J32)</f>
        <v>1.0640459699636031</v>
      </c>
      <c r="M32" s="17"/>
      <c r="N32" s="40">
        <f t="shared" si="3"/>
        <v>0.11182997586296257</v>
      </c>
      <c r="O32" s="17"/>
      <c r="T32" s="4"/>
    </row>
    <row r="33" spans="1:20" x14ac:dyDescent="0.3">
      <c r="A33" s="17" t="str">
        <f>+'Rate and Bill Data'!A24</f>
        <v>Entegrus</v>
      </c>
      <c r="B33" s="25">
        <f>+'2016 Comparisons'!B20</f>
        <v>301.68</v>
      </c>
      <c r="C33" s="26">
        <f>+'2016 Comparisons'!C20</f>
        <v>0.88682885809050815</v>
      </c>
      <c r="D33" s="25">
        <f>+'2016 Comparisons'!D20</f>
        <v>597.59999999999991</v>
      </c>
      <c r="E33" s="26">
        <f t="shared" si="0"/>
        <v>0.90028221616535387</v>
      </c>
      <c r="F33" s="25">
        <f>+'2016 Comparisons'!F20</f>
        <v>10832.64</v>
      </c>
      <c r="G33" s="26">
        <f>+'2016 Comparisons'!G20</f>
        <v>0.91136590093417602</v>
      </c>
      <c r="H33" s="25"/>
      <c r="I33" s="26"/>
      <c r="J33" s="26">
        <f>+'2016 Comparisons'!J20</f>
        <v>0.89949232506334598</v>
      </c>
      <c r="K33" s="33">
        <f>+'2016 Comparisons'!K20</f>
        <v>40503</v>
      </c>
      <c r="L33" s="36">
        <f>AVERAGE($J$8:J33)</f>
        <v>1.0577169836212854</v>
      </c>
      <c r="M33" s="17"/>
      <c r="N33" s="40">
        <f t="shared" si="3"/>
        <v>0.10878349872961199</v>
      </c>
      <c r="O33" s="17"/>
      <c r="T33" s="4"/>
    </row>
    <row r="34" spans="1:20" x14ac:dyDescent="0.3">
      <c r="A34" s="17" t="str">
        <f>+'Rate and Bill Data'!A48</f>
        <v>Milton (DRO)</v>
      </c>
      <c r="B34" s="25">
        <f>+'2016 Comparisons'!B44</f>
        <v>329.76</v>
      </c>
      <c r="C34" s="26">
        <f>+'2016 Comparisons'!C44</f>
        <v>0.96937378760251236</v>
      </c>
      <c r="D34" s="25">
        <f>+'2016 Comparisons'!D44</f>
        <v>616.19999999999993</v>
      </c>
      <c r="E34" s="26">
        <f t="shared" si="0"/>
        <v>0.92830304819459686</v>
      </c>
      <c r="F34" s="25">
        <f>+'2016 Comparisons'!F44</f>
        <v>10612.26</v>
      </c>
      <c r="G34" s="26">
        <f>+'2016 Comparisons'!G44</f>
        <v>0.89282500810953924</v>
      </c>
      <c r="H34" s="25">
        <f>+'2016 Comparisons'!H44</f>
        <v>150130.91999999998</v>
      </c>
      <c r="I34" s="26">
        <f>+'2016 Comparisons'!I44</f>
        <v>0.39921507533074413</v>
      </c>
      <c r="J34" s="26">
        <f>+'2016 Comparisons'!J44</f>
        <v>0.79742922980934816</v>
      </c>
      <c r="K34" s="33">
        <f>+'2016 Comparisons'!K44</f>
        <v>35111</v>
      </c>
      <c r="L34" s="36">
        <f>AVERAGE($J$8:J34)</f>
        <v>1.0480766964430657</v>
      </c>
      <c r="M34" s="17"/>
      <c r="N34" s="40">
        <f t="shared" si="3"/>
        <v>8.3601432310165633E-2</v>
      </c>
      <c r="O34" s="17"/>
      <c r="T34" s="4"/>
    </row>
    <row r="35" spans="1:20" x14ac:dyDescent="0.3">
      <c r="A35" s="17" t="str">
        <f>+'Rate and Bill Data'!A27</f>
        <v>Essex</v>
      </c>
      <c r="B35" s="25">
        <f>+'2016 Comparisons'!B23</f>
        <v>310.32</v>
      </c>
      <c r="C35" s="26">
        <f>+'2016 Comparisons'!C23</f>
        <v>0.91222729794035562</v>
      </c>
      <c r="D35" s="25">
        <f>+'2016 Comparisons'!D23</f>
        <v>697.56</v>
      </c>
      <c r="E35" s="26">
        <f t="shared" si="0"/>
        <v>1.0508715908773498</v>
      </c>
      <c r="F35" s="25">
        <f>+'2016 Comparisons'!F23</f>
        <v>9260.5799999999981</v>
      </c>
      <c r="G35" s="26">
        <f>+'2016 Comparisons'!G23</f>
        <v>0.77910618601495207</v>
      </c>
      <c r="H35" s="25"/>
      <c r="I35" s="26"/>
      <c r="J35" s="26">
        <f>+'2016 Comparisons'!J23</f>
        <v>0.91406835827755251</v>
      </c>
      <c r="K35" s="33">
        <f>+'2016 Comparisons'!K23</f>
        <v>28640</v>
      </c>
      <c r="L35" s="36">
        <f>AVERAGE($J$8:J35)</f>
        <v>1.0432906843657259</v>
      </c>
      <c r="M35" s="17"/>
      <c r="N35" s="40">
        <f t="shared" si="3"/>
        <v>7.8168190325821063E-2</v>
      </c>
      <c r="O35" s="17"/>
      <c r="T35" s="4"/>
    </row>
    <row r="36" spans="1:20" x14ac:dyDescent="0.3">
      <c r="A36" s="17" t="str">
        <f>+'Rate and Bill Data'!A42</f>
        <v>Kingston</v>
      </c>
      <c r="B36" s="25">
        <f>+'2016 Comparisons'!B38</f>
        <v>301.20000000000005</v>
      </c>
      <c r="C36" s="26">
        <f>+'2016 Comparisons'!C38</f>
        <v>0.88541783365440563</v>
      </c>
      <c r="D36" s="25">
        <f>+'2016 Comparisons'!D38</f>
        <v>521.64</v>
      </c>
      <c r="E36" s="26">
        <f t="shared" si="0"/>
        <v>0.78584875374915542</v>
      </c>
      <c r="F36" s="25">
        <f>+'2016 Comparisons'!F38</f>
        <v>10222.14</v>
      </c>
      <c r="G36" s="26">
        <f>+'2016 Comparisons'!G38</f>
        <v>0.86000363997836893</v>
      </c>
      <c r="H36" s="25">
        <f>+'2016 Comparisons'!H38</f>
        <v>200544</v>
      </c>
      <c r="I36" s="26">
        <f>+'2016 Comparisons'!I38</f>
        <v>0.53326914980024609</v>
      </c>
      <c r="J36" s="26">
        <f>+'2016 Comparisons'!J38</f>
        <v>0.76613484429554402</v>
      </c>
      <c r="K36" s="33">
        <f>+'2016 Comparisons'!K38</f>
        <v>27356</v>
      </c>
      <c r="L36" s="36">
        <f>AVERAGE($J$8:J36)</f>
        <v>1.0337335864322714</v>
      </c>
      <c r="M36" s="17"/>
      <c r="N36" s="40">
        <f t="shared" si="3"/>
        <v>6.2580089280688256E-2</v>
      </c>
      <c r="O36" s="17"/>
    </row>
    <row r="37" spans="1:20" x14ac:dyDescent="0.3">
      <c r="A37" s="17" t="str">
        <f>+'Rate and Bill Data'!A53</f>
        <v>North Bay</v>
      </c>
      <c r="B37" s="25">
        <f>+'2016 Comparisons'!B49</f>
        <v>330.48</v>
      </c>
      <c r="C37" s="26">
        <f>+'2016 Comparisons'!C49</f>
        <v>0.97149032425666648</v>
      </c>
      <c r="D37" s="25">
        <f>+'2016 Comparisons'!D49</f>
        <v>721.08</v>
      </c>
      <c r="E37" s="26">
        <f t="shared" si="0"/>
        <v>1.0863043849272314</v>
      </c>
      <c r="F37" s="25">
        <f>+'2016 Comparisons'!F49</f>
        <v>11086.02</v>
      </c>
      <c r="G37" s="26">
        <f>+'2016 Comparisons'!G49</f>
        <v>0.93268313218885657</v>
      </c>
      <c r="H37" s="25"/>
      <c r="I37" s="26"/>
      <c r="J37" s="26">
        <f>+'2016 Comparisons'!J49</f>
        <v>0.99682594712425143</v>
      </c>
      <c r="K37" s="33">
        <f>+'2016 Comparisons'!K49</f>
        <v>23975</v>
      </c>
      <c r="L37" s="36">
        <f>AVERAGE($J$8:J37)</f>
        <v>1.0325033317886707</v>
      </c>
      <c r="M37" s="36">
        <f>AVERAGE(J28:J37)</f>
        <v>0.95273356626004713</v>
      </c>
      <c r="N37" s="40">
        <f t="shared" si="3"/>
        <v>7.1360242702569174E-2</v>
      </c>
      <c r="O37" s="40">
        <f>SUM(N28:N37)</f>
        <v>0.95375219098972919</v>
      </c>
    </row>
    <row r="38" spans="1:20" x14ac:dyDescent="0.3">
      <c r="A38" s="17" t="str">
        <f>+'Rate and Bill Data'!A75</f>
        <v>WestCoast Huron</v>
      </c>
      <c r="B38" s="25">
        <f>+'2016 Comparisons'!B71</f>
        <v>425.28</v>
      </c>
      <c r="C38" s="26">
        <f>+'2016 Comparisons'!C71</f>
        <v>1.2501676503869374</v>
      </c>
      <c r="D38" s="25">
        <f>+'2016 Comparisons'!D71</f>
        <v>642.72</v>
      </c>
      <c r="E38" s="26">
        <f t="shared" si="0"/>
        <v>0.96825533128145314</v>
      </c>
      <c r="F38" s="25">
        <f>+'2016 Comparisons'!F71</f>
        <v>8964</v>
      </c>
      <c r="G38" s="26">
        <f>+'2016 Comparisons'!G71</f>
        <v>0.75415447536094193</v>
      </c>
      <c r="H38" s="25">
        <f>+'2016 Comparisons'!H71</f>
        <v>152306.87999999998</v>
      </c>
      <c r="I38" s="26">
        <f>+'2016 Comparisons'!I71</f>
        <v>0.40500119877098339</v>
      </c>
      <c r="J38" s="26">
        <f>+'2016 Comparisons'!J71</f>
        <v>0.84439466395007901</v>
      </c>
      <c r="K38" s="33">
        <f>+'2016 Comparisons'!K72</f>
        <v>22822</v>
      </c>
      <c r="L38" s="36">
        <f>AVERAGE($J$8:J38)</f>
        <v>1.0264353102454904</v>
      </c>
      <c r="M38" s="17"/>
      <c r="N38" s="40">
        <f>+(K38/SUM($K$38:$K$47)*J38)</f>
        <v>9.3644732978281825E-2</v>
      </c>
      <c r="O38" s="17"/>
    </row>
    <row r="39" spans="1:20" x14ac:dyDescent="0.3">
      <c r="A39" s="17" t="str">
        <f>+'Rate and Bill Data'!A73</f>
        <v>Welland</v>
      </c>
      <c r="B39" s="25">
        <f>+'2016 Comparisons'!B69</f>
        <v>325.92000000000007</v>
      </c>
      <c r="C39" s="26">
        <f>+'2016 Comparisons'!C69</f>
        <v>0.95808559211369149</v>
      </c>
      <c r="D39" s="25">
        <f>+'2016 Comparisons'!D69</f>
        <v>557.16</v>
      </c>
      <c r="E39" s="26">
        <f t="shared" si="0"/>
        <v>0.83935950394693548</v>
      </c>
      <c r="F39" s="25">
        <f>+'2016 Comparisons'!F69</f>
        <v>10761.24</v>
      </c>
      <c r="G39" s="26">
        <f>+'2016 Comparisons'!G69</f>
        <v>0.90535891414917258</v>
      </c>
      <c r="H39" s="25">
        <f>+'2016 Comparisons'!H69</f>
        <v>196922.76</v>
      </c>
      <c r="I39" s="26">
        <f>+'2016 Comparisons'!I69</f>
        <v>0.52363986357865566</v>
      </c>
      <c r="J39" s="26">
        <f>+'2016 Comparisons'!J69</f>
        <v>0.80661096844711389</v>
      </c>
      <c r="K39" s="33">
        <f>+'2016 Comparisons'!K69</f>
        <v>22470</v>
      </c>
      <c r="L39" s="36">
        <f>AVERAGE($J$8:J39)</f>
        <v>1.0195657995642911</v>
      </c>
      <c r="M39" s="17"/>
      <c r="N39" s="40">
        <f t="shared" ref="N39:N47" si="4">+(K39/SUM($K$38:$K$47)*J39)</f>
        <v>8.8074740074672947E-2</v>
      </c>
      <c r="O39" s="17"/>
    </row>
    <row r="40" spans="1:20" x14ac:dyDescent="0.3">
      <c r="A40" s="17" t="str">
        <f>+'Rate and Bill Data'!A32</f>
        <v>Haldimand County</v>
      </c>
      <c r="B40" s="25">
        <f>+'2016 Comparisons'!B28</f>
        <v>438.96</v>
      </c>
      <c r="C40" s="26">
        <f>+'2016 Comparisons'!C28</f>
        <v>1.2903818468158625</v>
      </c>
      <c r="D40" s="25">
        <f>+'2016 Comparisons'!D28</f>
        <v>779.28</v>
      </c>
      <c r="E40" s="26">
        <f t="shared" si="0"/>
        <v>1.17398247224454</v>
      </c>
      <c r="F40" s="25">
        <f>+'2016 Comparisons'!F28</f>
        <v>12805.02</v>
      </c>
      <c r="G40" s="26">
        <f>+'2016 Comparisons'!G28</f>
        <v>1.0773051249538566</v>
      </c>
      <c r="H40" s="25"/>
      <c r="I40" s="26"/>
      <c r="J40" s="26">
        <f>+'2016 Comparisons'!J28</f>
        <v>1.1805564813380864</v>
      </c>
      <c r="K40" s="33">
        <f>+'2016 Comparisons'!K28</f>
        <v>21323</v>
      </c>
      <c r="L40" s="36">
        <f>AVERAGE($J$8:J40)</f>
        <v>1.024444305072588</v>
      </c>
      <c r="M40" s="17"/>
      <c r="N40" s="40">
        <f t="shared" si="4"/>
        <v>0.1223261341955819</v>
      </c>
      <c r="O40" s="17"/>
    </row>
    <row r="41" spans="1:20" x14ac:dyDescent="0.3">
      <c r="A41" s="17" t="str">
        <f>+'Rate and Bill Data'!A33</f>
        <v>Halton Hills</v>
      </c>
      <c r="B41" s="25">
        <f>+'2016 Comparisons'!B29</f>
        <v>300.48</v>
      </c>
      <c r="C41" s="26">
        <f>+'2016 Comparisons'!C29</f>
        <v>0.88330129700025151</v>
      </c>
      <c r="D41" s="25">
        <f>+'2016 Comparisons'!D29</f>
        <v>567.72</v>
      </c>
      <c r="E41" s="26">
        <f t="shared" si="0"/>
        <v>0.85526810535708642</v>
      </c>
      <c r="F41" s="25">
        <f>+'2016 Comparisons'!F29</f>
        <v>12231.000000000002</v>
      </c>
      <c r="G41" s="26">
        <f>+'2016 Comparisons'!G29</f>
        <v>1.0290119799352613</v>
      </c>
      <c r="H41" s="25"/>
      <c r="I41" s="26"/>
      <c r="J41" s="26">
        <f>+'2016 Comparisons'!J29</f>
        <v>0.9225271274308664</v>
      </c>
      <c r="K41" s="33">
        <f>+'2016 Comparisons'!K29</f>
        <v>21534</v>
      </c>
      <c r="L41" s="36">
        <f>AVERAGE($J$8:J41)</f>
        <v>1.021446741024302</v>
      </c>
      <c r="M41" s="17"/>
      <c r="N41" s="40">
        <f t="shared" si="4"/>
        <v>9.6535717503116236E-2</v>
      </c>
      <c r="O41" s="17"/>
    </row>
    <row r="42" spans="1:20" x14ac:dyDescent="0.3">
      <c r="A42" s="17" t="str">
        <f>+'Rate and Bill Data'!A28</f>
        <v>Festival</v>
      </c>
      <c r="B42" s="25">
        <f>+'2016 Comparisons'!B24</f>
        <v>350.52</v>
      </c>
      <c r="C42" s="26">
        <f>+'2016 Comparisons'!C24</f>
        <v>1.0304005944639514</v>
      </c>
      <c r="D42" s="25">
        <f>+'2016 Comparisons'!D24</f>
        <v>746.04</v>
      </c>
      <c r="E42" s="26">
        <f t="shared" si="0"/>
        <v>1.1239065337148606</v>
      </c>
      <c r="F42" s="25">
        <f>+'2016 Comparisons'!F24</f>
        <v>10267.439999999999</v>
      </c>
      <c r="G42" s="26">
        <f>+'2016 Comparisons'!G24</f>
        <v>0.86381479545961048</v>
      </c>
      <c r="H42" s="25">
        <f>+'2016 Comparisons'!H24</f>
        <v>270881.64</v>
      </c>
      <c r="I42" s="26">
        <f>+'2016 Comparisons'!I24</f>
        <v>0.72030488002281967</v>
      </c>
      <c r="J42" s="26">
        <f>+'2016 Comparisons'!J24</f>
        <v>1.0060406412128076</v>
      </c>
      <c r="K42" s="33">
        <f>+'2016 Comparisons'!K24</f>
        <v>20362</v>
      </c>
      <c r="L42" s="36">
        <f>AVERAGE($J$8:J42)</f>
        <v>1.0210065667439736</v>
      </c>
      <c r="M42" s="17"/>
      <c r="N42" s="40">
        <f t="shared" si="4"/>
        <v>9.9545156309832489E-2</v>
      </c>
      <c r="O42" s="17"/>
    </row>
    <row r="43" spans="1:20" x14ac:dyDescent="0.3">
      <c r="A43" s="17" t="str">
        <f>+'Rate and Bill Data'!A19</f>
        <v>Centre Wellington</v>
      </c>
      <c r="B43" s="25">
        <f>+'2016 Comparisons'!B15</f>
        <v>325.20000000000005</v>
      </c>
      <c r="C43" s="26">
        <f>+'2016 Comparisons'!C15</f>
        <v>0.95596905545953748</v>
      </c>
      <c r="D43" s="25">
        <f>+'2016 Comparisons'!D15</f>
        <v>671.4</v>
      </c>
      <c r="E43" s="26">
        <f t="shared" si="0"/>
        <v>1.0114616464749309</v>
      </c>
      <c r="F43" s="25">
        <f>+'2016 Comparisons'!F15</f>
        <v>12968.82</v>
      </c>
      <c r="G43" s="26">
        <f>+'2016 Comparisons'!G15</f>
        <v>1.091085859342982</v>
      </c>
      <c r="H43" s="25"/>
      <c r="I43" s="26"/>
      <c r="J43" s="26">
        <f>+'2016 Comparisons'!J15</f>
        <v>1.0195055204258168</v>
      </c>
      <c r="K43" s="33">
        <f>+'2016 Comparisons'!K14</f>
        <v>28627</v>
      </c>
      <c r="L43" s="36">
        <f>AVERAGE($J$8:J43)</f>
        <v>1.0209648710129136</v>
      </c>
      <c r="M43" s="17"/>
      <c r="N43" s="40">
        <f t="shared" si="4"/>
        <v>0.14182395562977976</v>
      </c>
      <c r="O43" s="17"/>
    </row>
    <row r="44" spans="1:20" x14ac:dyDescent="0.3">
      <c r="A44" s="17" t="str">
        <f>+'Rate and Bill Data'!A52</f>
        <v>Norfolk</v>
      </c>
      <c r="B44" s="25">
        <f>+'2016 Comparisons'!B48</f>
        <v>455.64</v>
      </c>
      <c r="C44" s="26">
        <f>+'2016 Comparisons'!C48</f>
        <v>1.3394149459704292</v>
      </c>
      <c r="D44" s="25">
        <f>+'2016 Comparisons'!D48</f>
        <v>974.15999999999985</v>
      </c>
      <c r="E44" s="26">
        <f t="shared" si="0"/>
        <v>1.4675684800864142</v>
      </c>
      <c r="F44" s="25">
        <f>+'2016 Comparisons'!F48</f>
        <v>14827.199999999999</v>
      </c>
      <c r="G44" s="26">
        <f>+'2016 Comparisons'!G48</f>
        <v>1.2474340960588752</v>
      </c>
      <c r="H44" s="25"/>
      <c r="I44" s="26"/>
      <c r="J44" s="26">
        <f>+'2016 Comparisons'!J48</f>
        <v>1.3514725073719063</v>
      </c>
      <c r="K44" s="33">
        <f>+'2016 Comparisons'!K48</f>
        <v>19559</v>
      </c>
      <c r="L44" s="36">
        <f>AVERAGE($J$8:J44)</f>
        <v>1.0298975098334271</v>
      </c>
      <c r="M44" s="17"/>
      <c r="N44" s="40">
        <f t="shared" si="4"/>
        <v>0.12845116174903598</v>
      </c>
      <c r="O44" s="17"/>
    </row>
    <row r="45" spans="1:20" x14ac:dyDescent="0.3">
      <c r="A45" s="17" t="str">
        <f>+'Rate and Bill Data'!A66</f>
        <v>Sioux Lookout</v>
      </c>
      <c r="B45" s="25">
        <f>+'2016 Comparisons'!B62</f>
        <v>460.20000000000005</v>
      </c>
      <c r="C45" s="26">
        <f>+'2016 Comparisons'!C62</f>
        <v>1.3528196781134045</v>
      </c>
      <c r="D45" s="25">
        <f>+'2016 Comparisons'!D62</f>
        <v>708.72</v>
      </c>
      <c r="E45" s="26">
        <f t="shared" si="0"/>
        <v>1.0676840900948958</v>
      </c>
      <c r="F45" s="25">
        <f>+'2016 Comparisons'!F62</f>
        <v>8557.26</v>
      </c>
      <c r="G45" s="26">
        <f>+'2016 Comparisons'!G62</f>
        <v>0.71993484223864057</v>
      </c>
      <c r="H45" s="25"/>
      <c r="I45" s="26"/>
      <c r="J45" s="26">
        <f>+'2016 Comparisons'!J62</f>
        <v>1.0468128701489803</v>
      </c>
      <c r="K45" s="33">
        <f>+'2016 Comparisons'!K61</f>
        <v>16918</v>
      </c>
      <c r="L45" s="36">
        <f>AVERAGE($J$8:J45)</f>
        <v>1.0303426508943627</v>
      </c>
      <c r="M45" s="17"/>
      <c r="N45" s="40">
        <f t="shared" si="4"/>
        <v>8.6060179687541663E-2</v>
      </c>
      <c r="O45" s="17"/>
    </row>
    <row r="46" spans="1:20" x14ac:dyDescent="0.3">
      <c r="A46" s="17" t="str">
        <f>+'Rate and Bill Data'!A20</f>
        <v>COLLUS</v>
      </c>
      <c r="B46" s="25">
        <f>+'2016 Comparisons'!B16</f>
        <v>311.88</v>
      </c>
      <c r="C46" s="26">
        <f>+'2016 Comparisons'!C16</f>
        <v>0.91681312735768916</v>
      </c>
      <c r="D46" s="25">
        <f>+'2016 Comparisons'!D16</f>
        <v>576.59999999999991</v>
      </c>
      <c r="E46" s="26">
        <f t="shared" si="0"/>
        <v>0.86864579290653121</v>
      </c>
      <c r="F46" s="25">
        <f>+'2016 Comparisons'!F16</f>
        <v>10861.380000000001</v>
      </c>
      <c r="G46" s="26">
        <f>+'2016 Comparisons'!G16</f>
        <v>0.91378383931234142</v>
      </c>
      <c r="H46" s="25"/>
      <c r="I46" s="26"/>
      <c r="J46" s="26">
        <f>+'2016 Comparisons'!J16</f>
        <v>0.89974758652552056</v>
      </c>
      <c r="K46" s="33">
        <f>+'2016 Comparisons'!K16</f>
        <v>16426</v>
      </c>
      <c r="L46" s="36">
        <f>AVERAGE($J$8:J46)</f>
        <v>1.0269940595002898</v>
      </c>
      <c r="M46" s="17"/>
      <c r="N46" s="40">
        <f t="shared" si="4"/>
        <v>7.1818558387199319E-2</v>
      </c>
      <c r="O46" s="17"/>
    </row>
    <row r="47" spans="1:20" x14ac:dyDescent="0.3">
      <c r="A47" s="17" t="str">
        <f>+'Rate and Bill Data'!A78</f>
        <v>Woodstock</v>
      </c>
      <c r="B47" s="25">
        <f>+'2016 Comparisons'!B74</f>
        <v>367.43999999999994</v>
      </c>
      <c r="C47" s="26">
        <f>+'2016 Comparisons'!C74</f>
        <v>1.0801392058365693</v>
      </c>
      <c r="D47" s="25">
        <f>+'2016 Comparisons'!D74</f>
        <v>650.28</v>
      </c>
      <c r="E47" s="26">
        <f t="shared" si="0"/>
        <v>0.97964444365462922</v>
      </c>
      <c r="F47" s="25">
        <f>+'2016 Comparisons'!F74</f>
        <v>9412.6200000000008</v>
      </c>
      <c r="G47" s="26">
        <f>+'2016 Comparisons'!G74</f>
        <v>0.79189753434537147</v>
      </c>
      <c r="H47" s="25"/>
      <c r="I47" s="26"/>
      <c r="J47" s="26">
        <f>+'2016 Comparisons'!J74</f>
        <v>0.95056039461219</v>
      </c>
      <c r="K47" s="33">
        <f>+'2016 Comparisons'!K74</f>
        <v>15745</v>
      </c>
      <c r="L47" s="36">
        <f>AVERAGE($J$8:J47)</f>
        <v>1.0250832178780873</v>
      </c>
      <c r="M47" s="36">
        <f>AVERAGE(J38:J47)</f>
        <v>1.0028228761463367</v>
      </c>
      <c r="N47" s="40">
        <f t="shared" si="4"/>
        <v>7.2728822238485272E-2</v>
      </c>
      <c r="O47" s="40">
        <f>SUM(N38:N47)</f>
        <v>1.0010091587535275</v>
      </c>
    </row>
    <row r="48" spans="1:20" x14ac:dyDescent="0.3">
      <c r="A48" s="17" t="str">
        <f>+'Rate and Bill Data'!A40</f>
        <v>Innpower</v>
      </c>
      <c r="B48" s="25">
        <f>+'2016 Comparisons'!B36</f>
        <v>431.64</v>
      </c>
      <c r="C48" s="26">
        <f>+'2016 Comparisons'!C36</f>
        <v>1.2688637241652974</v>
      </c>
      <c r="D48" s="25">
        <f>+'2016 Comparisons'!D36</f>
        <v>611.16</v>
      </c>
      <c r="E48" s="26">
        <f t="shared" si="0"/>
        <v>0.92071030661247943</v>
      </c>
      <c r="F48" s="25">
        <f>+'2016 Comparisons'!F36</f>
        <v>11158.8</v>
      </c>
      <c r="G48" s="26">
        <f>+'2016 Comparisons'!G36</f>
        <v>0.93880622039911632</v>
      </c>
      <c r="H48" s="25"/>
      <c r="I48" s="26"/>
      <c r="J48" s="26">
        <f>+'2016 Comparisons'!J36</f>
        <v>1.0427934170589643</v>
      </c>
      <c r="K48" s="33">
        <f>+'2016 Comparisons'!K36</f>
        <v>15790</v>
      </c>
      <c r="L48" s="36">
        <f>AVERAGE($J$8:J48)</f>
        <v>1.0255151739556698</v>
      </c>
      <c r="M48" s="17"/>
      <c r="N48" s="40">
        <f>+(K48/SUM($K$48:$K$57)*J48)</f>
        <v>0.12869665985650566</v>
      </c>
      <c r="O48" s="17"/>
    </row>
    <row r="49" spans="1:15" x14ac:dyDescent="0.3">
      <c r="A49" s="17" t="str">
        <f>+'Rate and Bill Data'!A26</f>
        <v xml:space="preserve">Erie Thames </v>
      </c>
      <c r="B49" s="25">
        <f>+'2016 Comparisons'!B22</f>
        <v>366</v>
      </c>
      <c r="C49" s="26">
        <f>+'2016 Comparisons'!C22</f>
        <v>1.0759061325282615</v>
      </c>
      <c r="D49" s="25">
        <f>+'2016 Comparisons'!D22</f>
        <v>606.48</v>
      </c>
      <c r="E49" s="26">
        <f t="shared" si="0"/>
        <v>0.9136599037147991</v>
      </c>
      <c r="F49" s="25">
        <f>+'2016 Comparisons'!F22</f>
        <v>10671.3</v>
      </c>
      <c r="G49" s="26">
        <f>+'2016 Comparisons'!G22</f>
        <v>0.89779212995529001</v>
      </c>
      <c r="H49" s="25">
        <f>+'2016 Comparisons'!H22</f>
        <v>347225.64</v>
      </c>
      <c r="I49" s="26">
        <f>+'2016 Comparisons'!I22</f>
        <v>0.92331219997430158</v>
      </c>
      <c r="J49" s="26">
        <f>+'2016 Comparisons'!J22</f>
        <v>0.95266759154316305</v>
      </c>
      <c r="K49" s="33">
        <f>+'2016 Comparisons'!K22</f>
        <v>18265</v>
      </c>
      <c r="L49" s="36">
        <f>AVERAGE($J$8:J49)</f>
        <v>1.023780707707753</v>
      </c>
      <c r="M49" s="17"/>
      <c r="N49" s="40">
        <f t="shared" ref="N49:N57" si="5">+(K49/SUM($K$48:$K$57)*J49)</f>
        <v>0.13600282596438912</v>
      </c>
      <c r="O49" s="17"/>
    </row>
    <row r="50" spans="1:15" x14ac:dyDescent="0.3">
      <c r="A50" s="17" t="str">
        <f>+'Rate and Bill Data'!A57</f>
        <v>Orillia</v>
      </c>
      <c r="B50" s="25">
        <f>+'2016 Comparisons'!B53</f>
        <v>334.08</v>
      </c>
      <c r="C50" s="26">
        <f>+'2016 Comparisons'!C53</f>
        <v>0.98207300752743609</v>
      </c>
      <c r="D50" s="25">
        <f>+'2016 Comparisons'!D53</f>
        <v>845.04</v>
      </c>
      <c r="E50" s="26">
        <f t="shared" si="0"/>
        <v>1.2730496719350246</v>
      </c>
      <c r="F50" s="25">
        <f>+'2016 Comparisons'!F53</f>
        <v>14834.699999999999</v>
      </c>
      <c r="G50" s="26">
        <f>+'2016 Comparisons'!G53</f>
        <v>1.2480650820657033</v>
      </c>
      <c r="H50" s="25"/>
      <c r="I50" s="26"/>
      <c r="J50" s="26">
        <f>+'2016 Comparisons'!J53</f>
        <v>1.1677292538427213</v>
      </c>
      <c r="K50" s="33">
        <f>+'2016 Comparisons'!K53</f>
        <v>13340</v>
      </c>
      <c r="L50" s="36">
        <f>AVERAGE($J$8:J50)</f>
        <v>1.0271283483155429</v>
      </c>
      <c r="M50" s="17"/>
      <c r="N50" s="40">
        <f t="shared" si="5"/>
        <v>0.12175445316050947</v>
      </c>
      <c r="O50" s="17"/>
    </row>
    <row r="51" spans="1:15" x14ac:dyDescent="0.3">
      <c r="A51" s="17" t="str">
        <f>+'Rate and Bill Data'!A71</f>
        <v xml:space="preserve">Wasaga </v>
      </c>
      <c r="B51" s="25">
        <f>+'2016 Comparisons'!B67</f>
        <v>292.20000000000005</v>
      </c>
      <c r="C51" s="26">
        <f>+'2016 Comparisons'!C67</f>
        <v>0.85896112547748116</v>
      </c>
      <c r="D51" s="25">
        <f>+'2016 Comparisons'!D67</f>
        <v>534.72</v>
      </c>
      <c r="E51" s="26">
        <f t="shared" si="0"/>
        <v>0.80555372595036501</v>
      </c>
      <c r="F51" s="25">
        <f>+'2016 Comparisons'!F67</f>
        <v>15692.16</v>
      </c>
      <c r="G51" s="26">
        <f>+'2016 Comparisons'!G67</f>
        <v>1.3202044502543462</v>
      </c>
      <c r="H51" s="25"/>
      <c r="I51" s="26"/>
      <c r="J51" s="26">
        <f>+'2016 Comparisons'!J67</f>
        <v>0.99490643389406408</v>
      </c>
      <c r="K51" s="33">
        <f>+'2016 Comparisons'!K67</f>
        <v>12985</v>
      </c>
      <c r="L51" s="36">
        <f>AVERAGE($J$8:J51)</f>
        <v>1.0263960320786911</v>
      </c>
      <c r="M51" s="17"/>
      <c r="N51" s="40">
        <f t="shared" si="5"/>
        <v>0.10097434809612497</v>
      </c>
      <c r="O51" s="17"/>
    </row>
    <row r="52" spans="1:15" x14ac:dyDescent="0.3">
      <c r="A52" s="17" t="str">
        <f>+'Rate and Bill Data'!A12</f>
        <v>Algoma</v>
      </c>
      <c r="B52" s="25">
        <f>+'2016 Comparisons'!B8</f>
        <v>605.76</v>
      </c>
      <c r="C52" s="26">
        <f>+'2016 Comparisons'!C8</f>
        <v>1.7807128383615294</v>
      </c>
      <c r="D52" s="25"/>
      <c r="E52" s="26"/>
      <c r="F52" s="25">
        <f>+'2016 Comparisons'!F8</f>
        <v>16876.98</v>
      </c>
      <c r="G52" s="26">
        <f>+'2016 Comparisons'!G8</f>
        <v>1.4198850956690217</v>
      </c>
      <c r="H52" s="25"/>
      <c r="I52" s="26"/>
      <c r="J52" s="26">
        <f>+'2016 Comparisons'!J8</f>
        <v>1.6002989670152754</v>
      </c>
      <c r="K52" s="33">
        <f>+'2016 Comparisons'!K8</f>
        <v>11650</v>
      </c>
      <c r="L52" s="36">
        <f>AVERAGE($J$8:J52)</f>
        <v>1.0391494306328375</v>
      </c>
      <c r="M52" s="17"/>
      <c r="N52" s="40">
        <f t="shared" si="5"/>
        <v>0.14571823924690841</v>
      </c>
      <c r="O52" s="17"/>
    </row>
    <row r="53" spans="1:15" x14ac:dyDescent="0.3">
      <c r="A53" s="17" t="str">
        <f>+'Rate and Bill Data'!A56</f>
        <v>Orangeville</v>
      </c>
      <c r="B53" s="25">
        <f>+'2016 Comparisons'!B52</f>
        <v>316.20000000000005</v>
      </c>
      <c r="C53" s="26">
        <f>+'2016 Comparisons'!C52</f>
        <v>0.92951234728261301</v>
      </c>
      <c r="D53" s="25">
        <f>+'2016 Comparisons'!D52</f>
        <v>621.4799999999999</v>
      </c>
      <c r="E53" s="26">
        <f t="shared" ref="E53:E74" si="6">+D53/$D$76</f>
        <v>0.93625734889967227</v>
      </c>
      <c r="F53" s="25">
        <f>+'2016 Comparisons'!F52</f>
        <v>8625.9000000000015</v>
      </c>
      <c r="G53" s="26">
        <f>+'2016 Comparisons'!G52</f>
        <v>0.72570962617313139</v>
      </c>
      <c r="H53" s="25"/>
      <c r="I53" s="26"/>
      <c r="J53" s="26">
        <f>+'2016 Comparisons'!J52</f>
        <v>0.86382644078513893</v>
      </c>
      <c r="K53" s="33">
        <f>+'2016 Comparisons'!K52</f>
        <v>11685</v>
      </c>
      <c r="L53" s="36">
        <f>AVERAGE($J$8:J53)</f>
        <v>1.0353380612883223</v>
      </c>
      <c r="M53" s="17"/>
      <c r="N53" s="40">
        <f t="shared" si="5"/>
        <v>7.8893654629240972E-2</v>
      </c>
      <c r="O53" s="17"/>
    </row>
    <row r="54" spans="1:15" x14ac:dyDescent="0.3">
      <c r="A54" s="17" t="str">
        <f>+'Rate and Bill Data'!A21</f>
        <v>E.L.K.</v>
      </c>
      <c r="B54" s="25">
        <f>+'2016 Comparisons'!B17</f>
        <v>219.48</v>
      </c>
      <c r="C54" s="26">
        <f>+'2016 Comparisons'!C17</f>
        <v>0.64519092340793127</v>
      </c>
      <c r="D54" s="25">
        <f>+'2016 Comparisons'!D17</f>
        <v>309.24</v>
      </c>
      <c r="E54" s="26">
        <f t="shared" si="6"/>
        <v>0.46586892993134887</v>
      </c>
      <c r="F54" s="25">
        <f>+'2016 Comparisons'!F17</f>
        <v>6994.14</v>
      </c>
      <c r="G54" s="26">
        <f>+'2016 Comparisons'!G17</f>
        <v>0.58842726263955591</v>
      </c>
      <c r="H54" s="25"/>
      <c r="I54" s="26"/>
      <c r="J54" s="26">
        <f>+'2016 Comparisons'!J17</f>
        <v>0.56649570532627869</v>
      </c>
      <c r="K54" s="33">
        <f>+'2016 Comparisons'!K17</f>
        <v>12398</v>
      </c>
      <c r="L54" s="36">
        <f>AVERAGE($J$8:J54)</f>
        <v>1.025362692012534</v>
      </c>
      <c r="M54" s="17"/>
      <c r="N54" s="40">
        <f t="shared" si="5"/>
        <v>5.4895294388357246E-2</v>
      </c>
      <c r="O54" s="17"/>
    </row>
    <row r="55" spans="1:15" x14ac:dyDescent="0.3">
      <c r="A55" s="17" t="str">
        <f>+'Rate and Bill Data'!A59</f>
        <v>Ottawa River</v>
      </c>
      <c r="B55" s="25">
        <f>+'2016 Comparisons'!B55</f>
        <v>292.08</v>
      </c>
      <c r="C55" s="26">
        <f>+'2016 Comparisons'!C55</f>
        <v>0.8586083693684553</v>
      </c>
      <c r="D55" s="25">
        <f>+'2016 Comparisons'!D55</f>
        <v>564.24</v>
      </c>
      <c r="E55" s="26">
        <f t="shared" si="6"/>
        <v>0.8500254980741957</v>
      </c>
      <c r="F55" s="25">
        <f>+'2016 Comparisons'!F55</f>
        <v>11289</v>
      </c>
      <c r="G55" s="26">
        <f>+'2016 Comparisons'!G55</f>
        <v>0.94976013747765209</v>
      </c>
      <c r="H55" s="25"/>
      <c r="I55" s="26"/>
      <c r="J55" s="26">
        <f>+'2016 Comparisons'!J55</f>
        <v>0.88613133497343421</v>
      </c>
      <c r="K55" s="33">
        <f>+'2016 Comparisons'!K55</f>
        <v>10820</v>
      </c>
      <c r="L55" s="36">
        <f>AVERAGE($J$8:J55)</f>
        <v>1.0224620387408863</v>
      </c>
      <c r="M55" s="17"/>
      <c r="N55" s="40">
        <f t="shared" si="5"/>
        <v>7.4939746482097808E-2</v>
      </c>
      <c r="O55" s="17"/>
    </row>
    <row r="56" spans="1:15" x14ac:dyDescent="0.3">
      <c r="A56" s="17" t="str">
        <f>+'Rate and Bill Data'!A30</f>
        <v>Grimsby (proposed)</v>
      </c>
      <c r="B56" s="25">
        <f>+'2016 Comparisons'!B26</f>
        <v>387.48</v>
      </c>
      <c r="C56" s="26">
        <f>+'2016 Comparisons'!C26</f>
        <v>1.1390494760438548</v>
      </c>
      <c r="D56" s="25">
        <f>+'2016 Comparisons'!D26</f>
        <v>858.36</v>
      </c>
      <c r="E56" s="26">
        <f t="shared" si="6"/>
        <v>1.2931162032591923</v>
      </c>
      <c r="F56" s="25">
        <f>+'2016 Comparisons'!F26</f>
        <v>12982.86</v>
      </c>
      <c r="G56" s="26">
        <f>+'2016 Comparisons'!G26</f>
        <v>1.0922670651477644</v>
      </c>
      <c r="H56" s="25"/>
      <c r="I56" s="26"/>
      <c r="J56" s="26">
        <f>+'2016 Comparisons'!J26</f>
        <v>1.174810914816937</v>
      </c>
      <c r="K56" s="33">
        <f>+'2016 Comparisons'!K26</f>
        <v>11038</v>
      </c>
      <c r="L56" s="36">
        <f>AVERAGE($J$8:J56)</f>
        <v>1.0255711994771322</v>
      </c>
      <c r="M56" s="17"/>
      <c r="N56" s="40">
        <f t="shared" si="5"/>
        <v>0.10135501147199004</v>
      </c>
      <c r="O56" s="17"/>
    </row>
    <row r="57" spans="1:15" x14ac:dyDescent="0.3">
      <c r="A57" s="17" t="str">
        <f>+'Rate and Bill Data'!A14</f>
        <v>Brant County</v>
      </c>
      <c r="B57" s="25">
        <f>+'2016 Comparisons'!B10</f>
        <v>338.76</v>
      </c>
      <c r="C57" s="26">
        <f>+'2016 Comparisons'!C10</f>
        <v>0.99583049577943683</v>
      </c>
      <c r="D57" s="25">
        <f>+'2016 Comparisons'!D10</f>
        <v>640.31999999999994</v>
      </c>
      <c r="E57" s="26">
        <f t="shared" si="6"/>
        <v>0.96463974005187325</v>
      </c>
      <c r="F57" s="25">
        <f>+'2016 Comparisons'!F10</f>
        <v>12952.86</v>
      </c>
      <c r="G57" s="26">
        <f>+'2016 Comparisons'!G10</f>
        <v>1.089743121120452</v>
      </c>
      <c r="H57" s="25"/>
      <c r="I57" s="26"/>
      <c r="J57" s="26">
        <f>+'2016 Comparisons'!J10</f>
        <v>1.0167377856505873</v>
      </c>
      <c r="K57" s="33">
        <f>+'2016 Comparisons'!K10</f>
        <v>9971</v>
      </c>
      <c r="L57" s="36">
        <f>AVERAGE($J$8:J57)</f>
        <v>1.0253945312006012</v>
      </c>
      <c r="M57" s="36">
        <f>AVERAGE(J48:J57)</f>
        <v>1.0266397844906563</v>
      </c>
      <c r="N57" s="40">
        <f t="shared" si="5"/>
        <v>7.9238189654077668E-2</v>
      </c>
      <c r="O57" s="40">
        <f>SUM(N48:N57)</f>
        <v>1.0224684229502012</v>
      </c>
    </row>
    <row r="58" spans="1:15" x14ac:dyDescent="0.3">
      <c r="A58" s="17" t="str">
        <f>+'Rate and Bill Data'!A44</f>
        <v>Lakefront</v>
      </c>
      <c r="B58" s="25">
        <f>+'2016 Comparisons'!B40</f>
        <v>266.15999999999997</v>
      </c>
      <c r="C58" s="26">
        <f>+'2016 Comparisons'!C40</f>
        <v>0.7824130498189128</v>
      </c>
      <c r="D58" s="25">
        <f>+'2016 Comparisons'!D40</f>
        <v>493.91999999999996</v>
      </c>
      <c r="E58" s="26">
        <f t="shared" si="6"/>
        <v>0.74408867504750942</v>
      </c>
      <c r="F58" s="25">
        <f>+'2016 Comparisons'!F40</f>
        <v>11315.460000000001</v>
      </c>
      <c r="G58" s="26">
        <f>+'2016 Comparisons'!G40</f>
        <v>0.95198625610974175</v>
      </c>
      <c r="H58" s="25"/>
      <c r="I58" s="26"/>
      <c r="J58" s="26">
        <f>+'2016 Comparisons'!J40</f>
        <v>0.82616266032538788</v>
      </c>
      <c r="K58" s="33">
        <f>+'2016 Comparisons'!K40</f>
        <v>9996</v>
      </c>
      <c r="L58" s="36">
        <f>AVERAGE($J$8:J58)</f>
        <v>1.0214880239285382</v>
      </c>
      <c r="M58" s="17"/>
      <c r="N58" s="40">
        <f t="shared" ref="N58:N65" si="7">+(K58/SUM($K$58:$K$65)*J58)</f>
        <v>9.5528253104287808E-2</v>
      </c>
      <c r="O58" s="17"/>
    </row>
    <row r="59" spans="1:15" x14ac:dyDescent="0.3">
      <c r="A59" s="17" t="str">
        <f>+'Rate and Bill Data'!A45</f>
        <v>Lakeland</v>
      </c>
      <c r="B59" s="25">
        <f>+'2016 Comparisons'!B41</f>
        <v>392.40000000000003</v>
      </c>
      <c r="C59" s="26">
        <f>+'2016 Comparisons'!C41</f>
        <v>1.1535124765139069</v>
      </c>
      <c r="D59" s="25">
        <f>+'2016 Comparisons'!D41</f>
        <v>753.72</v>
      </c>
      <c r="E59" s="26">
        <f t="shared" si="6"/>
        <v>1.1354764256495158</v>
      </c>
      <c r="F59" s="25">
        <f>+'2016 Comparisons'!F41</f>
        <v>12245.22</v>
      </c>
      <c r="G59" s="26">
        <f>+'2016 Comparisons'!G41</f>
        <v>1.0302083294042073</v>
      </c>
      <c r="H59" s="25"/>
      <c r="I59" s="26"/>
      <c r="J59" s="26">
        <f>+'2016 Comparisons'!J41</f>
        <v>1.10639907718921</v>
      </c>
      <c r="K59" s="33">
        <f>+'2016 Comparisons'!K41</f>
        <v>13264</v>
      </c>
      <c r="L59" s="36">
        <f>AVERAGE($J$8:J59)</f>
        <v>1.0231209287989358</v>
      </c>
      <c r="M59" s="17"/>
      <c r="N59" s="40">
        <f t="shared" si="7"/>
        <v>0.16975647329451679</v>
      </c>
      <c r="O59" s="17"/>
    </row>
    <row r="60" spans="1:15" x14ac:dyDescent="0.3">
      <c r="A60" s="17" t="str">
        <f>+'Rate and Bill Data'!A18</f>
        <v>Canadian Niagara</v>
      </c>
      <c r="B60" s="25">
        <f>+'2016 Comparisons'!B14</f>
        <v>427.20000000000005</v>
      </c>
      <c r="C60" s="26">
        <f>+'2016 Comparisons'!C14</f>
        <v>1.2558117481313482</v>
      </c>
      <c r="D60" s="25">
        <f>+'2016 Comparisons'!D14</f>
        <v>891.12000000000012</v>
      </c>
      <c r="E60" s="26">
        <f t="shared" si="6"/>
        <v>1.3424690235429557</v>
      </c>
      <c r="F60" s="25">
        <f>+'2016 Comparisons'!F14</f>
        <v>21888.059999999998</v>
      </c>
      <c r="G60" s="26">
        <f>+'2016 Comparisons'!G14</f>
        <v>1.8414746102151738</v>
      </c>
      <c r="H60" s="25"/>
      <c r="I60" s="26"/>
      <c r="J60" s="26">
        <f>+'2016 Comparisons'!J14</f>
        <v>1.4799184606298261</v>
      </c>
      <c r="K60" s="33">
        <f>+'Rate and Bill Data'!P18</f>
        <v>28627</v>
      </c>
      <c r="L60" s="36">
        <f>AVERAGE($J$8:J60)</f>
        <v>1.0317397501542356</v>
      </c>
      <c r="M60" s="17"/>
      <c r="N60" s="40">
        <f t="shared" si="7"/>
        <v>0.49006496052528115</v>
      </c>
      <c r="O60" s="17"/>
    </row>
    <row r="61" spans="1:15" x14ac:dyDescent="0.3">
      <c r="A61" s="17" t="str">
        <f>+'Rate and Bill Data'!A51</f>
        <v>Niagara-on-the-Lake</v>
      </c>
      <c r="B61" s="25">
        <f>+'2016 Comparisons'!B47</f>
        <v>346.79999999999995</v>
      </c>
      <c r="C61" s="26">
        <f>+'2016 Comparisons'!C47</f>
        <v>1.019465155084156</v>
      </c>
      <c r="D61" s="25">
        <f>+'2016 Comparisons'!D47</f>
        <v>737.28</v>
      </c>
      <c r="E61" s="26">
        <f t="shared" si="6"/>
        <v>1.1107096257268945</v>
      </c>
      <c r="F61" s="25">
        <f>+'2016 Comparisons'!F47</f>
        <v>9801.18</v>
      </c>
      <c r="G61" s="26">
        <f>+'2016 Comparisons'!G47</f>
        <v>0.82458765738712148</v>
      </c>
      <c r="H61" s="25"/>
      <c r="I61" s="26"/>
      <c r="J61" s="26">
        <f>+'2016 Comparisons'!J47</f>
        <v>0.98492081273272403</v>
      </c>
      <c r="K61" s="33">
        <f>+'2016 Comparisons'!K47</f>
        <v>8672</v>
      </c>
      <c r="L61" s="36">
        <f>AVERAGE($J$8:J61)</f>
        <v>1.0308727327945779</v>
      </c>
      <c r="M61" s="17"/>
      <c r="N61" s="40">
        <f t="shared" si="7"/>
        <v>9.880083387914472E-2</v>
      </c>
      <c r="O61" s="17"/>
    </row>
    <row r="62" spans="1:15" x14ac:dyDescent="0.3">
      <c r="A62" s="17" t="str">
        <f>+'Rate and Bill Data'!A47</f>
        <v>Midland</v>
      </c>
      <c r="B62" s="25">
        <f>+'2016 Comparisons'!B43</f>
        <v>382.92</v>
      </c>
      <c r="C62" s="26">
        <f>+'2016 Comparisons'!C43</f>
        <v>1.1256447439008797</v>
      </c>
      <c r="D62" s="25">
        <f>+'2016 Comparisons'!D43</f>
        <v>663.59999999999991</v>
      </c>
      <c r="E62" s="26">
        <f t="shared" si="6"/>
        <v>0.99971097497879657</v>
      </c>
      <c r="F62" s="25">
        <f>+'2016 Comparisons'!F43</f>
        <v>10390.74</v>
      </c>
      <c r="G62" s="26">
        <f>+'2016 Comparisons'!G43</f>
        <v>0.87418820541186459</v>
      </c>
      <c r="H62" s="25"/>
      <c r="I62" s="26"/>
      <c r="J62" s="26">
        <f>+'2016 Comparisons'!J43</f>
        <v>0.9998479747638469</v>
      </c>
      <c r="K62" s="33">
        <f>+'2016 Comparisons'!K43</f>
        <v>7035</v>
      </c>
      <c r="L62" s="36">
        <f>AVERAGE($J$8:J62)</f>
        <v>1.0303086462849282</v>
      </c>
      <c r="M62" s="17"/>
      <c r="N62" s="40">
        <f t="shared" si="7"/>
        <v>8.1365088115116002E-2</v>
      </c>
      <c r="O62" s="17"/>
    </row>
    <row r="63" spans="1:15" x14ac:dyDescent="0.3">
      <c r="A63" s="17" t="str">
        <f>+'Rate and Bill Data'!A68</f>
        <v>Tillsonburg</v>
      </c>
      <c r="B63" s="25">
        <f>+'2016 Comparisons'!B64</f>
        <v>354.72</v>
      </c>
      <c r="C63" s="26">
        <f>+'2016 Comparisons'!C64</f>
        <v>1.0427470582798497</v>
      </c>
      <c r="D63" s="25">
        <f>+'2016 Comparisons'!D64</f>
        <v>749.04</v>
      </c>
      <c r="E63" s="26">
        <f t="shared" si="6"/>
        <v>1.1284260227518352</v>
      </c>
      <c r="F63" s="25">
        <f>+'2016 Comparisons'!F64</f>
        <v>7764.18</v>
      </c>
      <c r="G63" s="26">
        <f>+'2016 Comparisons'!G64</f>
        <v>0.65321185793261027</v>
      </c>
      <c r="H63" s="25"/>
      <c r="I63" s="26"/>
      <c r="J63" s="26">
        <f>+'2016 Comparisons'!J64</f>
        <v>0.9414616463214317</v>
      </c>
      <c r="K63" s="33">
        <f>+'2016 Comparisons'!K64</f>
        <v>6935</v>
      </c>
      <c r="L63" s="36">
        <f>AVERAGE($J$8:J63)</f>
        <v>1.0287220927141516</v>
      </c>
      <c r="M63" s="17"/>
      <c r="N63" s="40">
        <f t="shared" si="7"/>
        <v>7.5524719976392193E-2</v>
      </c>
      <c r="O63" s="17"/>
    </row>
    <row r="64" spans="1:15" x14ac:dyDescent="0.3">
      <c r="A64" s="17" t="str">
        <f>+'Rate and Bill Data'!A54</f>
        <v>Northern Ontario Wires</v>
      </c>
      <c r="B64" s="25">
        <f>+'2016 Comparisons'!B50</f>
        <v>409.08000000000004</v>
      </c>
      <c r="C64" s="26">
        <f>+'2016 Comparisons'!C50</f>
        <v>1.2025455756684735</v>
      </c>
      <c r="D64" s="25">
        <f>+'2016 Comparisons'!D50</f>
        <v>718.44</v>
      </c>
      <c r="E64" s="26">
        <f t="shared" si="6"/>
        <v>1.0823272345746937</v>
      </c>
      <c r="F64" s="25">
        <f>+'2016 Comparisons'!F50</f>
        <v>5052.2999999999993</v>
      </c>
      <c r="G64" s="26">
        <f>+'2016 Comparisons'!G50</f>
        <v>0.42505741363967942</v>
      </c>
      <c r="H64" s="25"/>
      <c r="I64" s="26"/>
      <c r="J64" s="26">
        <f>+'2016 Comparisons'!J50</f>
        <v>0.90331007462761548</v>
      </c>
      <c r="K64" s="33">
        <f>+'2016 Comparisons'!K50</f>
        <v>6062</v>
      </c>
      <c r="L64" s="36">
        <f>AVERAGE($J$8:J64)</f>
        <v>1.0265218818705282</v>
      </c>
      <c r="M64" s="17"/>
      <c r="N64" s="40">
        <f t="shared" si="7"/>
        <v>6.3342151700917351E-2</v>
      </c>
      <c r="O64" s="17"/>
    </row>
    <row r="65" spans="1:15" x14ac:dyDescent="0.3">
      <c r="A65" s="17" t="str">
        <f>+'Rate and Bill Data'!A64</f>
        <v>Rideau St. Lawr. (2015)</v>
      </c>
      <c r="B65" s="25">
        <f>+'2016 Comparisons'!B60</f>
        <v>302.27999999999997</v>
      </c>
      <c r="C65" s="26">
        <f>+'2016 Comparisons'!C60</f>
        <v>0.88859263863563631</v>
      </c>
      <c r="D65" s="25">
        <f>+'2016 Comparisons'!D60</f>
        <v>587.04</v>
      </c>
      <c r="E65" s="26">
        <f t="shared" si="6"/>
        <v>0.88437361475520315</v>
      </c>
      <c r="F65" s="25">
        <f>+'2016 Comparisons'!F60</f>
        <v>9351.5999999999985</v>
      </c>
      <c r="G65" s="26">
        <f>+'2016 Comparisons'!G60</f>
        <v>0.78676383219381785</v>
      </c>
      <c r="H65" s="25"/>
      <c r="I65" s="26"/>
      <c r="J65" s="26">
        <f>+'2016 Comparisons'!J60</f>
        <v>0.85324336186155236</v>
      </c>
      <c r="K65" s="33">
        <f>+'2016 Comparisons'!K60</f>
        <v>5858</v>
      </c>
      <c r="L65" s="36">
        <f>AVERAGE($J$8:J65)</f>
        <v>1.0235343211807182</v>
      </c>
      <c r="M65" s="36">
        <f>AVERAGE(J58:J65)</f>
        <v>1.0119080085564494</v>
      </c>
      <c r="N65" s="40">
        <f t="shared" si="7"/>
        <v>5.7817899730303109E-2</v>
      </c>
      <c r="O65" s="40">
        <f>SUM(N58:N65)</f>
        <v>1.1322003803259593</v>
      </c>
    </row>
    <row r="66" spans="1:15" x14ac:dyDescent="0.3">
      <c r="A66" s="17" t="str">
        <f>+'Rate and Bill Data'!A41</f>
        <v>Kenora</v>
      </c>
      <c r="B66" s="25">
        <f>+'2016 Comparisons'!B37</f>
        <v>371.52</v>
      </c>
      <c r="C66" s="26">
        <f>+'2016 Comparisons'!C37</f>
        <v>1.0921329135434419</v>
      </c>
      <c r="D66" s="25">
        <f>+'2016 Comparisons'!D37</f>
        <v>611.04</v>
      </c>
      <c r="E66" s="26">
        <f t="shared" si="6"/>
        <v>0.92052952705100044</v>
      </c>
      <c r="F66" s="25">
        <f>+'2016 Comparisons'!F37</f>
        <v>11550</v>
      </c>
      <c r="G66" s="26">
        <f>+'2016 Comparisons'!G37</f>
        <v>0.97171845051526995</v>
      </c>
      <c r="H66" s="25"/>
      <c r="I66" s="26"/>
      <c r="J66" s="26">
        <f>+'2016 Comparisons'!J37</f>
        <v>0.9947936303699042</v>
      </c>
      <c r="K66" s="33">
        <f>+'2016 Comparisons'!K37</f>
        <v>5558</v>
      </c>
      <c r="L66" s="36">
        <f>AVERAGE($J$8:J66)</f>
        <v>1.0230471908279926</v>
      </c>
      <c r="M66" s="17"/>
      <c r="N66" s="40">
        <f t="shared" ref="N66:N74" si="8">+(K66/SUM($K$66:$K$74)*J66)</f>
        <v>0.17533655729041439</v>
      </c>
      <c r="O66" s="17"/>
    </row>
    <row r="67" spans="1:15" x14ac:dyDescent="0.3">
      <c r="A67" s="17" t="str">
        <f>+'Rate and Bill Data'!A37</f>
        <v>Hydro Hawkesbury</v>
      </c>
      <c r="B67" s="25">
        <f>+'2016 Comparisons'!B33</f>
        <v>188.16</v>
      </c>
      <c r="C67" s="26">
        <f>+'2016 Comparisons'!C33</f>
        <v>0.55312157895223413</v>
      </c>
      <c r="D67" s="25">
        <f>+'2016 Comparisons'!D33</f>
        <v>332.04</v>
      </c>
      <c r="E67" s="26">
        <f t="shared" si="6"/>
        <v>0.50021704661235633</v>
      </c>
      <c r="F67" s="25">
        <f>+'2016 Comparisons'!F33</f>
        <v>7352.88</v>
      </c>
      <c r="G67" s="26">
        <f>+'2016 Comparisons'!G33</f>
        <v>0.61860858531815743</v>
      </c>
      <c r="H67" s="25"/>
      <c r="I67" s="26"/>
      <c r="J67" s="26">
        <f>+'2016 Comparisons'!J33</f>
        <v>0.55731573696091596</v>
      </c>
      <c r="K67" s="33">
        <f>+'2016 Comparisons'!K33</f>
        <v>5499</v>
      </c>
      <c r="L67" s="36">
        <f>AVERAGE($J$8:J67)</f>
        <v>1.015284999930208</v>
      </c>
      <c r="M67" s="17"/>
      <c r="N67" s="40">
        <f t="shared" si="8"/>
        <v>9.7186504647303759E-2</v>
      </c>
      <c r="O67" s="17"/>
    </row>
    <row r="68" spans="1:15" x14ac:dyDescent="0.3">
      <c r="A68" s="17" t="str">
        <f>+'Rate and Bill Data'!A63</f>
        <v>Renfrew (2015)</v>
      </c>
      <c r="B68" s="25">
        <f>+'2016 Comparisons'!B59</f>
        <v>306.84000000000003</v>
      </c>
      <c r="C68" s="26">
        <f>+'2016 Comparisons'!C59</f>
        <v>0.90199737077861153</v>
      </c>
      <c r="D68" s="25">
        <f>+'2016 Comparisons'!D59</f>
        <v>703.80000000000007</v>
      </c>
      <c r="E68" s="26">
        <f t="shared" si="6"/>
        <v>1.0602721280742573</v>
      </c>
      <c r="F68" s="25">
        <f>+'2016 Comparisons'!F59</f>
        <v>9870.5399999999991</v>
      </c>
      <c r="G68" s="26">
        <f>+'2016 Comparisons'!G59</f>
        <v>0.83042301597826762</v>
      </c>
      <c r="H68" s="25"/>
      <c r="I68" s="26"/>
      <c r="J68" s="26">
        <f>+'2016 Comparisons'!J59</f>
        <v>0.93089750494371215</v>
      </c>
      <c r="K68" s="33">
        <f>+'2016 Comparisons'!K59</f>
        <v>4246</v>
      </c>
      <c r="L68" s="36">
        <f>AVERAGE($J$8:J68)</f>
        <v>1.0139015983730524</v>
      </c>
      <c r="M68" s="17"/>
      <c r="N68" s="40">
        <f t="shared" si="8"/>
        <v>0.12534378150539105</v>
      </c>
      <c r="O68" s="17"/>
    </row>
    <row r="69" spans="1:15" x14ac:dyDescent="0.3">
      <c r="A69" s="17" t="str">
        <f>+'Rate and Bill Data'!A76</f>
        <v>Westario</v>
      </c>
      <c r="B69" s="25">
        <f>+'2016 Comparisons'!B72</f>
        <v>311.88</v>
      </c>
      <c r="C69" s="26">
        <f>+'2016 Comparisons'!C72</f>
        <v>0.91681312735768916</v>
      </c>
      <c r="D69" s="25">
        <f>+'2016 Comparisons'!D72</f>
        <v>563.28</v>
      </c>
      <c r="E69" s="26">
        <f t="shared" si="6"/>
        <v>0.84857926158236374</v>
      </c>
      <c r="F69" s="25">
        <f>+'2016 Comparisons'!F72</f>
        <v>9177.84</v>
      </c>
      <c r="G69" s="26">
        <f>+'2016 Comparisons'!G72</f>
        <v>0.77214514838762471</v>
      </c>
      <c r="H69" s="25"/>
      <c r="I69" s="26"/>
      <c r="J69" s="26">
        <f>+'2016 Comparisons'!J72</f>
        <v>0.84584584577589261</v>
      </c>
      <c r="K69" s="33">
        <f>+'2016 Comparisons'!K71</f>
        <v>3797</v>
      </c>
      <c r="L69" s="36">
        <f>AVERAGE($J$8:J69)</f>
        <v>1.0111910217182594</v>
      </c>
      <c r="M69" s="17"/>
      <c r="N69" s="40">
        <f t="shared" si="8"/>
        <v>0.10184805848960057</v>
      </c>
      <c r="O69" s="17"/>
    </row>
    <row r="70" spans="1:15" x14ac:dyDescent="0.3">
      <c r="A70" s="17" t="str">
        <f>+'Rate and Bill Data'!A74</f>
        <v>Wellington North</v>
      </c>
      <c r="B70" s="25">
        <f>+'2016 Comparisons'!B70</f>
        <v>434.52</v>
      </c>
      <c r="C70" s="26">
        <f>+'2016 Comparisons'!C70</f>
        <v>1.2773298707819132</v>
      </c>
      <c r="D70" s="25">
        <f>+'2016 Comparisons'!D70</f>
        <v>930.11999999999989</v>
      </c>
      <c r="E70" s="26">
        <f t="shared" si="6"/>
        <v>1.4012223810236262</v>
      </c>
      <c r="F70" s="25">
        <f>+'2016 Comparisons'!F70</f>
        <v>11205.3</v>
      </c>
      <c r="G70" s="26">
        <f>+'2016 Comparisons'!G70</f>
        <v>0.94271833364145052</v>
      </c>
      <c r="H70" s="25"/>
      <c r="I70" s="26"/>
      <c r="J70" s="26">
        <f>+'2016 Comparisons'!J70</f>
        <v>1.2070901951489967</v>
      </c>
      <c r="K70" s="33">
        <f>+'2016 Comparisons'!K70</f>
        <v>3731</v>
      </c>
      <c r="L70" s="36">
        <f>AVERAGE($J$8:J70)</f>
        <v>1.0143005324076362</v>
      </c>
      <c r="M70" s="17"/>
      <c r="N70" s="40">
        <f t="shared" si="8"/>
        <v>0.14281897374582694</v>
      </c>
      <c r="O70" s="17"/>
    </row>
    <row r="71" spans="1:15" x14ac:dyDescent="0.3">
      <c r="A71" s="17" t="str">
        <f>+'Rate and Bill Data'!A65</f>
        <v>St.Thomas</v>
      </c>
      <c r="B71" s="25">
        <f>+'2016 Comparisons'!B61</f>
        <v>330.59999999999997</v>
      </c>
      <c r="C71" s="26">
        <f>+'2016 Comparisons'!C61</f>
        <v>0.971843080365692</v>
      </c>
      <c r="D71" s="25">
        <f>+'2016 Comparisons'!D61</f>
        <v>669.84000000000015</v>
      </c>
      <c r="E71" s="26">
        <f t="shared" si="6"/>
        <v>1.0091115121757042</v>
      </c>
      <c r="F71" s="25">
        <f>+'2016 Comparisons'!F61</f>
        <v>11455.019999999999</v>
      </c>
      <c r="G71" s="26">
        <f>+'2016 Comparisons'!G61</f>
        <v>0.9637276437247988</v>
      </c>
      <c r="H71" s="25"/>
      <c r="I71" s="26"/>
      <c r="J71" s="26">
        <f>+'2016 Comparisons'!J61</f>
        <v>0.98156074542206495</v>
      </c>
      <c r="K71" s="33">
        <f>+'2016 Comparisons'!K62</f>
        <v>2779</v>
      </c>
      <c r="L71" s="36">
        <f>AVERAGE($J$8:J71)</f>
        <v>1.0137889732359866</v>
      </c>
      <c r="M71" s="17"/>
      <c r="N71" s="40">
        <f t="shared" si="8"/>
        <v>8.650210285811881E-2</v>
      </c>
      <c r="O71" s="17"/>
    </row>
    <row r="72" spans="1:15" x14ac:dyDescent="0.3">
      <c r="A72" s="17" t="str">
        <f>+'Rate and Bill Data'!A34</f>
        <v>Hearst (2015)</v>
      </c>
      <c r="B72" s="25">
        <f>+'2016 Comparisons'!B30</f>
        <v>264.12</v>
      </c>
      <c r="C72" s="26">
        <f>+'2016 Comparisons'!C30</f>
        <v>0.77641619596547662</v>
      </c>
      <c r="D72" s="25">
        <f>+'2016 Comparisons'!D30</f>
        <v>368.40000000000003</v>
      </c>
      <c r="E72" s="26">
        <f t="shared" si="6"/>
        <v>0.55499325374048936</v>
      </c>
      <c r="F72" s="25">
        <f>+'2016 Comparisons'!F30</f>
        <v>5923.4400000000005</v>
      </c>
      <c r="G72" s="26">
        <f>+'2016 Comparisons'!G30</f>
        <v>0.49834770030477671</v>
      </c>
      <c r="H72" s="25"/>
      <c r="I72" s="26"/>
      <c r="J72" s="26">
        <f>+'2016 Comparisons'!J30</f>
        <v>0.60991905000358093</v>
      </c>
      <c r="K72" s="33">
        <f>+'2016 Comparisons'!K30</f>
        <v>2718</v>
      </c>
      <c r="L72" s="36">
        <f>AVERAGE($J$8:J72)</f>
        <v>1.0075755898016419</v>
      </c>
      <c r="M72" s="17"/>
      <c r="N72" s="40">
        <f t="shared" si="8"/>
        <v>5.2570558061449002E-2</v>
      </c>
      <c r="O72" s="17"/>
    </row>
    <row r="73" spans="1:15" x14ac:dyDescent="0.3">
      <c r="A73" s="17" t="str">
        <f>+'Rate and Bill Data'!A22</f>
        <v>Embrun</v>
      </c>
      <c r="B73" s="25">
        <f>+'2016 Comparisons'!B18</f>
        <v>320.76</v>
      </c>
      <c r="C73" s="26">
        <f>+'2016 Comparisons'!C18</f>
        <v>0.94291707942558789</v>
      </c>
      <c r="D73" s="25">
        <f>+'2016 Comparisons'!D18</f>
        <v>558.84</v>
      </c>
      <c r="E73" s="26">
        <f t="shared" si="6"/>
        <v>0.8418904178076414</v>
      </c>
      <c r="F73" s="25">
        <f>+'2016 Comparisons'!F18</f>
        <v>13229.159999999998</v>
      </c>
      <c r="G73" s="26">
        <f>+'2016 Comparisons'!G18</f>
        <v>1.1129886456119988</v>
      </c>
      <c r="H73" s="25"/>
      <c r="I73" s="26"/>
      <c r="J73" s="26">
        <f>+'2016 Comparisons'!J18</f>
        <v>0.96593204761507601</v>
      </c>
      <c r="K73" s="33">
        <f>+'2016 Comparisons'!K18</f>
        <v>1985</v>
      </c>
      <c r="L73" s="36">
        <f>AVERAGE($J$8:J73)</f>
        <v>1.0069446270412392</v>
      </c>
      <c r="M73" s="17"/>
      <c r="N73" s="40">
        <f t="shared" si="8"/>
        <v>6.0803422163884249E-2</v>
      </c>
      <c r="O73" s="17"/>
    </row>
    <row r="74" spans="1:15" x14ac:dyDescent="0.3">
      <c r="A74" s="17" t="str">
        <f>+'Rate and Bill Data'!A36</f>
        <v xml:space="preserve">Hydro 2000 </v>
      </c>
      <c r="B74" s="25">
        <f>+'2016 Comparisons'!B32</f>
        <v>334.91999999999996</v>
      </c>
      <c r="C74" s="26">
        <f>+'2016 Comparisons'!C32</f>
        <v>0.98454230029061562</v>
      </c>
      <c r="D74" s="25">
        <f>+'2016 Comparisons'!D32</f>
        <v>495.84000000000003</v>
      </c>
      <c r="E74" s="26">
        <f t="shared" si="6"/>
        <v>0.74698114803117333</v>
      </c>
      <c r="F74" s="25">
        <f>+'2016 Comparisons'!F32</f>
        <v>5247.9000000000005</v>
      </c>
      <c r="G74" s="26">
        <f>+'2016 Comparisons'!G32</f>
        <v>0.44151352869775634</v>
      </c>
      <c r="H74" s="25"/>
      <c r="I74" s="26"/>
      <c r="J74" s="26">
        <f>+'2016 Comparisons'!J32</f>
        <v>0.72434565900651515</v>
      </c>
      <c r="K74" s="33">
        <f>+'2016 Comparisons'!K32</f>
        <v>1221</v>
      </c>
      <c r="L74" s="36">
        <f>AVERAGE($J$8:J74)</f>
        <v>1.002726731995945</v>
      </c>
      <c r="M74" s="36">
        <f>AVERAGE(J66:J74)</f>
        <v>0.86863337947185093</v>
      </c>
      <c r="N74" s="40">
        <f t="shared" si="8"/>
        <v>2.8046744772212688E-2</v>
      </c>
      <c r="O74" s="40">
        <f>SUM(N66:N74)</f>
        <v>0.87045670353420135</v>
      </c>
    </row>
    <row r="75" spans="1:15" hidden="1" x14ac:dyDescent="0.3">
      <c r="A75" s="17"/>
      <c r="B75" s="25"/>
      <c r="C75" s="25"/>
      <c r="D75" s="25"/>
      <c r="E75" s="25"/>
      <c r="F75" s="25"/>
      <c r="G75" s="25"/>
      <c r="H75" s="25"/>
      <c r="I75" s="24"/>
      <c r="J75" s="24"/>
      <c r="K75" s="3"/>
      <c r="L75" s="17"/>
      <c r="M75" s="17"/>
      <c r="N75" s="17"/>
      <c r="O75" s="17"/>
    </row>
    <row r="76" spans="1:15" hidden="1" x14ac:dyDescent="0.3">
      <c r="A76" s="18" t="s">
        <v>24</v>
      </c>
      <c r="B76" s="25">
        <f>AVERAGE(B8:B74)</f>
        <v>340.17837517101987</v>
      </c>
      <c r="C76" s="25"/>
      <c r="D76" s="25">
        <f>AVERAGE(D8:D74)</f>
        <v>663.79185245423014</v>
      </c>
      <c r="E76" s="25"/>
      <c r="F76" s="25">
        <f>AVERAGE(F8:F74)</f>
        <v>11886.15899376555</v>
      </c>
      <c r="G76" s="25"/>
      <c r="H76" s="25">
        <f>AVERAGE(H8:H74)</f>
        <v>376065.25724415242</v>
      </c>
      <c r="I76" s="24"/>
      <c r="J76" s="24"/>
      <c r="K76" s="3"/>
      <c r="L76" s="17"/>
      <c r="M76" s="17"/>
      <c r="N76" s="17"/>
      <c r="O76" s="17"/>
    </row>
    <row r="77" spans="1:15" x14ac:dyDescent="0.3">
      <c r="B77" s="28"/>
      <c r="C77" s="29"/>
      <c r="D77" s="28"/>
      <c r="E77" s="29"/>
      <c r="F77" s="28"/>
      <c r="G77" s="29"/>
      <c r="H77" s="28"/>
      <c r="I77" s="29"/>
      <c r="J77" s="30"/>
      <c r="K77" s="19"/>
    </row>
    <row r="78" spans="1:15" x14ac:dyDescent="0.3">
      <c r="B78" s="9"/>
      <c r="C78" s="9"/>
      <c r="D78" s="9"/>
      <c r="E78" s="9"/>
      <c r="F78" s="9"/>
      <c r="G78" s="9"/>
      <c r="H78" s="9"/>
    </row>
    <row r="79" spans="1:15" x14ac:dyDescent="0.3">
      <c r="B79" s="9"/>
      <c r="C79" s="9"/>
      <c r="D79" s="9"/>
      <c r="E79" s="9"/>
      <c r="F79" s="9"/>
      <c r="G79" s="9"/>
      <c r="H79" s="9"/>
    </row>
    <row r="80" spans="1:15" x14ac:dyDescent="0.3">
      <c r="B80" s="9"/>
      <c r="C80" s="9"/>
      <c r="D80" s="9"/>
      <c r="E80" s="9"/>
      <c r="F80" s="9"/>
      <c r="G80" s="9"/>
      <c r="H80" s="9"/>
    </row>
    <row r="81" spans="2:8" x14ac:dyDescent="0.3">
      <c r="B81" s="9"/>
      <c r="C81" s="9"/>
      <c r="D81" s="9"/>
      <c r="E81" s="9"/>
      <c r="F81" s="9"/>
      <c r="G81" s="9"/>
      <c r="H81" s="9"/>
    </row>
    <row r="82" spans="2:8" x14ac:dyDescent="0.3">
      <c r="B82" s="9"/>
      <c r="C82" s="9"/>
      <c r="D82" s="9"/>
      <c r="E82" s="9"/>
      <c r="F82" s="9"/>
      <c r="G82" s="9"/>
      <c r="H82" s="9"/>
    </row>
  </sheetData>
  <sortState ref="A8:K77">
    <sortCondition descending="1" ref="K8:K77"/>
  </sortState>
  <mergeCells count="2">
    <mergeCell ref="N5:O5"/>
    <mergeCell ref="N6:O6"/>
  </mergeCells>
  <pageMargins left="0.7" right="0.7" top="0.75" bottom="0.75" header="0.3" footer="0.3"/>
  <pageSetup scale="72" fitToHeight="0" orientation="landscape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97"/>
  <sheetViews>
    <sheetView workbookViewId="0">
      <selection activeCell="O89" sqref="O89"/>
    </sheetView>
  </sheetViews>
  <sheetFormatPr defaultRowHeight="14.4" x14ac:dyDescent="0.3"/>
  <cols>
    <col min="1" max="1" width="14.33203125" customWidth="1"/>
    <col min="2" max="2" width="16.109375" customWidth="1"/>
    <col min="7" max="7" width="8.88671875" style="10"/>
    <col min="9" max="9" width="9.5546875" bestFit="1" customWidth="1"/>
    <col min="10" max="10" width="9.5546875" style="10" bestFit="1" customWidth="1"/>
    <col min="12" max="12" width="10" bestFit="1" customWidth="1"/>
    <col min="13" max="13" width="9.5546875" style="10" bestFit="1" customWidth="1"/>
    <col min="14" max="14" width="11.109375" customWidth="1"/>
    <col min="16" max="17" width="9" style="41"/>
  </cols>
  <sheetData>
    <row r="2" spans="1:17" ht="18" x14ac:dyDescent="0.35">
      <c r="A2" s="7" t="s">
        <v>86</v>
      </c>
    </row>
    <row r="3" spans="1:17" s="8" customFormat="1" x14ac:dyDescent="0.3">
      <c r="G3" s="13"/>
      <c r="J3" s="13"/>
      <c r="M3" s="13"/>
      <c r="P3" s="42"/>
      <c r="Q3" s="42"/>
    </row>
    <row r="4" spans="1:17" s="8" customFormat="1" x14ac:dyDescent="0.3">
      <c r="A4" s="8" t="s">
        <v>0</v>
      </c>
      <c r="B4" s="8">
        <v>800</v>
      </c>
      <c r="C4" s="8" t="s">
        <v>5</v>
      </c>
      <c r="G4" s="13"/>
      <c r="J4" s="13"/>
      <c r="M4" s="13"/>
      <c r="P4" s="42"/>
      <c r="Q4" s="42"/>
    </row>
    <row r="5" spans="1:17" s="8" customFormat="1" x14ac:dyDescent="0.3">
      <c r="A5" s="8" t="s">
        <v>3</v>
      </c>
      <c r="B5" s="8">
        <v>2000</v>
      </c>
      <c r="C5" s="8" t="s">
        <v>5</v>
      </c>
      <c r="G5" s="13"/>
      <c r="J5" s="13"/>
      <c r="M5" s="13"/>
      <c r="P5" s="42"/>
      <c r="Q5" s="42"/>
    </row>
    <row r="6" spans="1:17" s="8" customFormat="1" x14ac:dyDescent="0.3">
      <c r="A6" s="8" t="s">
        <v>4</v>
      </c>
      <c r="B6" s="8">
        <v>250</v>
      </c>
      <c r="C6" s="8" t="s">
        <v>16</v>
      </c>
      <c r="G6" s="13"/>
      <c r="J6" s="13"/>
      <c r="M6" s="13"/>
      <c r="P6" s="42"/>
      <c r="Q6" s="42"/>
    </row>
    <row r="7" spans="1:17" s="8" customFormat="1" x14ac:dyDescent="0.3">
      <c r="A7" s="8" t="s">
        <v>6</v>
      </c>
      <c r="B7" s="8">
        <v>10000</v>
      </c>
      <c r="C7" s="8" t="s">
        <v>8</v>
      </c>
      <c r="G7" s="13"/>
      <c r="J7" s="13"/>
      <c r="M7" s="13"/>
      <c r="P7" s="42"/>
      <c r="Q7" s="42"/>
    </row>
    <row r="9" spans="1:17" ht="18" x14ac:dyDescent="0.35">
      <c r="A9" s="6"/>
      <c r="C9" s="2" t="s">
        <v>0</v>
      </c>
      <c r="D9" s="2"/>
      <c r="E9" s="2"/>
      <c r="F9" s="2" t="s">
        <v>3</v>
      </c>
      <c r="G9" s="11"/>
      <c r="H9" s="2"/>
      <c r="I9" s="2" t="s">
        <v>4</v>
      </c>
      <c r="J9" s="11"/>
      <c r="K9" s="2"/>
      <c r="L9" s="2" t="s">
        <v>6</v>
      </c>
      <c r="M9" s="11"/>
      <c r="N9" s="2"/>
      <c r="P9" s="41" t="s">
        <v>69</v>
      </c>
    </row>
    <row r="10" spans="1:17" x14ac:dyDescent="0.3">
      <c r="A10" t="s">
        <v>67</v>
      </c>
      <c r="B10" s="20">
        <f>365.25/360</f>
        <v>1.0145833333333334</v>
      </c>
      <c r="C10" s="3" t="s">
        <v>1</v>
      </c>
      <c r="D10" s="3" t="s">
        <v>2</v>
      </c>
      <c r="E10" s="3" t="s">
        <v>7</v>
      </c>
      <c r="F10" s="3" t="s">
        <v>1</v>
      </c>
      <c r="G10" s="12" t="s">
        <v>2</v>
      </c>
      <c r="H10" s="3" t="s">
        <v>7</v>
      </c>
      <c r="I10" s="3" t="s">
        <v>1</v>
      </c>
      <c r="J10" s="12" t="s">
        <v>8</v>
      </c>
      <c r="K10" s="3" t="s">
        <v>7</v>
      </c>
      <c r="L10" s="3" t="s">
        <v>1</v>
      </c>
      <c r="M10" s="12" t="s">
        <v>8</v>
      </c>
      <c r="N10" s="3" t="s">
        <v>7</v>
      </c>
      <c r="P10" s="41">
        <v>2014</v>
      </c>
    </row>
    <row r="11" spans="1:17" x14ac:dyDescent="0.3">
      <c r="A11" s="1"/>
      <c r="C11" s="9"/>
      <c r="D11" s="10"/>
      <c r="E11" s="9"/>
      <c r="F11" s="9"/>
      <c r="H11" s="9"/>
      <c r="I11" s="9"/>
      <c r="K11" s="9"/>
      <c r="L11" s="9"/>
      <c r="N11" s="9"/>
    </row>
    <row r="12" spans="1:17" ht="14.25" x14ac:dyDescent="0.45">
      <c r="A12" s="1" t="s">
        <v>29</v>
      </c>
      <c r="C12" s="9">
        <v>23.76</v>
      </c>
      <c r="D12" s="10">
        <v>3.3399999999999999E-2</v>
      </c>
      <c r="E12" s="9">
        <f t="shared" ref="E12" si="0">+C12+(D12*$B$4)</f>
        <v>50.480000000000004</v>
      </c>
      <c r="F12" s="9"/>
      <c r="H12" s="9"/>
      <c r="I12" s="9">
        <v>611.64</v>
      </c>
      <c r="J12" s="10">
        <v>3.1791</v>
      </c>
      <c r="K12" s="9">
        <f>+I12+(J12*$B$6)</f>
        <v>1406.415</v>
      </c>
      <c r="L12" s="9"/>
      <c r="N12" s="9"/>
      <c r="P12" s="43">
        <v>11650</v>
      </c>
      <c r="Q12" s="43"/>
    </row>
    <row r="13" spans="1:17" ht="14.25" x14ac:dyDescent="0.45">
      <c r="A13" s="1" t="s">
        <v>27</v>
      </c>
      <c r="C13" s="9">
        <v>19.87</v>
      </c>
      <c r="D13" s="10">
        <v>1.66E-2</v>
      </c>
      <c r="E13" s="9">
        <f t="shared" ref="E13" si="1">+C13+(D13*$B$4)</f>
        <v>33.15</v>
      </c>
      <c r="F13" s="9">
        <v>27.81</v>
      </c>
      <c r="G13" s="10">
        <v>1.9400000000000001E-2</v>
      </c>
      <c r="H13" s="9">
        <f t="shared" ref="H13" si="2">+F13+(G13*$B$5)</f>
        <v>66.61</v>
      </c>
      <c r="I13" s="9">
        <v>148.49</v>
      </c>
      <c r="J13" s="10">
        <v>4.3133999999999997</v>
      </c>
      <c r="K13" s="9">
        <f t="shared" ref="K13" si="3">+I13+(J13*$B$6)</f>
        <v>1226.8399999999999</v>
      </c>
      <c r="L13" s="9">
        <v>25543.24</v>
      </c>
      <c r="M13" s="10">
        <v>1.9182999999999999</v>
      </c>
      <c r="N13" s="9">
        <f t="shared" ref="N13" si="4">+L13+(M13*$B$7)</f>
        <v>44726.240000000005</v>
      </c>
      <c r="P13" s="43">
        <v>36115</v>
      </c>
      <c r="Q13" s="43"/>
    </row>
    <row r="14" spans="1:17" ht="14.25" x14ac:dyDescent="0.45">
      <c r="A14" s="1" t="s">
        <v>28</v>
      </c>
      <c r="C14" s="9">
        <v>15.59</v>
      </c>
      <c r="D14" s="10">
        <v>1.5800000000000002E-2</v>
      </c>
      <c r="E14" s="9">
        <f t="shared" ref="E14" si="5">+C14+(D14*$B$4)</f>
        <v>28.23</v>
      </c>
      <c r="F14" s="9">
        <v>17.36</v>
      </c>
      <c r="G14" s="10">
        <v>1.7999999999999999E-2</v>
      </c>
      <c r="H14" s="9">
        <f t="shared" ref="H14" si="6">+F14+(G14*$B$5)</f>
        <v>53.36</v>
      </c>
      <c r="I14" s="9">
        <v>96.98</v>
      </c>
      <c r="J14" s="10">
        <v>3.9297</v>
      </c>
      <c r="K14" s="9">
        <f t="shared" ref="K14" si="7">+I14+(J14*$B$6)</f>
        <v>1079.405</v>
      </c>
      <c r="L14" s="9"/>
      <c r="N14" s="9"/>
      <c r="P14" s="43">
        <v>9971</v>
      </c>
      <c r="Q14" s="43"/>
    </row>
    <row r="15" spans="1:17" ht="14.25" x14ac:dyDescent="0.45">
      <c r="A15" s="1" t="s">
        <v>30</v>
      </c>
      <c r="C15" s="9">
        <v>14.64</v>
      </c>
      <c r="D15" s="10">
        <v>1.0999999999999999E-2</v>
      </c>
      <c r="E15" s="9">
        <f t="shared" ref="E15" si="8">+C15+(D15*$B$4)</f>
        <v>23.439999999999998</v>
      </c>
      <c r="F15" s="9">
        <v>26.46</v>
      </c>
      <c r="G15" s="10">
        <v>6.8999999999999999E-3</v>
      </c>
      <c r="H15" s="9">
        <f t="shared" ref="H15" si="9">+F15+(G15*$B$5)</f>
        <v>40.26</v>
      </c>
      <c r="I15" s="9">
        <v>232.03</v>
      </c>
      <c r="J15" s="10">
        <v>3.0605000000000002</v>
      </c>
      <c r="K15" s="9">
        <f t="shared" ref="K15" si="10">+I15+(J15*$B$6)</f>
        <v>997.15499999999997</v>
      </c>
      <c r="L15" s="9"/>
      <c r="N15" s="9"/>
      <c r="P15" s="43">
        <v>38789</v>
      </c>
      <c r="Q15" s="43"/>
    </row>
    <row r="16" spans="1:17" ht="14.25" x14ac:dyDescent="0.45">
      <c r="A16" s="1" t="s">
        <v>31</v>
      </c>
      <c r="C16" s="9">
        <v>15.46</v>
      </c>
      <c r="D16" s="10">
        <v>1.2500000000000001E-2</v>
      </c>
      <c r="E16" s="9">
        <f t="shared" ref="E16:E61" si="11">+C16+(D16*$B$4)</f>
        <v>25.46</v>
      </c>
      <c r="F16" s="9">
        <v>25.54</v>
      </c>
      <c r="G16" s="10">
        <v>1.37E-2</v>
      </c>
      <c r="H16" s="9">
        <f t="shared" ref="H16:H61" si="12">+F16+(G16*$B$5)</f>
        <v>52.94</v>
      </c>
      <c r="I16" s="9">
        <v>59.86</v>
      </c>
      <c r="J16" s="10">
        <v>2.9470000000000001</v>
      </c>
      <c r="K16" s="9">
        <f t="shared" ref="K16:K61" si="13">+I16+(J16*$B$6)</f>
        <v>796.61</v>
      </c>
      <c r="L16" s="9"/>
      <c r="N16" s="9"/>
      <c r="P16" s="43">
        <v>66366</v>
      </c>
      <c r="Q16" s="43"/>
    </row>
    <row r="17" spans="1:17" ht="14.25" x14ac:dyDescent="0.45">
      <c r="A17" s="1" t="s">
        <v>32</v>
      </c>
      <c r="C17" s="9">
        <v>14.52</v>
      </c>
      <c r="D17" s="10">
        <v>1.37E-2</v>
      </c>
      <c r="E17" s="9">
        <f t="shared" si="11"/>
        <v>25.48</v>
      </c>
      <c r="F17" s="9">
        <v>13.41</v>
      </c>
      <c r="G17" s="10">
        <v>1.44E-2</v>
      </c>
      <c r="H17" s="9">
        <f t="shared" si="12"/>
        <v>42.21</v>
      </c>
      <c r="I17" s="9">
        <v>112.76</v>
      </c>
      <c r="J17" s="10">
        <v>4.1044</v>
      </c>
      <c r="K17" s="9">
        <f t="shared" si="13"/>
        <v>1138.8599999999999</v>
      </c>
      <c r="L17" s="9">
        <v>8755.91</v>
      </c>
      <c r="M17" s="10">
        <v>2.4315000000000002</v>
      </c>
      <c r="N17" s="9">
        <f t="shared" ref="N17:N61" si="14">+L17+(M17*$B$7)</f>
        <v>33070.910000000003</v>
      </c>
      <c r="P17" s="43">
        <v>52684</v>
      </c>
      <c r="Q17" s="43"/>
    </row>
    <row r="18" spans="1:17" ht="14.25" x14ac:dyDescent="0.45">
      <c r="A18" s="1" t="s">
        <v>87</v>
      </c>
      <c r="C18" s="9">
        <v>23.44</v>
      </c>
      <c r="D18" s="10">
        <v>1.52E-2</v>
      </c>
      <c r="E18" s="9">
        <f t="shared" si="11"/>
        <v>35.6</v>
      </c>
      <c r="F18" s="9">
        <v>28.26</v>
      </c>
      <c r="G18" s="10">
        <v>2.3E-2</v>
      </c>
      <c r="H18" s="9">
        <f t="shared" si="12"/>
        <v>74.260000000000005</v>
      </c>
      <c r="I18" s="9">
        <v>151.83000000000001</v>
      </c>
      <c r="J18" s="10">
        <v>6.6886999999999999</v>
      </c>
      <c r="K18" s="9">
        <f t="shared" si="13"/>
        <v>1824.0049999999999</v>
      </c>
      <c r="L18" s="9"/>
      <c r="N18" s="9"/>
      <c r="P18" s="43">
        <v>28627</v>
      </c>
      <c r="Q18" s="43"/>
    </row>
    <row r="19" spans="1:17" ht="14.25" x14ac:dyDescent="0.45">
      <c r="A19" s="1" t="s">
        <v>33</v>
      </c>
      <c r="C19" s="9">
        <v>18.3</v>
      </c>
      <c r="D19" s="10">
        <v>1.0999999999999999E-2</v>
      </c>
      <c r="E19" s="9">
        <f t="shared" si="11"/>
        <v>27.1</v>
      </c>
      <c r="F19" s="9">
        <v>18.149999999999999</v>
      </c>
      <c r="G19" s="10">
        <v>1.89E-2</v>
      </c>
      <c r="H19" s="9">
        <f t="shared" si="12"/>
        <v>55.949999999999996</v>
      </c>
      <c r="I19" s="9">
        <v>167.51</v>
      </c>
      <c r="J19" s="10">
        <v>3.6528999999999998</v>
      </c>
      <c r="K19" s="9">
        <f t="shared" si="13"/>
        <v>1080.7349999999999</v>
      </c>
      <c r="L19" s="9"/>
      <c r="N19" s="9"/>
      <c r="P19" s="43">
        <v>6729</v>
      </c>
      <c r="Q19" s="43"/>
    </row>
    <row r="20" spans="1:17" ht="14.25" x14ac:dyDescent="0.45">
      <c r="A20" s="1" t="s">
        <v>34</v>
      </c>
      <c r="C20" s="9">
        <v>13.83</v>
      </c>
      <c r="D20" s="10">
        <v>1.52E-2</v>
      </c>
      <c r="E20" s="9">
        <f t="shared" si="11"/>
        <v>25.990000000000002</v>
      </c>
      <c r="F20" s="9">
        <v>20.65</v>
      </c>
      <c r="G20" s="10">
        <v>1.37E-2</v>
      </c>
      <c r="H20" s="9">
        <f t="shared" si="12"/>
        <v>48.05</v>
      </c>
      <c r="I20" s="9">
        <v>98.64</v>
      </c>
      <c r="J20" s="10">
        <v>3.2259000000000002</v>
      </c>
      <c r="K20" s="9">
        <f t="shared" si="13"/>
        <v>905.11500000000001</v>
      </c>
      <c r="L20" s="9"/>
      <c r="N20" s="9"/>
      <c r="P20" s="43">
        <v>16426</v>
      </c>
      <c r="Q20" s="43"/>
    </row>
    <row r="21" spans="1:17" ht="14.25" x14ac:dyDescent="0.45">
      <c r="A21" s="1" t="s">
        <v>88</v>
      </c>
      <c r="C21" s="9">
        <v>13.33</v>
      </c>
      <c r="D21" s="10">
        <v>6.1999999999999998E-3</v>
      </c>
      <c r="E21" s="9">
        <f t="shared" ref="E21" si="15">+C21+(D21*$B$4)</f>
        <v>18.29</v>
      </c>
      <c r="F21" s="9">
        <v>15.77</v>
      </c>
      <c r="G21" s="10">
        <v>5.0000000000000001E-3</v>
      </c>
      <c r="H21" s="9">
        <f t="shared" ref="H21" si="16">+F21+(G21*$B$5)</f>
        <v>25.77</v>
      </c>
      <c r="I21" s="9">
        <v>187.17</v>
      </c>
      <c r="J21" s="10">
        <v>1.5827</v>
      </c>
      <c r="K21" s="9">
        <f t="shared" ref="K21" si="17">+I21+(J21*$B$6)</f>
        <v>582.84500000000003</v>
      </c>
      <c r="L21" s="9"/>
      <c r="N21" s="9"/>
      <c r="P21" s="43">
        <v>12398</v>
      </c>
      <c r="Q21" s="43"/>
    </row>
    <row r="22" spans="1:17" ht="14.25" x14ac:dyDescent="0.45">
      <c r="A22" s="1" t="s">
        <v>35</v>
      </c>
      <c r="C22" s="9">
        <v>18.25</v>
      </c>
      <c r="D22" s="10">
        <v>1.06E-2</v>
      </c>
      <c r="E22" s="9">
        <f t="shared" si="11"/>
        <v>26.73</v>
      </c>
      <c r="F22" s="9">
        <v>17.57</v>
      </c>
      <c r="G22" s="10">
        <v>1.4500000000000001E-2</v>
      </c>
      <c r="H22" s="9">
        <f t="shared" si="12"/>
        <v>46.57</v>
      </c>
      <c r="I22" s="9">
        <v>195.73</v>
      </c>
      <c r="J22" s="10">
        <v>3.6267999999999998</v>
      </c>
      <c r="K22" s="9">
        <f t="shared" si="13"/>
        <v>1102.4299999999998</v>
      </c>
      <c r="L22" s="9"/>
      <c r="N22" s="9"/>
      <c r="P22" s="43">
        <v>1985</v>
      </c>
      <c r="Q22" s="43"/>
    </row>
    <row r="23" spans="1:17" ht="14.25" x14ac:dyDescent="0.45">
      <c r="A23" s="1" t="s">
        <v>10</v>
      </c>
      <c r="C23" s="9">
        <v>15.75</v>
      </c>
      <c r="D23" s="10">
        <v>1.0200000000000001E-2</v>
      </c>
      <c r="E23" s="9">
        <f t="shared" si="11"/>
        <v>23.91</v>
      </c>
      <c r="F23" s="9">
        <v>41.47</v>
      </c>
      <c r="G23" s="10">
        <v>1.21E-2</v>
      </c>
      <c r="H23" s="9">
        <f t="shared" si="12"/>
        <v>65.67</v>
      </c>
      <c r="I23" s="9">
        <v>73.040000000000006</v>
      </c>
      <c r="J23" s="10">
        <v>4.3959000000000001</v>
      </c>
      <c r="K23" s="9">
        <f t="shared" si="13"/>
        <v>1172.0150000000001</v>
      </c>
      <c r="L23" s="9">
        <v>13115.07</v>
      </c>
      <c r="M23" s="10">
        <v>2.8075999999999999</v>
      </c>
      <c r="N23" s="9">
        <f t="shared" si="14"/>
        <v>41191.07</v>
      </c>
      <c r="P23" s="43">
        <v>201359</v>
      </c>
      <c r="Q23" s="43"/>
    </row>
    <row r="24" spans="1:17" ht="14.25" x14ac:dyDescent="0.45">
      <c r="A24" s="1" t="s">
        <v>89</v>
      </c>
      <c r="C24" s="9">
        <v>18.98</v>
      </c>
      <c r="D24" s="10">
        <v>7.7000000000000002E-3</v>
      </c>
      <c r="E24" s="9">
        <f>+C24+(D24*$B$4)</f>
        <v>25.14</v>
      </c>
      <c r="F24" s="9">
        <v>30</v>
      </c>
      <c r="G24" s="10">
        <v>9.9000000000000008E-3</v>
      </c>
      <c r="H24" s="9">
        <f>+F24+(G24*$B$5)</f>
        <v>49.8</v>
      </c>
      <c r="I24" s="9">
        <v>97.27</v>
      </c>
      <c r="J24" s="10">
        <v>3.2218</v>
      </c>
      <c r="K24" s="9">
        <f>+I24+(J24*$B$6)</f>
        <v>902.72</v>
      </c>
      <c r="L24" s="9"/>
      <c r="N24" s="9"/>
      <c r="P24" s="43">
        <v>40503</v>
      </c>
      <c r="Q24" s="43"/>
    </row>
    <row r="25" spans="1:17" ht="14.25" x14ac:dyDescent="0.45">
      <c r="A25" s="1" t="s">
        <v>13</v>
      </c>
      <c r="C25" s="9">
        <v>14.88</v>
      </c>
      <c r="D25" s="10">
        <v>1.5699999999999999E-2</v>
      </c>
      <c r="E25" s="9">
        <f t="shared" si="11"/>
        <v>27.439999999999998</v>
      </c>
      <c r="F25" s="9">
        <v>26.44</v>
      </c>
      <c r="G25" s="10">
        <v>1.7100000000000001E-2</v>
      </c>
      <c r="H25" s="9">
        <f t="shared" si="12"/>
        <v>60.64</v>
      </c>
      <c r="I25" s="9">
        <v>104.97</v>
      </c>
      <c r="J25" s="10">
        <v>4.8468999999999998</v>
      </c>
      <c r="K25" s="9">
        <f t="shared" si="13"/>
        <v>1316.6949999999999</v>
      </c>
      <c r="L25" s="9">
        <v>7951.58</v>
      </c>
      <c r="M25" s="10">
        <v>2.2924000000000002</v>
      </c>
      <c r="N25" s="9">
        <f t="shared" si="14"/>
        <v>30875.58</v>
      </c>
      <c r="P25" s="43">
        <v>86662</v>
      </c>
      <c r="Q25" s="43"/>
    </row>
    <row r="26" spans="1:17" ht="14.25" x14ac:dyDescent="0.45">
      <c r="A26" s="1" t="s">
        <v>90</v>
      </c>
      <c r="C26" s="9">
        <v>19.38</v>
      </c>
      <c r="D26" s="10">
        <v>1.3899999999999999E-2</v>
      </c>
      <c r="E26" s="9">
        <f t="shared" si="11"/>
        <v>30.5</v>
      </c>
      <c r="F26" s="9">
        <v>21.94</v>
      </c>
      <c r="G26" s="10">
        <v>1.43E-2</v>
      </c>
      <c r="H26" s="9">
        <f t="shared" si="12"/>
        <v>50.540000000000006</v>
      </c>
      <c r="I26" s="9">
        <v>125.9</v>
      </c>
      <c r="J26" s="10">
        <v>3.0535000000000001</v>
      </c>
      <c r="K26" s="9">
        <f t="shared" si="13"/>
        <v>889.27499999999998</v>
      </c>
      <c r="L26" s="9">
        <v>10199.469999999999</v>
      </c>
      <c r="M26" s="10">
        <v>1.8735999999999999</v>
      </c>
      <c r="N26" s="9">
        <f t="shared" si="14"/>
        <v>28935.47</v>
      </c>
      <c r="P26" s="43">
        <v>18265</v>
      </c>
      <c r="Q26" s="43"/>
    </row>
    <row r="27" spans="1:17" ht="14.25" x14ac:dyDescent="0.45">
      <c r="A27" s="1" t="s">
        <v>36</v>
      </c>
      <c r="C27" s="9">
        <v>16.579999999999998</v>
      </c>
      <c r="D27" s="10">
        <v>1.1599999999999999E-2</v>
      </c>
      <c r="E27" s="9">
        <f t="shared" si="11"/>
        <v>25.86</v>
      </c>
      <c r="F27" s="9">
        <v>34.53</v>
      </c>
      <c r="G27" s="10">
        <v>1.18E-2</v>
      </c>
      <c r="H27" s="9">
        <f t="shared" si="12"/>
        <v>58.129999999999995</v>
      </c>
      <c r="I27" s="9">
        <v>228.69</v>
      </c>
      <c r="J27" s="10">
        <v>2.1720999999999999</v>
      </c>
      <c r="K27" s="9">
        <f t="shared" si="13"/>
        <v>771.71499999999992</v>
      </c>
      <c r="L27" s="9"/>
      <c r="N27" s="9"/>
      <c r="P27" s="43">
        <v>28640</v>
      </c>
      <c r="Q27" s="43"/>
    </row>
    <row r="28" spans="1:17" ht="14.25" x14ac:dyDescent="0.45">
      <c r="A28" s="1" t="s">
        <v>96</v>
      </c>
      <c r="C28" s="9">
        <v>19.21</v>
      </c>
      <c r="D28" s="10">
        <v>1.2500000000000001E-2</v>
      </c>
      <c r="E28" s="9">
        <f t="shared" si="11"/>
        <v>29.21</v>
      </c>
      <c r="F28" s="9">
        <v>31.17</v>
      </c>
      <c r="G28" s="10">
        <v>1.55E-2</v>
      </c>
      <c r="H28" s="9">
        <f t="shared" si="12"/>
        <v>62.17</v>
      </c>
      <c r="I28" s="9">
        <v>231.32</v>
      </c>
      <c r="J28" s="10">
        <v>2.4971999999999999</v>
      </c>
      <c r="K28" s="9">
        <f t="shared" si="13"/>
        <v>855.61999999999989</v>
      </c>
      <c r="L28" s="9">
        <v>11063.47</v>
      </c>
      <c r="M28" s="10">
        <v>1.151</v>
      </c>
      <c r="N28" s="9">
        <f t="shared" si="14"/>
        <v>22573.47</v>
      </c>
      <c r="P28" s="43">
        <v>20362</v>
      </c>
      <c r="Q28" s="43"/>
    </row>
    <row r="29" spans="1:17" ht="14.25" x14ac:dyDescent="0.45">
      <c r="A29" s="1" t="s">
        <v>37</v>
      </c>
      <c r="C29" s="9">
        <v>18.63</v>
      </c>
      <c r="D29" s="10">
        <v>9.2999999999999992E-3</v>
      </c>
      <c r="E29" s="9">
        <f t="shared" si="11"/>
        <v>26.07</v>
      </c>
      <c r="F29" s="9">
        <v>21.64</v>
      </c>
      <c r="G29" s="10">
        <v>1.8700000000000001E-2</v>
      </c>
      <c r="H29" s="9">
        <f t="shared" si="12"/>
        <v>59.040000000000006</v>
      </c>
      <c r="I29" s="9">
        <v>165.09</v>
      </c>
      <c r="J29" s="10">
        <v>4.2804000000000002</v>
      </c>
      <c r="K29" s="9">
        <f t="shared" si="13"/>
        <v>1235.19</v>
      </c>
      <c r="L29" s="9"/>
      <c r="N29" s="9"/>
      <c r="P29" s="43">
        <v>47187</v>
      </c>
      <c r="Q29" s="43"/>
    </row>
    <row r="30" spans="1:17" ht="14.25" x14ac:dyDescent="0.45">
      <c r="A30" s="1" t="s">
        <v>97</v>
      </c>
      <c r="C30" s="9">
        <v>23.01</v>
      </c>
      <c r="D30" s="10">
        <v>1.1599999999999999E-2</v>
      </c>
      <c r="E30" s="9">
        <f t="shared" si="11"/>
        <v>32.29</v>
      </c>
      <c r="F30" s="9">
        <v>27.53</v>
      </c>
      <c r="G30" s="10">
        <v>2.1999999999999999E-2</v>
      </c>
      <c r="H30" s="9">
        <f t="shared" si="12"/>
        <v>71.53</v>
      </c>
      <c r="I30" s="9">
        <v>219.98</v>
      </c>
      <c r="J30" s="10">
        <v>3.4477000000000002</v>
      </c>
      <c r="K30" s="9">
        <f t="shared" si="13"/>
        <v>1081.905</v>
      </c>
      <c r="L30" s="9"/>
      <c r="N30" s="9"/>
      <c r="P30" s="43">
        <v>11038</v>
      </c>
      <c r="Q30" s="43"/>
    </row>
    <row r="31" spans="1:17" ht="14.25" x14ac:dyDescent="0.45">
      <c r="A31" s="1" t="s">
        <v>38</v>
      </c>
      <c r="C31" s="9">
        <v>18.93</v>
      </c>
      <c r="D31" s="10">
        <v>1.44E-2</v>
      </c>
      <c r="E31" s="9">
        <f t="shared" si="11"/>
        <v>30.45</v>
      </c>
      <c r="F31" s="9">
        <v>16.329999999999998</v>
      </c>
      <c r="G31" s="10">
        <v>1.37E-2</v>
      </c>
      <c r="H31" s="9">
        <f t="shared" si="12"/>
        <v>43.730000000000004</v>
      </c>
      <c r="I31" s="9">
        <v>177.03</v>
      </c>
      <c r="J31" s="10">
        <v>2.6970999999999998</v>
      </c>
      <c r="K31" s="9">
        <f t="shared" si="13"/>
        <v>851.30499999999995</v>
      </c>
      <c r="L31" s="9">
        <v>1076.53</v>
      </c>
      <c r="M31" s="10">
        <v>2.6901000000000002</v>
      </c>
      <c r="N31" s="9">
        <f t="shared" si="14"/>
        <v>27977.53</v>
      </c>
      <c r="P31" s="43">
        <v>52963</v>
      </c>
      <c r="Q31" s="43"/>
    </row>
    <row r="32" spans="1:17" ht="14.25" x14ac:dyDescent="0.45">
      <c r="A32" s="1" t="s">
        <v>39</v>
      </c>
      <c r="C32" s="9">
        <v>20.74</v>
      </c>
      <c r="D32" s="10">
        <v>1.9800000000000002E-2</v>
      </c>
      <c r="E32" s="9">
        <f t="shared" si="11"/>
        <v>36.58</v>
      </c>
      <c r="F32" s="9">
        <v>26.94</v>
      </c>
      <c r="G32" s="10">
        <v>1.9E-2</v>
      </c>
      <c r="H32" s="9">
        <f t="shared" si="12"/>
        <v>64.94</v>
      </c>
      <c r="I32" s="9">
        <v>83.61</v>
      </c>
      <c r="J32" s="10">
        <v>3.9339</v>
      </c>
      <c r="K32" s="9">
        <f t="shared" si="13"/>
        <v>1067.085</v>
      </c>
      <c r="L32" s="9"/>
      <c r="N32" s="9"/>
      <c r="P32" s="43">
        <v>21323</v>
      </c>
      <c r="Q32" s="43"/>
    </row>
    <row r="33" spans="1:17" x14ac:dyDescent="0.3">
      <c r="A33" s="1" t="s">
        <v>81</v>
      </c>
      <c r="C33" s="9">
        <v>17.04</v>
      </c>
      <c r="D33" s="10">
        <v>0.01</v>
      </c>
      <c r="E33" s="9">
        <f t="shared" si="11"/>
        <v>25.04</v>
      </c>
      <c r="F33" s="9">
        <v>27.51</v>
      </c>
      <c r="G33" s="10">
        <v>9.9000000000000008E-3</v>
      </c>
      <c r="H33" s="9">
        <f t="shared" si="12"/>
        <v>47.31</v>
      </c>
      <c r="I33" s="9">
        <v>84.2</v>
      </c>
      <c r="J33" s="10">
        <v>3.7402000000000002</v>
      </c>
      <c r="K33" s="9">
        <f t="shared" si="13"/>
        <v>1019.2500000000001</v>
      </c>
      <c r="L33" s="9"/>
      <c r="N33" s="9"/>
      <c r="P33" s="43">
        <v>21534</v>
      </c>
      <c r="Q33" s="43"/>
    </row>
    <row r="34" spans="1:17" x14ac:dyDescent="0.3">
      <c r="A34" s="1" t="s">
        <v>98</v>
      </c>
      <c r="C34" s="9">
        <v>11.93</v>
      </c>
      <c r="D34" s="10">
        <v>1.26E-2</v>
      </c>
      <c r="E34" s="9">
        <f t="shared" si="11"/>
        <v>22.009999999999998</v>
      </c>
      <c r="F34" s="9">
        <v>18.3</v>
      </c>
      <c r="G34" s="10">
        <v>6.1999999999999998E-3</v>
      </c>
      <c r="H34" s="9">
        <f t="shared" si="12"/>
        <v>30.700000000000003</v>
      </c>
      <c r="I34" s="9">
        <v>54.82</v>
      </c>
      <c r="J34" s="10">
        <v>1.7552000000000001</v>
      </c>
      <c r="K34" s="9">
        <f t="shared" si="13"/>
        <v>493.62</v>
      </c>
      <c r="L34" s="9"/>
      <c r="N34" s="9"/>
      <c r="P34" s="43">
        <v>2718</v>
      </c>
      <c r="Q34" s="43"/>
    </row>
    <row r="35" spans="1:17" x14ac:dyDescent="0.3">
      <c r="A35" s="1" t="s">
        <v>11</v>
      </c>
      <c r="C35" s="9">
        <v>18.8</v>
      </c>
      <c r="D35" s="10">
        <v>1.21E-2</v>
      </c>
      <c r="E35" s="9">
        <f t="shared" si="11"/>
        <v>28.48</v>
      </c>
      <c r="F35" s="9">
        <v>41.21</v>
      </c>
      <c r="G35" s="10">
        <v>1.06E-2</v>
      </c>
      <c r="H35" s="9">
        <f t="shared" si="12"/>
        <v>62.41</v>
      </c>
      <c r="I35" s="9">
        <v>376.98</v>
      </c>
      <c r="J35" s="10">
        <v>2.5413000000000001</v>
      </c>
      <c r="K35" s="9">
        <f t="shared" si="13"/>
        <v>1012.3050000000001</v>
      </c>
      <c r="L35" s="9">
        <v>23704.2</v>
      </c>
      <c r="M35" s="10">
        <v>1.3985000000000001</v>
      </c>
      <c r="N35" s="9">
        <f t="shared" si="14"/>
        <v>37689.199999999997</v>
      </c>
      <c r="P35" s="43">
        <v>240076</v>
      </c>
      <c r="Q35" s="43"/>
    </row>
    <row r="36" spans="1:17" x14ac:dyDescent="0.3">
      <c r="A36" s="1" t="s">
        <v>84</v>
      </c>
      <c r="C36" s="9">
        <v>18.309999999999999</v>
      </c>
      <c r="D36" s="10">
        <v>1.2E-2</v>
      </c>
      <c r="E36" s="9">
        <f t="shared" si="11"/>
        <v>27.909999999999997</v>
      </c>
      <c r="F36" s="9">
        <v>22.12</v>
      </c>
      <c r="G36" s="10">
        <v>9.5999999999999992E-3</v>
      </c>
      <c r="H36" s="9">
        <f t="shared" si="12"/>
        <v>41.32</v>
      </c>
      <c r="I36" s="9">
        <v>82.1</v>
      </c>
      <c r="J36" s="10">
        <v>1.4209000000000001</v>
      </c>
      <c r="K36" s="9">
        <f t="shared" si="13"/>
        <v>437.32500000000005</v>
      </c>
      <c r="L36" s="9"/>
      <c r="N36" s="9"/>
      <c r="P36" s="43">
        <v>1221</v>
      </c>
      <c r="Q36" s="43"/>
    </row>
    <row r="37" spans="1:17" x14ac:dyDescent="0.3">
      <c r="A37" s="1" t="s">
        <v>40</v>
      </c>
      <c r="C37" s="9">
        <v>9.6</v>
      </c>
      <c r="D37" s="10">
        <v>7.6E-3</v>
      </c>
      <c r="E37" s="9">
        <f t="shared" si="11"/>
        <v>15.68</v>
      </c>
      <c r="F37" s="9">
        <v>15.47</v>
      </c>
      <c r="G37" s="10">
        <v>6.1000000000000004E-3</v>
      </c>
      <c r="H37" s="9">
        <f t="shared" si="12"/>
        <v>27.67</v>
      </c>
      <c r="I37" s="9">
        <v>100.99</v>
      </c>
      <c r="J37" s="10">
        <v>2.0470000000000002</v>
      </c>
      <c r="K37" s="9">
        <f t="shared" si="13"/>
        <v>612.74</v>
      </c>
      <c r="L37" s="9"/>
      <c r="N37" s="9"/>
      <c r="P37" s="43">
        <v>5499</v>
      </c>
      <c r="Q37" s="43"/>
    </row>
    <row r="38" spans="1:17" x14ac:dyDescent="0.3">
      <c r="A38" s="1" t="s">
        <v>12</v>
      </c>
      <c r="C38" s="9">
        <v>14.32</v>
      </c>
      <c r="D38" s="10">
        <v>1.18E-2</v>
      </c>
      <c r="E38" s="9">
        <f t="shared" si="11"/>
        <v>23.759999999999998</v>
      </c>
      <c r="F38" s="9">
        <v>24.77</v>
      </c>
      <c r="G38" s="10">
        <v>1.6400000000000001E-2</v>
      </c>
      <c r="H38" s="9">
        <f t="shared" si="12"/>
        <v>57.570000000000007</v>
      </c>
      <c r="I38" s="9">
        <v>123.36</v>
      </c>
      <c r="J38" s="10">
        <v>2.794</v>
      </c>
      <c r="K38" s="9">
        <f t="shared" si="13"/>
        <v>821.86</v>
      </c>
      <c r="L38" s="9">
        <v>4631.5600000000004</v>
      </c>
      <c r="M38" s="10">
        <v>2.4556</v>
      </c>
      <c r="N38" s="9">
        <f t="shared" si="14"/>
        <v>29187.56</v>
      </c>
      <c r="P38" s="43">
        <v>149618</v>
      </c>
      <c r="Q38" s="43"/>
    </row>
    <row r="39" spans="1:17" x14ac:dyDescent="0.3">
      <c r="A39" s="1" t="s">
        <v>9</v>
      </c>
      <c r="C39" s="9">
        <v>12.96</v>
      </c>
      <c r="D39" s="10">
        <v>1.9300000000000001E-2</v>
      </c>
      <c r="E39" s="9">
        <f t="shared" si="11"/>
        <v>28.400000000000002</v>
      </c>
      <c r="F39" s="9">
        <v>17.23</v>
      </c>
      <c r="G39" s="10">
        <v>2.1600000000000001E-2</v>
      </c>
      <c r="H39" s="9">
        <f t="shared" si="12"/>
        <v>60.430000000000007</v>
      </c>
      <c r="I39" s="9">
        <v>200</v>
      </c>
      <c r="J39" s="10">
        <v>4.0705999999999998</v>
      </c>
      <c r="K39" s="9">
        <f t="shared" si="13"/>
        <v>1217.6500000000001</v>
      </c>
      <c r="L39" s="9">
        <v>15231.32</v>
      </c>
      <c r="M39" s="10">
        <v>3.4742000000000002</v>
      </c>
      <c r="N39" s="9">
        <f t="shared" si="14"/>
        <v>49973.32</v>
      </c>
      <c r="P39" s="43">
        <v>319536</v>
      </c>
      <c r="Q39" s="43"/>
    </row>
    <row r="40" spans="1:17" x14ac:dyDescent="0.3">
      <c r="A40" s="1" t="s">
        <v>91</v>
      </c>
      <c r="C40" s="9">
        <v>24.85</v>
      </c>
      <c r="D40" s="10">
        <v>1.3899999999999999E-2</v>
      </c>
      <c r="E40" s="9">
        <f t="shared" si="11"/>
        <v>35.97</v>
      </c>
      <c r="F40" s="9">
        <v>34.33</v>
      </c>
      <c r="G40" s="10">
        <v>8.3000000000000001E-3</v>
      </c>
      <c r="H40" s="9">
        <f t="shared" si="12"/>
        <v>50.93</v>
      </c>
      <c r="I40" s="9">
        <v>151.6</v>
      </c>
      <c r="J40" s="10">
        <v>3.1132</v>
      </c>
      <c r="K40" s="9">
        <f t="shared" si="13"/>
        <v>929.9</v>
      </c>
      <c r="L40" s="9"/>
      <c r="N40" s="9"/>
      <c r="P40" s="43">
        <v>15790</v>
      </c>
      <c r="Q40" s="43"/>
    </row>
    <row r="41" spans="1:17" x14ac:dyDescent="0.3">
      <c r="A41" s="1" t="s">
        <v>92</v>
      </c>
      <c r="C41" s="9">
        <v>22.24</v>
      </c>
      <c r="D41" s="10">
        <v>1.09E-2</v>
      </c>
      <c r="E41" s="9">
        <f t="shared" si="11"/>
        <v>30.96</v>
      </c>
      <c r="F41" s="9">
        <v>38.72</v>
      </c>
      <c r="G41" s="10">
        <v>6.1000000000000004E-3</v>
      </c>
      <c r="H41" s="9">
        <f t="shared" si="12"/>
        <v>50.92</v>
      </c>
      <c r="I41" s="9">
        <v>535.75</v>
      </c>
      <c r="J41" s="10">
        <v>1.7070000000000001</v>
      </c>
      <c r="K41" s="9">
        <f t="shared" si="13"/>
        <v>962.5</v>
      </c>
      <c r="L41" s="9"/>
      <c r="N41" s="9"/>
      <c r="P41" s="43">
        <v>5558</v>
      </c>
      <c r="Q41" s="43"/>
    </row>
    <row r="42" spans="1:17" x14ac:dyDescent="0.3">
      <c r="A42" s="1" t="s">
        <v>41</v>
      </c>
      <c r="C42" s="9">
        <v>13.98</v>
      </c>
      <c r="D42" s="10">
        <v>1.3899999999999999E-2</v>
      </c>
      <c r="E42" s="9">
        <f t="shared" si="11"/>
        <v>25.1</v>
      </c>
      <c r="F42" s="9">
        <v>14.27</v>
      </c>
      <c r="G42" s="10">
        <v>1.46E-2</v>
      </c>
      <c r="H42" s="9">
        <f t="shared" si="12"/>
        <v>43.47</v>
      </c>
      <c r="I42" s="9">
        <v>105.62</v>
      </c>
      <c r="J42" s="10">
        <v>2.9849000000000001</v>
      </c>
      <c r="K42" s="9">
        <f t="shared" si="13"/>
        <v>851.84500000000003</v>
      </c>
      <c r="L42" s="9">
        <v>5164</v>
      </c>
      <c r="M42" s="10">
        <v>1.1548</v>
      </c>
      <c r="N42" s="9">
        <f t="shared" si="14"/>
        <v>16712</v>
      </c>
      <c r="P42" s="43">
        <v>27356</v>
      </c>
      <c r="Q42" s="43"/>
    </row>
    <row r="43" spans="1:17" x14ac:dyDescent="0.3">
      <c r="A43" s="1" t="s">
        <v>15</v>
      </c>
      <c r="C43" s="9">
        <v>13.61</v>
      </c>
      <c r="D43" s="10">
        <v>1.2500000000000001E-2</v>
      </c>
      <c r="E43" s="9">
        <f t="shared" si="11"/>
        <v>23.61</v>
      </c>
      <c r="F43" s="9">
        <v>26.64</v>
      </c>
      <c r="G43" s="10">
        <v>1.2800000000000001E-2</v>
      </c>
      <c r="H43" s="9">
        <f t="shared" si="12"/>
        <v>52.24</v>
      </c>
      <c r="I43" s="9">
        <v>175.38</v>
      </c>
      <c r="J43" s="10">
        <v>4.5715000000000003</v>
      </c>
      <c r="K43" s="9">
        <f t="shared" si="13"/>
        <v>1318.2550000000001</v>
      </c>
      <c r="L43" s="9">
        <v>16494.96</v>
      </c>
      <c r="M43" s="10">
        <v>1.5101</v>
      </c>
      <c r="N43" s="9">
        <f t="shared" si="14"/>
        <v>31595.96</v>
      </c>
      <c r="P43" s="43">
        <v>91143</v>
      </c>
      <c r="Q43" s="43"/>
    </row>
    <row r="44" spans="1:17" x14ac:dyDescent="0.3">
      <c r="A44" s="1" t="s">
        <v>42</v>
      </c>
      <c r="C44" s="9">
        <v>13.14</v>
      </c>
      <c r="D44" s="10">
        <v>1.1299999999999999E-2</v>
      </c>
      <c r="E44" s="9">
        <f t="shared" si="11"/>
        <v>22.18</v>
      </c>
      <c r="F44" s="9">
        <v>23.96</v>
      </c>
      <c r="G44" s="10">
        <v>8.6E-3</v>
      </c>
      <c r="H44" s="9">
        <f t="shared" si="12"/>
        <v>41.16</v>
      </c>
      <c r="I44" s="9">
        <v>78.03</v>
      </c>
      <c r="J44" s="10">
        <v>3.4597000000000002</v>
      </c>
      <c r="K44" s="9">
        <f t="shared" si="13"/>
        <v>942.95500000000004</v>
      </c>
      <c r="L44" s="9"/>
      <c r="N44" s="9"/>
      <c r="P44" s="43">
        <v>9996</v>
      </c>
      <c r="Q44" s="43"/>
    </row>
    <row r="45" spans="1:17" x14ac:dyDescent="0.3">
      <c r="A45" s="1" t="s">
        <v>43</v>
      </c>
      <c r="C45" s="9">
        <v>23.66</v>
      </c>
      <c r="D45" s="10">
        <v>1.1299999999999999E-2</v>
      </c>
      <c r="E45" s="9">
        <f t="shared" si="11"/>
        <v>32.700000000000003</v>
      </c>
      <c r="F45" s="9">
        <v>44.61</v>
      </c>
      <c r="G45" s="10">
        <v>9.1000000000000004E-3</v>
      </c>
      <c r="H45" s="9">
        <f t="shared" si="12"/>
        <v>62.81</v>
      </c>
      <c r="I45" s="9">
        <v>314.16000000000003</v>
      </c>
      <c r="J45" s="10">
        <v>2.8250999999999999</v>
      </c>
      <c r="K45" s="9">
        <f t="shared" si="13"/>
        <v>1020.4349999999999</v>
      </c>
      <c r="L45" s="9"/>
      <c r="N45" s="9"/>
      <c r="P45" s="43">
        <v>13264</v>
      </c>
      <c r="Q45" s="43"/>
    </row>
    <row r="46" spans="1:17" x14ac:dyDescent="0.3">
      <c r="A46" s="1" t="s">
        <v>44</v>
      </c>
      <c r="C46" s="9">
        <v>16.420000000000002</v>
      </c>
      <c r="D46" s="10">
        <v>1.21E-2</v>
      </c>
      <c r="E46" s="9">
        <f t="shared" si="11"/>
        <v>26.1</v>
      </c>
      <c r="F46" s="9">
        <v>32.25</v>
      </c>
      <c r="G46" s="10">
        <v>1.04E-2</v>
      </c>
      <c r="H46" s="9">
        <f t="shared" si="12"/>
        <v>53.05</v>
      </c>
      <c r="I46" s="9">
        <v>157.55000000000001</v>
      </c>
      <c r="J46" s="10">
        <v>2.6297999999999999</v>
      </c>
      <c r="K46" s="9">
        <f t="shared" si="13"/>
        <v>815</v>
      </c>
      <c r="L46" s="9">
        <v>20286.64</v>
      </c>
      <c r="M46" s="10">
        <v>2.2002999999999999</v>
      </c>
      <c r="N46" s="9">
        <f t="shared" si="14"/>
        <v>42289.64</v>
      </c>
      <c r="P46" s="43">
        <v>152544</v>
      </c>
      <c r="Q46" s="43"/>
    </row>
    <row r="47" spans="1:17" x14ac:dyDescent="0.3">
      <c r="A47" s="1" t="s">
        <v>45</v>
      </c>
      <c r="C47" s="9">
        <v>19.350000000000001</v>
      </c>
      <c r="D47" s="10">
        <v>1.5699999999999999E-2</v>
      </c>
      <c r="E47" s="9">
        <f t="shared" si="11"/>
        <v>31.91</v>
      </c>
      <c r="F47" s="9">
        <v>22.3</v>
      </c>
      <c r="G47" s="10">
        <v>1.6500000000000001E-2</v>
      </c>
      <c r="H47" s="9">
        <f t="shared" si="12"/>
        <v>55.3</v>
      </c>
      <c r="I47" s="9">
        <v>63.02</v>
      </c>
      <c r="J47" s="10">
        <v>3.2115</v>
      </c>
      <c r="K47" s="9">
        <f t="shared" si="13"/>
        <v>865.89499999999998</v>
      </c>
      <c r="L47" s="9"/>
      <c r="N47" s="9"/>
      <c r="P47" s="43">
        <v>7035</v>
      </c>
      <c r="Q47" s="43"/>
    </row>
    <row r="48" spans="1:17" x14ac:dyDescent="0.3">
      <c r="A48" s="1" t="s">
        <v>100</v>
      </c>
      <c r="C48" s="9">
        <v>20.12</v>
      </c>
      <c r="D48" s="10">
        <v>9.1999999999999998E-3</v>
      </c>
      <c r="E48" s="9">
        <f t="shared" si="11"/>
        <v>27.48</v>
      </c>
      <c r="F48" s="9">
        <v>16.55</v>
      </c>
      <c r="G48" s="10">
        <v>1.7399999999999999E-2</v>
      </c>
      <c r="H48" s="9">
        <f t="shared" si="12"/>
        <v>51.349999999999994</v>
      </c>
      <c r="I48" s="9">
        <v>77.98</v>
      </c>
      <c r="J48" s="10">
        <v>3.2254999999999998</v>
      </c>
      <c r="K48" s="9">
        <f t="shared" si="13"/>
        <v>884.35500000000002</v>
      </c>
      <c r="L48" s="9">
        <v>1787.91</v>
      </c>
      <c r="M48" s="10">
        <v>1.0723</v>
      </c>
      <c r="N48" s="9">
        <f t="shared" si="14"/>
        <v>12510.91</v>
      </c>
      <c r="P48" s="43">
        <v>35111</v>
      </c>
      <c r="Q48" s="43"/>
    </row>
    <row r="49" spans="1:17" x14ac:dyDescent="0.3">
      <c r="A49" s="1" t="s">
        <v>80</v>
      </c>
      <c r="C49" s="9">
        <v>18.059999999999999</v>
      </c>
      <c r="D49" s="10">
        <v>1.11E-2</v>
      </c>
      <c r="E49" s="9">
        <f t="shared" si="11"/>
        <v>26.939999999999998</v>
      </c>
      <c r="F49" s="9">
        <v>30.16</v>
      </c>
      <c r="G49" s="10">
        <v>1.9699999999999999E-2</v>
      </c>
      <c r="H49" s="9">
        <f t="shared" si="12"/>
        <v>69.56</v>
      </c>
      <c r="I49" s="9">
        <v>136.76</v>
      </c>
      <c r="J49" s="10">
        <v>4.7178000000000004</v>
      </c>
      <c r="K49" s="9">
        <f t="shared" si="13"/>
        <v>1316.21</v>
      </c>
      <c r="L49" s="9"/>
      <c r="N49" s="9"/>
      <c r="P49" s="43">
        <v>34871</v>
      </c>
      <c r="Q49" s="43"/>
    </row>
    <row r="50" spans="1:17" x14ac:dyDescent="0.3">
      <c r="A50" s="1" t="s">
        <v>46</v>
      </c>
      <c r="C50" s="9">
        <v>21.94</v>
      </c>
      <c r="D50" s="10">
        <v>1.3899999999999999E-2</v>
      </c>
      <c r="E50" s="9">
        <f t="shared" si="11"/>
        <v>33.06</v>
      </c>
      <c r="F50" s="9">
        <v>38.049999999999997</v>
      </c>
      <c r="G50" s="10">
        <v>1.3899999999999999E-2</v>
      </c>
      <c r="H50" s="9">
        <f t="shared" si="12"/>
        <v>65.849999999999994</v>
      </c>
      <c r="I50" s="9">
        <v>103.43</v>
      </c>
      <c r="J50" s="10">
        <v>3.3809</v>
      </c>
      <c r="K50" s="9">
        <f t="shared" si="13"/>
        <v>948.65499999999997</v>
      </c>
      <c r="L50" s="9"/>
      <c r="N50" s="9"/>
      <c r="P50" s="43">
        <v>51824</v>
      </c>
      <c r="Q50" s="43"/>
    </row>
    <row r="51" spans="1:17" x14ac:dyDescent="0.3">
      <c r="A51" s="1" t="s">
        <v>47</v>
      </c>
      <c r="C51" s="9">
        <v>21.06</v>
      </c>
      <c r="D51" s="10">
        <v>9.7999999999999997E-3</v>
      </c>
      <c r="E51" s="9">
        <f t="shared" si="11"/>
        <v>28.9</v>
      </c>
      <c r="F51" s="9">
        <v>38.44</v>
      </c>
      <c r="G51" s="10">
        <v>1.15E-2</v>
      </c>
      <c r="H51" s="9">
        <f t="shared" si="12"/>
        <v>61.44</v>
      </c>
      <c r="I51" s="9">
        <v>274.74</v>
      </c>
      <c r="J51" s="10">
        <v>2.1680999999999999</v>
      </c>
      <c r="K51" s="9">
        <f t="shared" si="13"/>
        <v>816.76499999999999</v>
      </c>
      <c r="L51" s="9"/>
      <c r="N51" s="9"/>
      <c r="P51" s="43">
        <v>8672</v>
      </c>
      <c r="Q51" s="43"/>
    </row>
    <row r="52" spans="1:17" x14ac:dyDescent="0.3">
      <c r="A52" s="1" t="s">
        <v>48</v>
      </c>
      <c r="C52" s="9">
        <v>24.85</v>
      </c>
      <c r="D52" s="10">
        <v>1.6400000000000001E-2</v>
      </c>
      <c r="E52" s="9">
        <f t="shared" si="11"/>
        <v>37.97</v>
      </c>
      <c r="F52" s="9">
        <v>49.98</v>
      </c>
      <c r="G52" s="10">
        <v>1.5599999999999999E-2</v>
      </c>
      <c r="H52" s="9">
        <f t="shared" si="12"/>
        <v>81.179999999999993</v>
      </c>
      <c r="I52" s="9">
        <v>245.55</v>
      </c>
      <c r="J52" s="10">
        <v>3.9601999999999999</v>
      </c>
      <c r="K52" s="9">
        <f t="shared" si="13"/>
        <v>1235.5999999999999</v>
      </c>
      <c r="L52" s="9"/>
      <c r="N52" s="9"/>
      <c r="P52" s="43">
        <v>19559</v>
      </c>
      <c r="Q52" s="43"/>
    </row>
    <row r="53" spans="1:17" x14ac:dyDescent="0.3">
      <c r="A53" s="1" t="s">
        <v>49</v>
      </c>
      <c r="C53" s="9">
        <v>18.899999999999999</v>
      </c>
      <c r="D53" s="10">
        <v>1.0800000000000001E-2</v>
      </c>
      <c r="E53" s="9">
        <f t="shared" si="11"/>
        <v>27.54</v>
      </c>
      <c r="F53" s="9">
        <v>23.69</v>
      </c>
      <c r="G53" s="10">
        <v>1.8200000000000001E-2</v>
      </c>
      <c r="H53" s="9">
        <f t="shared" si="12"/>
        <v>60.09</v>
      </c>
      <c r="I53" s="9">
        <v>299.26</v>
      </c>
      <c r="J53" s="10">
        <v>2.4983</v>
      </c>
      <c r="K53" s="9">
        <f t="shared" si="13"/>
        <v>923.83500000000004</v>
      </c>
      <c r="L53" s="9"/>
      <c r="N53" s="9"/>
      <c r="P53" s="43">
        <v>23975</v>
      </c>
      <c r="Q53" s="43"/>
    </row>
    <row r="54" spans="1:17" x14ac:dyDescent="0.3">
      <c r="A54" s="1" t="s">
        <v>50</v>
      </c>
      <c r="C54" s="9">
        <v>24.25</v>
      </c>
      <c r="D54" s="10">
        <v>1.23E-2</v>
      </c>
      <c r="E54" s="9">
        <f t="shared" si="11"/>
        <v>34.090000000000003</v>
      </c>
      <c r="F54" s="9">
        <v>28.27</v>
      </c>
      <c r="G54" s="10">
        <v>1.5800000000000002E-2</v>
      </c>
      <c r="H54" s="9">
        <f t="shared" si="12"/>
        <v>59.870000000000005</v>
      </c>
      <c r="I54" s="9">
        <v>191.6</v>
      </c>
      <c r="J54" s="10">
        <v>0.91769999999999996</v>
      </c>
      <c r="K54" s="9">
        <f t="shared" si="13"/>
        <v>421.02499999999998</v>
      </c>
      <c r="L54" s="9"/>
      <c r="N54" s="9"/>
      <c r="P54" s="43">
        <v>6062</v>
      </c>
      <c r="Q54" s="43"/>
    </row>
    <row r="55" spans="1:17" x14ac:dyDescent="0.3">
      <c r="A55" s="1" t="s">
        <v>99</v>
      </c>
      <c r="C55" s="9">
        <v>18.22</v>
      </c>
      <c r="D55" s="10">
        <v>1.21E-2</v>
      </c>
      <c r="E55" s="9">
        <f t="shared" si="11"/>
        <v>27.9</v>
      </c>
      <c r="F55" s="9">
        <v>35.69</v>
      </c>
      <c r="G55" s="10">
        <v>1.5800000000000002E-2</v>
      </c>
      <c r="H55" s="9">
        <f t="shared" si="12"/>
        <v>67.289999999999992</v>
      </c>
      <c r="I55" s="9">
        <v>121.79</v>
      </c>
      <c r="J55" s="10">
        <v>4.7625999999999999</v>
      </c>
      <c r="K55" s="9">
        <f t="shared" si="13"/>
        <v>1312.44</v>
      </c>
      <c r="L55" s="9"/>
      <c r="N55" s="9"/>
      <c r="P55" s="43">
        <v>66530</v>
      </c>
      <c r="Q55" s="43"/>
    </row>
    <row r="56" spans="1:17" x14ac:dyDescent="0.3">
      <c r="A56" s="1" t="s">
        <v>51</v>
      </c>
      <c r="C56" s="9">
        <v>18.190000000000001</v>
      </c>
      <c r="D56" s="10">
        <v>1.0200000000000001E-2</v>
      </c>
      <c r="E56" s="9">
        <f t="shared" si="11"/>
        <v>26.35</v>
      </c>
      <c r="F56" s="9">
        <v>32.19</v>
      </c>
      <c r="G56" s="10">
        <v>9.7999999999999997E-3</v>
      </c>
      <c r="H56" s="9">
        <f t="shared" si="12"/>
        <v>51.789999999999992</v>
      </c>
      <c r="I56" s="9">
        <v>165</v>
      </c>
      <c r="J56" s="10">
        <v>2.2153</v>
      </c>
      <c r="K56" s="9">
        <f t="shared" si="13"/>
        <v>718.82500000000005</v>
      </c>
      <c r="L56" s="9"/>
      <c r="N56" s="9"/>
      <c r="P56" s="43">
        <v>11685</v>
      </c>
      <c r="Q56" s="43"/>
    </row>
    <row r="57" spans="1:17" x14ac:dyDescent="0.3">
      <c r="A57" s="1" t="s">
        <v>52</v>
      </c>
      <c r="C57" s="9">
        <v>17.68</v>
      </c>
      <c r="D57" s="10">
        <v>1.2699999999999999E-2</v>
      </c>
      <c r="E57" s="9">
        <f t="shared" si="11"/>
        <v>27.84</v>
      </c>
      <c r="F57" s="9">
        <v>37.42</v>
      </c>
      <c r="G57" s="10">
        <v>1.6500000000000001E-2</v>
      </c>
      <c r="H57" s="9">
        <f t="shared" si="12"/>
        <v>70.42</v>
      </c>
      <c r="I57" s="9">
        <v>340.6</v>
      </c>
      <c r="J57" s="10">
        <v>3.5825</v>
      </c>
      <c r="K57" s="9">
        <f t="shared" si="13"/>
        <v>1236.2249999999999</v>
      </c>
      <c r="L57" s="9"/>
      <c r="N57" s="9"/>
      <c r="P57" s="43">
        <v>13340</v>
      </c>
      <c r="Q57" s="43"/>
    </row>
    <row r="58" spans="1:17" x14ac:dyDescent="0.3">
      <c r="A58" s="1" t="s">
        <v>53</v>
      </c>
      <c r="C58" s="9">
        <v>11.21</v>
      </c>
      <c r="D58" s="10">
        <v>1.4200000000000001E-2</v>
      </c>
      <c r="E58" s="9">
        <f t="shared" si="11"/>
        <v>22.57</v>
      </c>
      <c r="F58" s="9">
        <v>16.02</v>
      </c>
      <c r="G58" s="10">
        <v>1.5699999999999999E-2</v>
      </c>
      <c r="H58" s="9">
        <f t="shared" si="12"/>
        <v>47.42</v>
      </c>
      <c r="I58" s="9">
        <v>52.2</v>
      </c>
      <c r="J58" s="10">
        <v>4.4740000000000002</v>
      </c>
      <c r="K58" s="9">
        <f t="shared" si="13"/>
        <v>1170.7</v>
      </c>
      <c r="L58" s="9">
        <v>8347.42</v>
      </c>
      <c r="M58" s="10">
        <v>2.0666000000000002</v>
      </c>
      <c r="N58" s="9">
        <f t="shared" si="14"/>
        <v>29013.420000000006</v>
      </c>
      <c r="P58" s="43">
        <v>54731</v>
      </c>
      <c r="Q58" s="43"/>
    </row>
    <row r="59" spans="1:17" x14ac:dyDescent="0.3">
      <c r="A59" s="1" t="s">
        <v>54</v>
      </c>
      <c r="C59" s="9">
        <v>14.02</v>
      </c>
      <c r="D59" s="10">
        <v>1.29E-2</v>
      </c>
      <c r="E59" s="9">
        <f t="shared" si="11"/>
        <v>24.34</v>
      </c>
      <c r="F59" s="9">
        <v>22.02</v>
      </c>
      <c r="G59" s="10">
        <v>1.2500000000000001E-2</v>
      </c>
      <c r="H59" s="9">
        <f t="shared" si="12"/>
        <v>47.019999999999996</v>
      </c>
      <c r="I59" s="9">
        <v>82.85</v>
      </c>
      <c r="J59" s="10">
        <v>3.4316</v>
      </c>
      <c r="K59" s="9">
        <f t="shared" si="13"/>
        <v>940.75</v>
      </c>
      <c r="L59" s="9"/>
      <c r="N59" s="9"/>
      <c r="P59" s="43">
        <v>10820</v>
      </c>
      <c r="Q59" s="43"/>
    </row>
    <row r="60" spans="1:17" x14ac:dyDescent="0.3">
      <c r="A60" s="1" t="s">
        <v>55</v>
      </c>
      <c r="C60" s="9">
        <v>15.2</v>
      </c>
      <c r="D60" s="10">
        <v>9.4000000000000004E-3</v>
      </c>
      <c r="E60" s="9">
        <f t="shared" si="11"/>
        <v>22.72</v>
      </c>
      <c r="F60" s="9">
        <v>31.13</v>
      </c>
      <c r="G60" s="10">
        <v>8.8000000000000005E-3</v>
      </c>
      <c r="H60" s="9">
        <f t="shared" si="12"/>
        <v>48.730000000000004</v>
      </c>
      <c r="I60" s="9">
        <v>159.12</v>
      </c>
      <c r="J60" s="10">
        <v>2.7120000000000002</v>
      </c>
      <c r="K60" s="9">
        <f t="shared" si="13"/>
        <v>837.12</v>
      </c>
      <c r="L60" s="9">
        <v>6393.02</v>
      </c>
      <c r="M60" s="10">
        <v>0.74680000000000002</v>
      </c>
      <c r="N60" s="9">
        <f t="shared" si="14"/>
        <v>13861.02</v>
      </c>
      <c r="P60" s="43">
        <v>36058</v>
      </c>
      <c r="Q60" s="43"/>
    </row>
    <row r="61" spans="1:17" x14ac:dyDescent="0.3">
      <c r="A61" s="1" t="s">
        <v>101</v>
      </c>
      <c r="C61" s="9">
        <v>12.9</v>
      </c>
      <c r="D61" s="10">
        <v>1.43E-2</v>
      </c>
      <c r="E61" s="9">
        <f t="shared" si="11"/>
        <v>24.34</v>
      </c>
      <c r="F61" s="9">
        <v>26.55</v>
      </c>
      <c r="G61" s="10">
        <v>1.4200000000000001E-2</v>
      </c>
      <c r="H61" s="9">
        <f t="shared" si="12"/>
        <v>54.95</v>
      </c>
      <c r="I61" s="9">
        <v>140.97</v>
      </c>
      <c r="J61" s="10">
        <v>3.3877000000000002</v>
      </c>
      <c r="K61" s="9">
        <f t="shared" si="13"/>
        <v>987.8950000000001</v>
      </c>
      <c r="L61" s="9">
        <v>6073.68</v>
      </c>
      <c r="M61" s="10">
        <v>1.4414</v>
      </c>
      <c r="N61" s="9">
        <f t="shared" si="14"/>
        <v>20487.68</v>
      </c>
      <c r="P61" s="43">
        <v>353284</v>
      </c>
      <c r="Q61" s="43"/>
    </row>
    <row r="62" spans="1:17" x14ac:dyDescent="0.3">
      <c r="A62" s="1" t="s">
        <v>56</v>
      </c>
      <c r="C62" s="9">
        <v>13.23</v>
      </c>
      <c r="D62" s="10">
        <v>1.37E-2</v>
      </c>
      <c r="E62" s="9">
        <f t="shared" ref="E62:E78" si="18">+C62+(D62*$B$4)</f>
        <v>24.19</v>
      </c>
      <c r="F62" s="9">
        <v>16.87</v>
      </c>
      <c r="G62" s="10">
        <v>2.0199999999999999E-2</v>
      </c>
      <c r="H62" s="9">
        <f t="shared" ref="H62:H78" si="19">+F62+(G62*$B$5)</f>
        <v>57.269999999999996</v>
      </c>
      <c r="I62" s="9">
        <v>112.82</v>
      </c>
      <c r="J62" s="10">
        <v>5.3594999999999997</v>
      </c>
      <c r="K62" s="9">
        <f t="shared" ref="K62:K78" si="20">+I62+(J62*$B$6)</f>
        <v>1452.6949999999999</v>
      </c>
      <c r="L62" s="9"/>
      <c r="N62" s="9"/>
      <c r="P62" s="43">
        <v>33487</v>
      </c>
      <c r="Q62" s="43"/>
    </row>
    <row r="63" spans="1:17" x14ac:dyDescent="0.3">
      <c r="A63" s="1" t="s">
        <v>102</v>
      </c>
      <c r="C63" s="9">
        <v>13.97</v>
      </c>
      <c r="D63" s="10">
        <v>1.4500000000000001E-2</v>
      </c>
      <c r="E63" s="9">
        <f t="shared" si="18"/>
        <v>25.57</v>
      </c>
      <c r="F63" s="9">
        <v>31.25</v>
      </c>
      <c r="G63" s="10">
        <v>1.37E-2</v>
      </c>
      <c r="H63" s="9">
        <f t="shared" si="19"/>
        <v>58.650000000000006</v>
      </c>
      <c r="I63" s="9">
        <v>189.27</v>
      </c>
      <c r="J63" s="10">
        <v>2.5331000000000001</v>
      </c>
      <c r="K63" s="9">
        <f t="shared" si="20"/>
        <v>822.54499999999996</v>
      </c>
      <c r="L63" s="9"/>
      <c r="N63" s="9"/>
      <c r="P63" s="43">
        <v>4246</v>
      </c>
      <c r="Q63" s="43"/>
    </row>
    <row r="64" spans="1:17" x14ac:dyDescent="0.3">
      <c r="A64" s="1" t="s">
        <v>103</v>
      </c>
      <c r="C64" s="9">
        <v>13.19</v>
      </c>
      <c r="D64" s="10">
        <v>1.4999999999999999E-2</v>
      </c>
      <c r="E64" s="9">
        <f t="shared" si="18"/>
        <v>25.189999999999998</v>
      </c>
      <c r="F64" s="9">
        <v>30.52</v>
      </c>
      <c r="G64" s="10">
        <v>9.1999999999999998E-3</v>
      </c>
      <c r="H64" s="9">
        <f t="shared" si="19"/>
        <v>48.92</v>
      </c>
      <c r="I64" s="9">
        <v>290.85000000000002</v>
      </c>
      <c r="J64" s="10">
        <v>1.9538</v>
      </c>
      <c r="K64" s="9">
        <f t="shared" si="20"/>
        <v>779.3</v>
      </c>
      <c r="L64" s="9"/>
      <c r="N64" s="9"/>
      <c r="P64" s="43">
        <v>5858</v>
      </c>
      <c r="Q64" s="43"/>
    </row>
    <row r="65" spans="1:17" x14ac:dyDescent="0.3">
      <c r="A65" s="1" t="s">
        <v>57</v>
      </c>
      <c r="C65" s="9">
        <v>17.309999999999999</v>
      </c>
      <c r="D65" s="10">
        <v>1.2800000000000001E-2</v>
      </c>
      <c r="E65" s="9">
        <f t="shared" si="18"/>
        <v>27.549999999999997</v>
      </c>
      <c r="F65" s="9">
        <v>23.62</v>
      </c>
      <c r="G65" s="10">
        <v>1.61E-2</v>
      </c>
      <c r="H65" s="9">
        <f t="shared" si="19"/>
        <v>55.820000000000007</v>
      </c>
      <c r="I65" s="9">
        <v>73.61</v>
      </c>
      <c r="J65" s="10">
        <v>3.5238999999999998</v>
      </c>
      <c r="K65" s="9">
        <f t="shared" si="20"/>
        <v>954.58499999999992</v>
      </c>
      <c r="L65" s="9"/>
      <c r="N65" s="9"/>
      <c r="P65" s="43">
        <v>16918</v>
      </c>
      <c r="Q65" s="43"/>
    </row>
    <row r="66" spans="1:17" x14ac:dyDescent="0.3">
      <c r="A66" s="1" t="s">
        <v>58</v>
      </c>
      <c r="C66" s="9">
        <v>31.23</v>
      </c>
      <c r="D66" s="10">
        <v>8.8999999999999999E-3</v>
      </c>
      <c r="E66" s="9">
        <f t="shared" si="18"/>
        <v>38.35</v>
      </c>
      <c r="F66" s="9">
        <v>42.86</v>
      </c>
      <c r="G66" s="10">
        <v>8.0999999999999996E-3</v>
      </c>
      <c r="H66" s="9">
        <f t="shared" si="19"/>
        <v>59.06</v>
      </c>
      <c r="I66" s="9">
        <v>380.88</v>
      </c>
      <c r="J66" s="10">
        <v>1.3289</v>
      </c>
      <c r="K66" s="9">
        <f t="shared" si="20"/>
        <v>713.10500000000002</v>
      </c>
      <c r="L66" s="9"/>
      <c r="N66" s="9"/>
      <c r="P66" s="43">
        <v>2779</v>
      </c>
      <c r="Q66" s="43"/>
    </row>
    <row r="67" spans="1:17" x14ac:dyDescent="0.3">
      <c r="A67" s="1" t="s">
        <v>59</v>
      </c>
      <c r="C67" s="9">
        <v>15.24</v>
      </c>
      <c r="D67" s="10">
        <v>9.7000000000000003E-3</v>
      </c>
      <c r="E67" s="9">
        <f t="shared" si="18"/>
        <v>23</v>
      </c>
      <c r="F67" s="9">
        <v>27.14</v>
      </c>
      <c r="G67" s="10">
        <v>1.4E-2</v>
      </c>
      <c r="H67" s="9">
        <f t="shared" si="19"/>
        <v>55.14</v>
      </c>
      <c r="I67" s="9">
        <v>204.24</v>
      </c>
      <c r="J67" s="10">
        <v>2.5992999999999999</v>
      </c>
      <c r="K67" s="9">
        <f t="shared" si="20"/>
        <v>854.06499999999994</v>
      </c>
      <c r="L67" s="9"/>
      <c r="N67" s="9"/>
      <c r="P67" s="43">
        <v>50482</v>
      </c>
      <c r="Q67" s="43"/>
    </row>
    <row r="68" spans="1:17" x14ac:dyDescent="0.3">
      <c r="A68" s="1" t="s">
        <v>68</v>
      </c>
      <c r="C68" s="9">
        <v>13.8</v>
      </c>
      <c r="D68" s="10">
        <v>1.9699999999999999E-2</v>
      </c>
      <c r="E68" s="9">
        <f t="shared" si="18"/>
        <v>29.560000000000002</v>
      </c>
      <c r="F68" s="9">
        <v>26.02</v>
      </c>
      <c r="G68" s="10">
        <v>1.8200000000000001E-2</v>
      </c>
      <c r="H68" s="9">
        <f t="shared" si="19"/>
        <v>62.42</v>
      </c>
      <c r="I68" s="9">
        <v>135.34</v>
      </c>
      <c r="J68" s="10">
        <v>2.0467</v>
      </c>
      <c r="K68" s="9">
        <f t="shared" si="20"/>
        <v>647.01499999999999</v>
      </c>
      <c r="L68" s="9"/>
      <c r="N68" s="9"/>
      <c r="P68" s="43">
        <v>6935</v>
      </c>
      <c r="Q68" s="43"/>
    </row>
    <row r="69" spans="1:17" x14ac:dyDescent="0.3">
      <c r="A69" s="1" t="s">
        <v>93</v>
      </c>
      <c r="C69" s="9">
        <f>22.78*B10</f>
        <v>23.112208333333335</v>
      </c>
      <c r="D69" s="10">
        <v>1.8800000000000001E-2</v>
      </c>
      <c r="E69" s="9">
        <f>+(C69*$B$10)+(D69*$B$4)</f>
        <v>38.489261371527782</v>
      </c>
      <c r="F69" s="9">
        <f>30.47*B10</f>
        <v>30.914354166666666</v>
      </c>
      <c r="G69" s="10">
        <v>2.818E-2</v>
      </c>
      <c r="H69" s="9">
        <f>+(F69*$B$10)+(G69*$B$5)</f>
        <v>87.72518849826389</v>
      </c>
      <c r="I69" s="9">
        <f>43.82*B10</f>
        <v>44.459041666666671</v>
      </c>
      <c r="J69" s="10">
        <v>6.8970000000000002</v>
      </c>
      <c r="K69" s="9">
        <f>+(I69*$B$10)+(J69*$B$6*$B$10)</f>
        <v>1794.5027151909724</v>
      </c>
      <c r="L69" s="9">
        <f>3694.97*B10</f>
        <v>3748.8549791666669</v>
      </c>
      <c r="M69" s="10">
        <v>5.8209999999999997</v>
      </c>
      <c r="N69" s="9">
        <f>+(L69*$B$10)+(M69*$B$7*$B$10)</f>
        <v>62862.421614279519</v>
      </c>
      <c r="P69" s="43">
        <v>744252</v>
      </c>
      <c r="Q69" s="43"/>
    </row>
    <row r="70" spans="1:17" x14ac:dyDescent="0.3">
      <c r="A70" s="1" t="s">
        <v>14</v>
      </c>
      <c r="C70" s="9">
        <v>16.3</v>
      </c>
      <c r="D70" s="10">
        <v>1.23E-2</v>
      </c>
      <c r="E70" s="9">
        <f t="shared" si="18"/>
        <v>26.14</v>
      </c>
      <c r="F70" s="9">
        <v>16.63</v>
      </c>
      <c r="G70" s="10">
        <v>1.67E-2</v>
      </c>
      <c r="H70" s="9">
        <f t="shared" si="19"/>
        <v>50.03</v>
      </c>
      <c r="I70" s="9">
        <v>106.28</v>
      </c>
      <c r="J70" s="10">
        <v>3.2789000000000001</v>
      </c>
      <c r="K70" s="9">
        <f t="shared" si="20"/>
        <v>926.005</v>
      </c>
      <c r="L70" s="9">
        <v>8389.3799999999992</v>
      </c>
      <c r="M70" s="10">
        <v>2.9256000000000002</v>
      </c>
      <c r="N70" s="9">
        <f t="shared" ref="N70:N75" si="21">+L70+(M70*$B$7)</f>
        <v>37645.380000000005</v>
      </c>
      <c r="P70" s="43">
        <v>117494</v>
      </c>
      <c r="Q70" s="43"/>
    </row>
    <row r="71" spans="1:17" x14ac:dyDescent="0.3">
      <c r="A71" s="1" t="s">
        <v>82</v>
      </c>
      <c r="C71" s="9">
        <v>14.91</v>
      </c>
      <c r="D71" s="10">
        <v>1.18E-2</v>
      </c>
      <c r="E71" s="9">
        <f t="shared" si="18"/>
        <v>24.35</v>
      </c>
      <c r="F71" s="9">
        <v>14.76</v>
      </c>
      <c r="G71" s="10">
        <v>1.49E-2</v>
      </c>
      <c r="H71" s="9">
        <f t="shared" si="19"/>
        <v>44.56</v>
      </c>
      <c r="I71" s="9">
        <v>33.78</v>
      </c>
      <c r="J71" s="10">
        <v>5.0956000000000001</v>
      </c>
      <c r="K71" s="9">
        <f t="shared" si="20"/>
        <v>1307.68</v>
      </c>
      <c r="L71" s="9"/>
      <c r="N71" s="9"/>
      <c r="P71" s="43">
        <v>12985</v>
      </c>
      <c r="Q71" s="43"/>
    </row>
    <row r="72" spans="1:17" x14ac:dyDescent="0.3">
      <c r="A72" s="1" t="s">
        <v>60</v>
      </c>
      <c r="C72" s="9">
        <v>19.71</v>
      </c>
      <c r="D72" s="10">
        <v>1.54E-2</v>
      </c>
      <c r="E72" s="9">
        <f t="shared" si="18"/>
        <v>32.03</v>
      </c>
      <c r="F72" s="9">
        <v>31.96</v>
      </c>
      <c r="G72" s="10">
        <v>1.5900000000000001E-2</v>
      </c>
      <c r="H72" s="9">
        <f t="shared" si="19"/>
        <v>63.760000000000005</v>
      </c>
      <c r="I72" s="9">
        <v>119.38</v>
      </c>
      <c r="J72" s="10">
        <v>5.0648999999999997</v>
      </c>
      <c r="K72" s="9">
        <f t="shared" si="20"/>
        <v>1385.605</v>
      </c>
      <c r="L72" s="9">
        <v>6975.72</v>
      </c>
      <c r="M72" s="10">
        <v>4.0195999999999996</v>
      </c>
      <c r="N72" s="9">
        <f t="shared" si="21"/>
        <v>47171.719999999994</v>
      </c>
      <c r="P72" s="43">
        <v>54674</v>
      </c>
      <c r="Q72" s="43"/>
    </row>
    <row r="73" spans="1:17" x14ac:dyDescent="0.3">
      <c r="A73" s="1" t="s">
        <v>61</v>
      </c>
      <c r="C73" s="9">
        <v>18.760000000000002</v>
      </c>
      <c r="D73" s="10">
        <v>1.0500000000000001E-2</v>
      </c>
      <c r="E73" s="9">
        <f t="shared" si="18"/>
        <v>27.160000000000004</v>
      </c>
      <c r="F73" s="9">
        <v>29.23</v>
      </c>
      <c r="G73" s="10">
        <v>8.6E-3</v>
      </c>
      <c r="H73" s="9">
        <f t="shared" si="19"/>
        <v>46.43</v>
      </c>
      <c r="I73" s="9">
        <v>281.42</v>
      </c>
      <c r="J73" s="10">
        <v>2.4613999999999998</v>
      </c>
      <c r="K73" s="9">
        <f t="shared" si="20"/>
        <v>896.77</v>
      </c>
      <c r="L73" s="9">
        <v>8062.23</v>
      </c>
      <c r="M73" s="10">
        <v>0.83479999999999999</v>
      </c>
      <c r="N73" s="9">
        <f t="shared" si="21"/>
        <v>16410.23</v>
      </c>
      <c r="P73" s="43">
        <v>22470</v>
      </c>
      <c r="Q73" s="43"/>
    </row>
    <row r="74" spans="1:17" x14ac:dyDescent="0.3">
      <c r="A74" s="1" t="s">
        <v>83</v>
      </c>
      <c r="C74" s="9">
        <v>23.97</v>
      </c>
      <c r="D74" s="10">
        <v>1.5299999999999999E-2</v>
      </c>
      <c r="E74" s="9">
        <f t="shared" si="18"/>
        <v>36.21</v>
      </c>
      <c r="F74" s="9">
        <v>41.71</v>
      </c>
      <c r="G74" s="10">
        <v>1.7899999999999999E-2</v>
      </c>
      <c r="H74" s="9">
        <f t="shared" si="19"/>
        <v>77.509999999999991</v>
      </c>
      <c r="I74" s="9">
        <v>275.89999999999998</v>
      </c>
      <c r="J74" s="10">
        <v>2.6315</v>
      </c>
      <c r="K74" s="9">
        <f t="shared" si="20"/>
        <v>933.77499999999998</v>
      </c>
      <c r="L74" s="9"/>
      <c r="N74" s="9"/>
      <c r="P74" s="43">
        <v>3731</v>
      </c>
      <c r="Q74" s="43"/>
    </row>
    <row r="75" spans="1:17" x14ac:dyDescent="0.3">
      <c r="A75" s="1" t="s">
        <v>62</v>
      </c>
      <c r="C75" s="9">
        <v>21.6</v>
      </c>
      <c r="D75" s="10">
        <v>1.7299999999999999E-2</v>
      </c>
      <c r="E75" s="9">
        <f t="shared" si="18"/>
        <v>35.44</v>
      </c>
      <c r="F75" s="9">
        <v>31.76</v>
      </c>
      <c r="G75" s="10">
        <v>1.09E-2</v>
      </c>
      <c r="H75" s="9">
        <f t="shared" si="19"/>
        <v>53.56</v>
      </c>
      <c r="I75" s="9">
        <v>152.19999999999999</v>
      </c>
      <c r="J75" s="10">
        <v>2.3792</v>
      </c>
      <c r="K75" s="9">
        <f t="shared" si="20"/>
        <v>747</v>
      </c>
      <c r="L75" s="9">
        <v>1614.24</v>
      </c>
      <c r="M75" s="10">
        <v>1.1077999999999999</v>
      </c>
      <c r="N75" s="9">
        <f t="shared" si="21"/>
        <v>12692.239999999998</v>
      </c>
      <c r="P75" s="43">
        <v>3797</v>
      </c>
      <c r="Q75" s="43"/>
    </row>
    <row r="76" spans="1:17" x14ac:dyDescent="0.3">
      <c r="A76" s="1" t="s">
        <v>63</v>
      </c>
      <c r="C76" s="9">
        <v>16.309999999999999</v>
      </c>
      <c r="D76" s="10">
        <v>1.21E-2</v>
      </c>
      <c r="E76" s="9">
        <f t="shared" si="18"/>
        <v>25.99</v>
      </c>
      <c r="F76" s="9">
        <v>24.74</v>
      </c>
      <c r="G76" s="10">
        <v>1.11E-2</v>
      </c>
      <c r="H76" s="9">
        <f t="shared" si="19"/>
        <v>46.94</v>
      </c>
      <c r="I76" s="9">
        <v>228.37</v>
      </c>
      <c r="J76" s="10">
        <v>2.1457999999999999</v>
      </c>
      <c r="K76" s="9">
        <f t="shared" si="20"/>
        <v>764.81999999999994</v>
      </c>
      <c r="L76" s="9"/>
      <c r="N76" s="9"/>
      <c r="P76" s="43">
        <v>22822</v>
      </c>
      <c r="Q76" s="43"/>
    </row>
    <row r="77" spans="1:17" x14ac:dyDescent="0.3">
      <c r="A77" s="1" t="s">
        <v>64</v>
      </c>
      <c r="C77" s="9">
        <v>21.2</v>
      </c>
      <c r="D77" s="10">
        <v>1.1299999999999999E-2</v>
      </c>
      <c r="E77" s="9">
        <f t="shared" si="18"/>
        <v>30.24</v>
      </c>
      <c r="F77" s="9">
        <v>21.05</v>
      </c>
      <c r="G77" s="10">
        <v>2.07E-2</v>
      </c>
      <c r="H77" s="9">
        <f t="shared" si="19"/>
        <v>62.45</v>
      </c>
      <c r="I77" s="9">
        <v>203.41</v>
      </c>
      <c r="J77" s="10">
        <v>4.165</v>
      </c>
      <c r="K77" s="9">
        <f t="shared" si="20"/>
        <v>1244.6600000000001</v>
      </c>
      <c r="L77" s="9"/>
      <c r="N77" s="9"/>
      <c r="P77" s="43">
        <v>41488</v>
      </c>
      <c r="Q77" s="43"/>
    </row>
    <row r="78" spans="1:17" x14ac:dyDescent="0.3">
      <c r="A78" s="1" t="s">
        <v>65</v>
      </c>
      <c r="C78" s="9">
        <v>16.38</v>
      </c>
      <c r="D78" s="10">
        <v>1.78E-2</v>
      </c>
      <c r="E78" s="9">
        <f t="shared" si="18"/>
        <v>30.619999999999997</v>
      </c>
      <c r="F78" s="9">
        <v>25.19</v>
      </c>
      <c r="G78" s="10">
        <v>1.4500000000000001E-2</v>
      </c>
      <c r="H78" s="9">
        <f t="shared" si="19"/>
        <v>54.19</v>
      </c>
      <c r="I78" s="9">
        <v>139.96</v>
      </c>
      <c r="J78" s="10">
        <v>2.5777000000000001</v>
      </c>
      <c r="K78" s="9">
        <f t="shared" si="20"/>
        <v>784.3850000000001</v>
      </c>
      <c r="L78" s="9"/>
      <c r="N78" s="9"/>
      <c r="P78" s="43">
        <v>15745</v>
      </c>
      <c r="Q78" s="43"/>
    </row>
    <row r="79" spans="1:17" x14ac:dyDescent="0.3">
      <c r="A79" s="1"/>
      <c r="C79" s="9"/>
      <c r="D79" s="10"/>
      <c r="E79" s="9"/>
      <c r="F79" s="9"/>
      <c r="H79" s="9"/>
      <c r="I79" s="9"/>
      <c r="K79" s="9"/>
      <c r="L79" s="9"/>
      <c r="N79" s="9"/>
    </row>
    <row r="80" spans="1:17" s="4" customFormat="1" x14ac:dyDescent="0.3">
      <c r="A80" s="21" t="s">
        <v>66</v>
      </c>
      <c r="C80" s="22">
        <f t="shared" ref="C80:J80" si="22">AVERAGE(C12:C78)</f>
        <v>17.822570273631843</v>
      </c>
      <c r="D80" s="23">
        <f t="shared" si="22"/>
        <v>1.3150746268656718E-2</v>
      </c>
      <c r="E80" s="22">
        <f t="shared" si="22"/>
        <v>28.348197930918321</v>
      </c>
      <c r="F80" s="22">
        <f t="shared" si="22"/>
        <v>27.046126578282831</v>
      </c>
      <c r="G80" s="23">
        <f t="shared" si="22"/>
        <v>1.4131515151515155E-2</v>
      </c>
      <c r="H80" s="22">
        <f t="shared" si="22"/>
        <v>55.315987704519152</v>
      </c>
      <c r="I80" s="22">
        <f t="shared" si="22"/>
        <v>172.19580659203984</v>
      </c>
      <c r="J80" s="23">
        <f t="shared" si="22"/>
        <v>3.2717298507462678</v>
      </c>
      <c r="K80" s="22">
        <f t="shared" ref="K80:L80" si="23">AVERAGE(K12:K78)</f>
        <v>990.51324948046226</v>
      </c>
      <c r="L80" s="22">
        <f t="shared" si="23"/>
        <v>9755.0184081439402</v>
      </c>
      <c r="M80" s="23">
        <f>AVERAGE(M12:M78)</f>
        <v>2.1542681818181815</v>
      </c>
      <c r="N80" s="22">
        <f>AVERAGE(N12:N78)</f>
        <v>31338.771437012703</v>
      </c>
      <c r="P80" s="45">
        <f>AVERAGE(P12:P78)</f>
        <v>56113.656716417907</v>
      </c>
      <c r="Q80" s="44"/>
    </row>
    <row r="81" spans="1:14" x14ac:dyDescent="0.3">
      <c r="A81" s="1"/>
      <c r="C81" s="9"/>
      <c r="D81" s="10"/>
      <c r="E81" s="9"/>
      <c r="F81" s="9"/>
      <c r="H81" s="9"/>
      <c r="I81" s="9"/>
      <c r="K81" s="9"/>
      <c r="L81" s="9"/>
      <c r="N81" s="9"/>
    </row>
    <row r="82" spans="1:14" x14ac:dyDescent="0.3">
      <c r="A82" s="1"/>
      <c r="C82" s="9"/>
      <c r="D82" s="10"/>
      <c r="E82" s="9"/>
      <c r="F82" s="9"/>
      <c r="H82" s="9"/>
      <c r="I82" s="9"/>
      <c r="K82" s="9"/>
      <c r="L82" s="9"/>
      <c r="N82" s="9"/>
    </row>
    <row r="83" spans="1:14" x14ac:dyDescent="0.3">
      <c r="A83" s="1"/>
      <c r="C83" s="9"/>
      <c r="D83" s="10"/>
      <c r="E83" s="9"/>
      <c r="F83" s="9"/>
      <c r="H83" s="9"/>
      <c r="I83" s="9"/>
      <c r="K83" s="9"/>
      <c r="L83" s="9"/>
      <c r="N83" s="9"/>
    </row>
    <row r="84" spans="1:14" x14ac:dyDescent="0.3">
      <c r="A84" s="1"/>
      <c r="C84" s="9"/>
      <c r="D84" s="10"/>
      <c r="E84" s="9"/>
      <c r="F84" s="9"/>
      <c r="H84" s="9"/>
      <c r="I84" s="9"/>
      <c r="K84" s="9"/>
      <c r="L84" s="9"/>
      <c r="N84" s="9"/>
    </row>
    <row r="85" spans="1:14" x14ac:dyDescent="0.3">
      <c r="A85" s="1"/>
      <c r="C85" s="9"/>
      <c r="D85" s="10"/>
      <c r="E85" s="9"/>
      <c r="F85" s="9"/>
      <c r="H85" s="9"/>
      <c r="I85" s="9"/>
      <c r="K85" s="9"/>
      <c r="L85" s="9"/>
      <c r="N85" s="9"/>
    </row>
    <row r="86" spans="1:14" x14ac:dyDescent="0.3">
      <c r="A86" s="1"/>
      <c r="C86" s="9"/>
      <c r="D86" s="10"/>
      <c r="E86" s="9"/>
      <c r="F86" s="9"/>
      <c r="H86" s="9"/>
      <c r="I86" s="9"/>
      <c r="K86" s="9"/>
      <c r="L86" s="9"/>
      <c r="N86" s="9"/>
    </row>
    <row r="87" spans="1:14" x14ac:dyDescent="0.3">
      <c r="A87" s="1"/>
      <c r="C87" s="9"/>
      <c r="D87" s="10"/>
      <c r="E87" s="9"/>
      <c r="F87" s="9"/>
      <c r="H87" s="9"/>
      <c r="I87" s="9"/>
      <c r="K87" s="9"/>
      <c r="L87" s="9"/>
      <c r="N87" s="9"/>
    </row>
    <row r="88" spans="1:14" x14ac:dyDescent="0.3">
      <c r="A88" s="1"/>
      <c r="C88" s="9"/>
      <c r="D88" s="10"/>
      <c r="E88" s="9"/>
      <c r="F88" s="9"/>
      <c r="H88" s="9"/>
      <c r="I88" s="9"/>
      <c r="K88" s="9"/>
      <c r="L88" s="9"/>
      <c r="N88" s="9"/>
    </row>
    <row r="89" spans="1:14" x14ac:dyDescent="0.3">
      <c r="A89" s="1"/>
      <c r="C89" s="9"/>
      <c r="D89" s="10"/>
      <c r="E89" s="9"/>
      <c r="F89" s="9"/>
      <c r="H89" s="9"/>
      <c r="I89" s="9"/>
      <c r="K89" s="9"/>
      <c r="L89" s="9"/>
      <c r="N89" s="9"/>
    </row>
    <row r="90" spans="1:14" x14ac:dyDescent="0.3">
      <c r="A90" s="1"/>
      <c r="C90" s="9"/>
      <c r="D90" s="10"/>
      <c r="E90" s="9"/>
      <c r="F90" s="9"/>
      <c r="H90" s="9"/>
      <c r="I90" s="9"/>
      <c r="K90" s="9"/>
      <c r="L90" s="9"/>
      <c r="N90" s="9"/>
    </row>
    <row r="91" spans="1:14" x14ac:dyDescent="0.3">
      <c r="A91" s="1"/>
      <c r="C91" s="9"/>
      <c r="D91" s="10"/>
      <c r="E91" s="9"/>
      <c r="F91" s="9"/>
      <c r="H91" s="9"/>
      <c r="I91" s="9"/>
      <c r="K91" s="9"/>
      <c r="L91" s="9"/>
      <c r="N91" s="9"/>
    </row>
    <row r="92" spans="1:14" x14ac:dyDescent="0.3">
      <c r="A92" s="1"/>
      <c r="C92" s="9"/>
      <c r="D92" s="10"/>
      <c r="E92" s="9"/>
      <c r="F92" s="9"/>
      <c r="H92" s="9"/>
      <c r="I92" s="9"/>
      <c r="K92" s="9"/>
      <c r="L92" s="9"/>
      <c r="N92" s="9"/>
    </row>
    <row r="93" spans="1:14" x14ac:dyDescent="0.3">
      <c r="A93" s="1"/>
      <c r="C93" s="9"/>
      <c r="D93" s="10"/>
      <c r="E93" s="9"/>
      <c r="F93" s="9"/>
      <c r="H93" s="9"/>
      <c r="I93" s="9"/>
      <c r="K93" s="9"/>
      <c r="L93" s="9"/>
      <c r="N93" s="9"/>
    </row>
    <row r="94" spans="1:14" x14ac:dyDescent="0.3">
      <c r="A94" s="1"/>
      <c r="C94" s="9"/>
      <c r="D94" s="10"/>
      <c r="E94" s="9"/>
      <c r="F94" s="9"/>
      <c r="H94" s="9"/>
      <c r="I94" s="9"/>
      <c r="K94" s="9"/>
      <c r="L94" s="9"/>
      <c r="N94" s="9"/>
    </row>
    <row r="95" spans="1:14" x14ac:dyDescent="0.3">
      <c r="A95" s="1"/>
      <c r="C95" s="9"/>
      <c r="D95" s="10"/>
      <c r="E95" s="9"/>
      <c r="F95" s="9"/>
      <c r="H95" s="9"/>
      <c r="I95" s="9"/>
      <c r="K95" s="9"/>
      <c r="L95" s="9"/>
      <c r="N95" s="9"/>
    </row>
    <row r="96" spans="1:14" x14ac:dyDescent="0.3">
      <c r="A96" s="1"/>
      <c r="C96" s="9"/>
      <c r="D96" s="10"/>
      <c r="E96" s="9"/>
      <c r="F96" s="9"/>
      <c r="H96" s="9"/>
      <c r="I96" s="9"/>
      <c r="K96" s="9"/>
      <c r="L96" s="9"/>
      <c r="N96" s="9"/>
    </row>
    <row r="97" spans="1:14" x14ac:dyDescent="0.3">
      <c r="A97" s="1"/>
      <c r="C97" s="9"/>
      <c r="D97" s="10"/>
      <c r="E97" s="9"/>
      <c r="F97" s="9"/>
      <c r="H97" s="9"/>
      <c r="I97" s="9"/>
      <c r="K97" s="9"/>
      <c r="L97" s="9"/>
      <c r="N97" s="9"/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2016 Comparisons</vt:lpstr>
      <vt:lpstr>Sorted List</vt:lpstr>
      <vt:lpstr>Large Users</vt:lpstr>
      <vt:lpstr>General Service</vt:lpstr>
      <vt:lpstr>Number of Customers</vt:lpstr>
      <vt:lpstr>Rate and Bill Data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Jay Shepherd</cp:lastModifiedBy>
  <cp:lastPrinted>2016-10-28T19:51:50Z</cp:lastPrinted>
  <dcterms:created xsi:type="dcterms:W3CDTF">2011-10-13T14:36:58Z</dcterms:created>
  <dcterms:modified xsi:type="dcterms:W3CDTF">2016-10-28T19:55:19Z</dcterms:modified>
</cp:coreProperties>
</file>